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13_ncr:1_{58388F11-4CC2-418F-8945-B10B425344D2}" xr6:coauthVersionLast="47" xr6:coauthVersionMax="47" xr10:uidLastSave="{00000000-0000-0000-0000-000000000000}"/>
  <bookViews>
    <workbookView xWindow="-110" yWindow="-110" windowWidth="19420" windowHeight="10300" firstSheet="9" activeTab="9" xr2:uid="{B6AADCC3-4F5C-4CD5-AE0B-6C3A594CBC68}"/>
  </bookViews>
  <sheets>
    <sheet name="Point équipe" sheetId="17" r:id="rId1"/>
    <sheet name="Param. - Transition" sheetId="5" r:id="rId2"/>
    <sheet name="Paramétrage" sheetId="3" r:id="rId3"/>
    <sheet name="FdM" sheetId="20" r:id="rId4"/>
    <sheet name="1-Phase de poule-Sport 1" sheetId="21" r:id="rId5"/>
    <sheet name="2-Phase de classement-Sport 1" sheetId="22" r:id="rId6"/>
    <sheet name="FdM (2)" sheetId="16" r:id="rId7"/>
    <sheet name="1-Phase de poule-Sport 2" sheetId="18" r:id="rId8"/>
    <sheet name="2-Phase de classement-Sport 2" sheetId="23" r:id="rId9"/>
    <sheet name="3-Classement final" sheetId="6" r:id="rId10"/>
  </sheets>
  <definedNames>
    <definedName name="_xlnm.Print_Area" localSheetId="3">FdM!$B$1:$X$41</definedName>
    <definedName name="_xlnm.Print_Area" localSheetId="6">'FdM (2)'!$B$1:$AR$26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6" l="1"/>
  <c r="H3" i="6"/>
  <c r="D21" i="3"/>
  <c r="AL7" i="16"/>
  <c r="AA7" i="16"/>
  <c r="P7" i="16"/>
  <c r="AP24" i="16"/>
  <c r="AO24" i="16"/>
  <c r="AL24" i="16"/>
  <c r="AI24" i="16"/>
  <c r="AP23" i="16"/>
  <c r="AO23" i="16"/>
  <c r="AL23" i="16"/>
  <c r="AI23" i="16"/>
  <c r="AP22" i="16"/>
  <c r="AO22" i="16"/>
  <c r="AL22" i="16"/>
  <c r="AI22" i="16"/>
  <c r="AP21" i="16"/>
  <c r="AO21" i="16"/>
  <c r="AL21" i="16"/>
  <c r="AI21" i="16"/>
  <c r="AP20" i="16"/>
  <c r="AO20" i="16"/>
  <c r="AL20" i="16"/>
  <c r="AI20" i="16"/>
  <c r="AP19" i="16"/>
  <c r="AO19" i="16"/>
  <c r="AL19" i="16"/>
  <c r="AI19" i="16"/>
  <c r="AP18" i="16"/>
  <c r="AO18" i="16"/>
  <c r="AL18" i="16"/>
  <c r="AI18" i="16"/>
  <c r="AP17" i="16"/>
  <c r="AO17" i="16"/>
  <c r="AL17" i="16"/>
  <c r="AI17" i="16"/>
  <c r="AP16" i="16"/>
  <c r="AO16" i="16"/>
  <c r="AL16" i="16"/>
  <c r="AI16" i="16"/>
  <c r="AP15" i="16"/>
  <c r="AO15" i="16"/>
  <c r="AL15" i="16"/>
  <c r="AI15" i="16"/>
  <c r="AP14" i="16"/>
  <c r="AO14" i="16"/>
  <c r="AL14" i="16"/>
  <c r="AI14" i="16"/>
  <c r="AP13" i="16"/>
  <c r="AO13" i="16"/>
  <c r="AL13" i="16"/>
  <c r="AI13" i="16"/>
  <c r="AP12" i="16"/>
  <c r="AO12" i="16"/>
  <c r="AL12" i="16"/>
  <c r="AI12" i="16"/>
  <c r="AP11" i="16"/>
  <c r="AO11" i="16"/>
  <c r="AL11" i="16"/>
  <c r="AI11" i="16"/>
  <c r="AP10" i="16"/>
  <c r="AO10" i="16"/>
  <c r="AL10" i="16"/>
  <c r="AI10" i="16"/>
  <c r="AE24" i="16"/>
  <c r="AD24" i="16"/>
  <c r="AA24" i="16"/>
  <c r="X24" i="16"/>
  <c r="AE23" i="16"/>
  <c r="AD23" i="16"/>
  <c r="AA23" i="16"/>
  <c r="X23" i="16"/>
  <c r="AE22" i="16"/>
  <c r="AD22" i="16"/>
  <c r="AA22" i="16"/>
  <c r="X22" i="16"/>
  <c r="AE21" i="16"/>
  <c r="AD21" i="16"/>
  <c r="AA21" i="16"/>
  <c r="X21" i="16"/>
  <c r="AE20" i="16"/>
  <c r="AD20" i="16"/>
  <c r="AA20" i="16"/>
  <c r="X20" i="16"/>
  <c r="AE19" i="16"/>
  <c r="AD19" i="16"/>
  <c r="AA19" i="16"/>
  <c r="X19" i="16"/>
  <c r="AE18" i="16"/>
  <c r="AD18" i="16"/>
  <c r="AA18" i="16"/>
  <c r="X18" i="16"/>
  <c r="AE17" i="16"/>
  <c r="AD17" i="16"/>
  <c r="AA17" i="16"/>
  <c r="X17" i="16"/>
  <c r="AE16" i="16"/>
  <c r="AD16" i="16"/>
  <c r="AA16" i="16"/>
  <c r="X16" i="16"/>
  <c r="AE15" i="16"/>
  <c r="AD15" i="16"/>
  <c r="AA15" i="16"/>
  <c r="X15" i="16"/>
  <c r="AE14" i="16"/>
  <c r="AD14" i="16"/>
  <c r="AA14" i="16"/>
  <c r="X14" i="16"/>
  <c r="AE13" i="16"/>
  <c r="AD13" i="16"/>
  <c r="AA13" i="16"/>
  <c r="X13" i="16"/>
  <c r="AE12" i="16"/>
  <c r="AD12" i="16"/>
  <c r="AA12" i="16"/>
  <c r="X12" i="16"/>
  <c r="AE11" i="16"/>
  <c r="AD11" i="16"/>
  <c r="AA11" i="16"/>
  <c r="X11" i="16"/>
  <c r="AE10" i="16"/>
  <c r="AD10" i="16"/>
  <c r="AA10" i="16"/>
  <c r="X10" i="16"/>
  <c r="T24" i="16"/>
  <c r="S24" i="16"/>
  <c r="P24" i="16"/>
  <c r="M24" i="16"/>
  <c r="T23" i="16"/>
  <c r="S23" i="16"/>
  <c r="P23" i="16"/>
  <c r="M23" i="16"/>
  <c r="T22" i="16"/>
  <c r="S22" i="16"/>
  <c r="P22" i="16"/>
  <c r="M22" i="16"/>
  <c r="T21" i="16"/>
  <c r="S21" i="16"/>
  <c r="P21" i="16"/>
  <c r="M21" i="16"/>
  <c r="T20" i="16"/>
  <c r="S20" i="16"/>
  <c r="P20" i="16"/>
  <c r="M20" i="16"/>
  <c r="T19" i="16"/>
  <c r="S19" i="16"/>
  <c r="P19" i="16"/>
  <c r="M19" i="16"/>
  <c r="T18" i="16"/>
  <c r="S18" i="16"/>
  <c r="P18" i="16"/>
  <c r="M18" i="16"/>
  <c r="T17" i="16"/>
  <c r="S17" i="16"/>
  <c r="P17" i="16"/>
  <c r="M17" i="16"/>
  <c r="T16" i="16"/>
  <c r="S16" i="16"/>
  <c r="P16" i="16"/>
  <c r="M16" i="16"/>
  <c r="T15" i="16"/>
  <c r="S15" i="16"/>
  <c r="P15" i="16"/>
  <c r="M15" i="16"/>
  <c r="T14" i="16"/>
  <c r="S14" i="16"/>
  <c r="P14" i="16"/>
  <c r="M14" i="16"/>
  <c r="T13" i="16"/>
  <c r="S13" i="16"/>
  <c r="P13" i="16"/>
  <c r="M13" i="16"/>
  <c r="T12" i="16"/>
  <c r="S12" i="16"/>
  <c r="P12" i="16"/>
  <c r="M12" i="16"/>
  <c r="T11" i="16"/>
  <c r="S11" i="16"/>
  <c r="P11" i="16"/>
  <c r="M11" i="16"/>
  <c r="T10" i="16"/>
  <c r="S10" i="16"/>
  <c r="P10" i="16"/>
  <c r="M10" i="16"/>
  <c r="H6" i="6"/>
  <c r="H7" i="6"/>
  <c r="H8" i="6"/>
  <c r="H9" i="6"/>
  <c r="H10" i="6"/>
  <c r="H11" i="6"/>
  <c r="H12" i="6"/>
  <c r="H13" i="6"/>
  <c r="H14" i="6"/>
  <c r="H15" i="6"/>
  <c r="H16" i="6"/>
  <c r="H5" i="6"/>
  <c r="O5" i="6"/>
  <c r="B3" i="6" l="1"/>
  <c r="C5" i="18" l="1"/>
  <c r="F23" i="3"/>
  <c r="AE7" i="18" l="1"/>
  <c r="AA19" i="18" s="1"/>
  <c r="AE6" i="18"/>
  <c r="AE8" i="18" s="1"/>
  <c r="AE5" i="18"/>
  <c r="AE16" i="18" s="1"/>
  <c r="AA7" i="18"/>
  <c r="AE14" i="18" s="1"/>
  <c r="AA6" i="18"/>
  <c r="AA13" i="18" s="1"/>
  <c r="AA5" i="18"/>
  <c r="AA14" i="18" s="1"/>
  <c r="I7" i="18"/>
  <c r="AP7" i="18"/>
  <c r="AP15" i="18" s="1"/>
  <c r="AP6" i="18"/>
  <c r="AL26" i="18" s="1"/>
  <c r="AP5" i="18"/>
  <c r="AL25" i="18" s="1"/>
  <c r="AL7" i="18"/>
  <c r="AL12" i="18" s="1"/>
  <c r="AL6" i="18"/>
  <c r="AL13" i="18" s="1"/>
  <c r="AL5" i="18"/>
  <c r="AL22" i="18" s="1"/>
  <c r="T7" i="18"/>
  <c r="P7" i="18"/>
  <c r="T6" i="18"/>
  <c r="P6" i="18"/>
  <c r="I6" i="18"/>
  <c r="T5" i="18"/>
  <c r="P5" i="18"/>
  <c r="I5" i="18"/>
  <c r="E7" i="18"/>
  <c r="E6" i="18"/>
  <c r="E5" i="18"/>
  <c r="AR19" i="18"/>
  <c r="AQ19" i="18"/>
  <c r="AG19" i="18"/>
  <c r="AF19" i="18"/>
  <c r="AR18" i="18"/>
  <c r="AQ18" i="18"/>
  <c r="AG18" i="18"/>
  <c r="AF18" i="18"/>
  <c r="AR17" i="18"/>
  <c r="AQ17" i="18"/>
  <c r="AG17" i="18"/>
  <c r="AF17" i="18"/>
  <c r="AR16" i="18"/>
  <c r="AQ16" i="18"/>
  <c r="AG16" i="18"/>
  <c r="AF16" i="18"/>
  <c r="AR15" i="18"/>
  <c r="AQ15" i="18"/>
  <c r="AG15" i="18"/>
  <c r="AF15" i="18"/>
  <c r="AR14" i="18"/>
  <c r="AQ14" i="18"/>
  <c r="AG14" i="18"/>
  <c r="AF14" i="18"/>
  <c r="AR13" i="18"/>
  <c r="AQ13" i="18"/>
  <c r="AG13" i="18"/>
  <c r="AF13" i="18"/>
  <c r="AR12" i="18"/>
  <c r="AQ12" i="18"/>
  <c r="AG12" i="18"/>
  <c r="AF12" i="18"/>
  <c r="AR11" i="18"/>
  <c r="AQ11" i="18"/>
  <c r="AG11" i="18"/>
  <c r="AF11" i="18"/>
  <c r="AR10" i="18"/>
  <c r="AQ10" i="18"/>
  <c r="AG10" i="18"/>
  <c r="AF10" i="18"/>
  <c r="AR9" i="18"/>
  <c r="AQ9" i="18"/>
  <c r="AG9" i="18"/>
  <c r="AF9" i="18"/>
  <c r="AR8" i="18"/>
  <c r="AQ8" i="18"/>
  <c r="AG8" i="18"/>
  <c r="AF8" i="18"/>
  <c r="AR7" i="18"/>
  <c r="AQ7" i="18"/>
  <c r="AG7" i="18"/>
  <c r="AF7" i="18"/>
  <c r="AR6" i="18"/>
  <c r="AQ6" i="18"/>
  <c r="AG6" i="18"/>
  <c r="AF6" i="18"/>
  <c r="AR5" i="18"/>
  <c r="AQ5" i="18"/>
  <c r="AG5" i="18"/>
  <c r="AF5" i="18"/>
  <c r="N5" i="18"/>
  <c r="D6" i="18"/>
  <c r="D7" i="18" s="1"/>
  <c r="D8" i="18" s="1"/>
  <c r="D9" i="18" s="1"/>
  <c r="D10" i="18" s="1"/>
  <c r="D11" i="18" s="1"/>
  <c r="D12" i="18" s="1"/>
  <c r="D13" i="18" s="1"/>
  <c r="D14" i="18" s="1"/>
  <c r="D15" i="18" s="1"/>
  <c r="D16" i="18" s="1"/>
  <c r="D17" i="18" s="1"/>
  <c r="D18" i="18" s="1"/>
  <c r="D19" i="18" s="1"/>
  <c r="C6" i="18"/>
  <c r="N6" i="18" s="1"/>
  <c r="O6" i="6"/>
  <c r="O7" i="6"/>
  <c r="O8" i="6"/>
  <c r="O9" i="6"/>
  <c r="O10" i="6"/>
  <c r="O11" i="6"/>
  <c r="O12" i="6"/>
  <c r="O13" i="6"/>
  <c r="O14" i="6"/>
  <c r="O15" i="6"/>
  <c r="O16" i="6"/>
  <c r="Q4" i="6"/>
  <c r="P4" i="6"/>
  <c r="H44" i="22"/>
  <c r="H34" i="22"/>
  <c r="H28" i="22"/>
  <c r="H18" i="22"/>
  <c r="H12" i="22"/>
  <c r="E48" i="22"/>
  <c r="E40" i="22"/>
  <c r="E24" i="22"/>
  <c r="E32" i="22" s="1"/>
  <c r="Y6" i="18" l="1"/>
  <c r="Y11" i="16" s="1"/>
  <c r="N11" i="16"/>
  <c r="Y5" i="18"/>
  <c r="N10" i="16"/>
  <c r="C7" i="18"/>
  <c r="AE15" i="18"/>
  <c r="AA9" i="18"/>
  <c r="AE11" i="18"/>
  <c r="AA27" i="18"/>
  <c r="AA16" i="18"/>
  <c r="AE19" i="18"/>
  <c r="AE13" i="18"/>
  <c r="AA25" i="18"/>
  <c r="AE9" i="18"/>
  <c r="AA18" i="18"/>
  <c r="AE10" i="18"/>
  <c r="AA12" i="18"/>
  <c r="AA23" i="18"/>
  <c r="AE23" i="18" s="1"/>
  <c r="AA11" i="18"/>
  <c r="AA17" i="18"/>
  <c r="AP12" i="18"/>
  <c r="AP9" i="18"/>
  <c r="AP18" i="18"/>
  <c r="AL24" i="18"/>
  <c r="AP17" i="18"/>
  <c r="AL10" i="18"/>
  <c r="AL15" i="18"/>
  <c r="AP25" i="18"/>
  <c r="AP22" i="18"/>
  <c r="AM22" i="18"/>
  <c r="AP26" i="18"/>
  <c r="AP24" i="18"/>
  <c r="AP10" i="18"/>
  <c r="AL8" i="18"/>
  <c r="AE12" i="18"/>
  <c r="AP13" i="18"/>
  <c r="AA15" i="18"/>
  <c r="AL16" i="18"/>
  <c r="AA22" i="18"/>
  <c r="AA24" i="18"/>
  <c r="AE25" i="18"/>
  <c r="AA26" i="18"/>
  <c r="AE27" i="18"/>
  <c r="AE17" i="18"/>
  <c r="AP8" i="18"/>
  <c r="AA10" i="18"/>
  <c r="AL11" i="18"/>
  <c r="AN26" i="18" s="1"/>
  <c r="AP16" i="18"/>
  <c r="AL19" i="18"/>
  <c r="AP11" i="18"/>
  <c r="AL14" i="18"/>
  <c r="AE18" i="18"/>
  <c r="AP19" i="18"/>
  <c r="AL23" i="18"/>
  <c r="AL27" i="18"/>
  <c r="AA8" i="18"/>
  <c r="AL9" i="18"/>
  <c r="AN25" i="18" s="1"/>
  <c r="AP14" i="18"/>
  <c r="AM26" i="18" s="1"/>
  <c r="AL17" i="18"/>
  <c r="AB25" i="18"/>
  <c r="AB27" i="18"/>
  <c r="AL18" i="18"/>
  <c r="C17" i="21"/>
  <c r="C18" i="21" s="1"/>
  <c r="C19" i="21" s="1"/>
  <c r="C14" i="21"/>
  <c r="C15" i="21" s="1"/>
  <c r="C16" i="21" s="1"/>
  <c r="C11" i="21"/>
  <c r="C12" i="21" s="1"/>
  <c r="C13" i="21" s="1"/>
  <c r="C8" i="21"/>
  <c r="C9" i="21" s="1"/>
  <c r="C10" i="21" s="1"/>
  <c r="N6" i="21"/>
  <c r="C6" i="21"/>
  <c r="C7" i="21" s="1"/>
  <c r="AJ5" i="18" l="1"/>
  <c r="AJ10" i="16" s="1"/>
  <c r="Y10" i="16"/>
  <c r="C8" i="18"/>
  <c r="N7" i="18"/>
  <c r="AC23" i="18"/>
  <c r="AB23" i="18"/>
  <c r="AC25" i="18"/>
  <c r="Z25" i="18" s="1"/>
  <c r="AN22" i="18"/>
  <c r="AK22" i="18" s="1"/>
  <c r="AM25" i="18"/>
  <c r="AK25" i="18" s="1"/>
  <c r="AM24" i="18"/>
  <c r="AC27" i="18"/>
  <c r="Z27" i="18" s="1"/>
  <c r="AP23" i="18"/>
  <c r="AM23" i="18"/>
  <c r="AN23" i="18"/>
  <c r="AE22" i="18"/>
  <c r="AC22" i="18"/>
  <c r="AB22" i="18"/>
  <c r="AN24" i="18"/>
  <c r="AJ6" i="18"/>
  <c r="AJ11" i="16" s="1"/>
  <c r="AE24" i="18"/>
  <c r="AC24" i="18"/>
  <c r="AB24" i="18"/>
  <c r="AK26" i="18"/>
  <c r="AP27" i="18"/>
  <c r="AN27" i="18"/>
  <c r="AM27" i="18"/>
  <c r="AE26" i="18"/>
  <c r="AC26" i="18"/>
  <c r="AB26" i="18"/>
  <c r="N10" i="21"/>
  <c r="N9" i="21"/>
  <c r="N8" i="21"/>
  <c r="N11" i="21"/>
  <c r="Y7" i="18" l="1"/>
  <c r="Y12" i="16" s="1"/>
  <c r="N12" i="16"/>
  <c r="C9" i="18"/>
  <c r="N8" i="18"/>
  <c r="Z23" i="18"/>
  <c r="Z26" i="18"/>
  <c r="Z24" i="18"/>
  <c r="Z22" i="18"/>
  <c r="AK23" i="18"/>
  <c r="AK27" i="18"/>
  <c r="AK24" i="18"/>
  <c r="AJ7" i="18"/>
  <c r="AJ12" i="16" s="1"/>
  <c r="C5" i="21"/>
  <c r="N5" i="21" s="1"/>
  <c r="N10" i="20" s="1"/>
  <c r="T7" i="21"/>
  <c r="T12" i="20" s="1"/>
  <c r="T6" i="21"/>
  <c r="T11" i="20" s="1"/>
  <c r="T5" i="21"/>
  <c r="T13" i="21" s="1"/>
  <c r="T18" i="20" s="1"/>
  <c r="P7" i="21"/>
  <c r="T10" i="21" s="1"/>
  <c r="T15" i="20" s="1"/>
  <c r="P6" i="21"/>
  <c r="P15" i="21" s="1"/>
  <c r="P20" i="20" s="1"/>
  <c r="P5" i="21"/>
  <c r="P14" i="21" s="1"/>
  <c r="P19" i="20" s="1"/>
  <c r="I7" i="21"/>
  <c r="I15" i="21" s="1"/>
  <c r="I20" i="20" s="1"/>
  <c r="I6" i="21"/>
  <c r="I19" i="21" s="1"/>
  <c r="I24" i="20" s="1"/>
  <c r="I5" i="21"/>
  <c r="I16" i="21" s="1"/>
  <c r="I21" i="20" s="1"/>
  <c r="E7" i="21"/>
  <c r="E12" i="21" s="1"/>
  <c r="E17" i="20" s="1"/>
  <c r="E6" i="21"/>
  <c r="E5" i="21"/>
  <c r="E10" i="20" s="1"/>
  <c r="F16" i="3"/>
  <c r="D16" i="3"/>
  <c r="V19" i="21"/>
  <c r="U19" i="21"/>
  <c r="K19" i="21"/>
  <c r="J19" i="21"/>
  <c r="V18" i="21"/>
  <c r="U18" i="21"/>
  <c r="K18" i="21"/>
  <c r="J18" i="21"/>
  <c r="V17" i="21"/>
  <c r="U17" i="21"/>
  <c r="K17" i="21"/>
  <c r="J17" i="21"/>
  <c r="V16" i="21"/>
  <c r="U16" i="21"/>
  <c r="K16" i="21"/>
  <c r="J16" i="21"/>
  <c r="V15" i="21"/>
  <c r="U15" i="21"/>
  <c r="K15" i="21"/>
  <c r="J15" i="21"/>
  <c r="V14" i="21"/>
  <c r="U14" i="21"/>
  <c r="K14" i="21"/>
  <c r="J14" i="21"/>
  <c r="V13" i="21"/>
  <c r="U13" i="21"/>
  <c r="K13" i="21"/>
  <c r="J13" i="21"/>
  <c r="V12" i="21"/>
  <c r="U12" i="21"/>
  <c r="K12" i="21"/>
  <c r="J12" i="21"/>
  <c r="V11" i="21"/>
  <c r="U11" i="21"/>
  <c r="K11" i="21"/>
  <c r="J11" i="21"/>
  <c r="V10" i="21"/>
  <c r="U10" i="21"/>
  <c r="K10" i="21"/>
  <c r="J10" i="21"/>
  <c r="V9" i="21"/>
  <c r="U9" i="21"/>
  <c r="K9" i="21"/>
  <c r="J9" i="21"/>
  <c r="V8" i="21"/>
  <c r="U8" i="21"/>
  <c r="K8" i="21"/>
  <c r="J8" i="21"/>
  <c r="V7" i="21"/>
  <c r="U7" i="21"/>
  <c r="K7" i="21"/>
  <c r="J7" i="21"/>
  <c r="V6" i="21"/>
  <c r="U6" i="21"/>
  <c r="K6" i="21"/>
  <c r="J6" i="21"/>
  <c r="V5" i="21"/>
  <c r="U5" i="21"/>
  <c r="K5" i="21"/>
  <c r="J5" i="21"/>
  <c r="A25" i="20"/>
  <c r="X24" i="20"/>
  <c r="W24" i="20"/>
  <c r="S24" i="20"/>
  <c r="O24" i="20"/>
  <c r="M24" i="20"/>
  <c r="H24" i="20"/>
  <c r="D24" i="20"/>
  <c r="B24" i="20"/>
  <c r="A24" i="20"/>
  <c r="X23" i="20"/>
  <c r="W23" i="20"/>
  <c r="S23" i="20"/>
  <c r="O23" i="20"/>
  <c r="M23" i="20"/>
  <c r="H23" i="20"/>
  <c r="D23" i="20"/>
  <c r="B23" i="20"/>
  <c r="A23" i="20"/>
  <c r="X22" i="20"/>
  <c r="W22" i="20"/>
  <c r="S22" i="20"/>
  <c r="O22" i="20"/>
  <c r="M22" i="20"/>
  <c r="H22" i="20"/>
  <c r="D22" i="20"/>
  <c r="B22" i="20"/>
  <c r="A22" i="20"/>
  <c r="X21" i="20"/>
  <c r="W21" i="20"/>
  <c r="S21" i="20"/>
  <c r="O21" i="20"/>
  <c r="M21" i="20"/>
  <c r="H21" i="20"/>
  <c r="D21" i="20"/>
  <c r="B21" i="20"/>
  <c r="A21" i="20"/>
  <c r="X20" i="20"/>
  <c r="W20" i="20"/>
  <c r="S20" i="20"/>
  <c r="O20" i="20"/>
  <c r="M20" i="20"/>
  <c r="H20" i="20"/>
  <c r="D20" i="20"/>
  <c r="B20" i="20"/>
  <c r="A20" i="20"/>
  <c r="X19" i="20"/>
  <c r="W19" i="20"/>
  <c r="S19" i="20"/>
  <c r="O19" i="20"/>
  <c r="M19" i="20"/>
  <c r="H19" i="20"/>
  <c r="D19" i="20"/>
  <c r="B19" i="20"/>
  <c r="A19" i="20"/>
  <c r="X18" i="20"/>
  <c r="W18" i="20"/>
  <c r="S18" i="20"/>
  <c r="O18" i="20"/>
  <c r="M18" i="20"/>
  <c r="H18" i="20"/>
  <c r="D18" i="20"/>
  <c r="B18" i="20"/>
  <c r="A18" i="20"/>
  <c r="X17" i="20"/>
  <c r="W17" i="20"/>
  <c r="S17" i="20"/>
  <c r="O17" i="20"/>
  <c r="M17" i="20"/>
  <c r="H17" i="20"/>
  <c r="D17" i="20"/>
  <c r="B17" i="20"/>
  <c r="A17" i="20"/>
  <c r="X16" i="20"/>
  <c r="W16" i="20"/>
  <c r="S16" i="20"/>
  <c r="O16" i="20"/>
  <c r="M16" i="20"/>
  <c r="H16" i="20"/>
  <c r="D16" i="20"/>
  <c r="B16" i="20"/>
  <c r="A16" i="20"/>
  <c r="X15" i="20"/>
  <c r="W15" i="20"/>
  <c r="S15" i="20"/>
  <c r="O15" i="20"/>
  <c r="M15" i="20"/>
  <c r="H15" i="20"/>
  <c r="D15" i="20"/>
  <c r="B15" i="20"/>
  <c r="A15" i="20"/>
  <c r="X14" i="20"/>
  <c r="W14" i="20"/>
  <c r="S14" i="20"/>
  <c r="O14" i="20"/>
  <c r="M14" i="20"/>
  <c r="H14" i="20"/>
  <c r="D14" i="20"/>
  <c r="B14" i="20"/>
  <c r="A14" i="20"/>
  <c r="X13" i="20"/>
  <c r="W13" i="20"/>
  <c r="S13" i="20"/>
  <c r="O13" i="20"/>
  <c r="M13" i="20"/>
  <c r="H13" i="20"/>
  <c r="D13" i="20"/>
  <c r="B13" i="20"/>
  <c r="A13" i="20"/>
  <c r="X12" i="20"/>
  <c r="W12" i="20"/>
  <c r="S12" i="20"/>
  <c r="O12" i="20"/>
  <c r="M12" i="20"/>
  <c r="I12" i="20"/>
  <c r="H12" i="20"/>
  <c r="D12" i="20"/>
  <c r="B12" i="20"/>
  <c r="A12" i="20"/>
  <c r="S11" i="20"/>
  <c r="M11" i="20"/>
  <c r="H11" i="20"/>
  <c r="B11" i="20"/>
  <c r="S10" i="20"/>
  <c r="M10" i="20"/>
  <c r="H10" i="20"/>
  <c r="B10" i="20"/>
  <c r="P7" i="20"/>
  <c r="E7" i="20"/>
  <c r="Y8" i="18" l="1"/>
  <c r="Y13" i="16" s="1"/>
  <c r="N13" i="16"/>
  <c r="C10" i="18"/>
  <c r="N9" i="18"/>
  <c r="AD26" i="18"/>
  <c r="AD23" i="18"/>
  <c r="AD25" i="18"/>
  <c r="AO27" i="18"/>
  <c r="AD22" i="18"/>
  <c r="AO24" i="18"/>
  <c r="AD24" i="18"/>
  <c r="AO23" i="18"/>
  <c r="AO22" i="18"/>
  <c r="AO26" i="18"/>
  <c r="AO25" i="18"/>
  <c r="AD27" i="18"/>
  <c r="AJ8" i="18"/>
  <c r="AJ13" i="16" s="1"/>
  <c r="N13" i="21"/>
  <c r="N12" i="21"/>
  <c r="C10" i="20"/>
  <c r="N11" i="20"/>
  <c r="C11" i="20"/>
  <c r="P27" i="21"/>
  <c r="T27" i="21" s="1"/>
  <c r="P9" i="21"/>
  <c r="P14" i="20" s="1"/>
  <c r="P19" i="21"/>
  <c r="P24" i="20" s="1"/>
  <c r="P26" i="21"/>
  <c r="T26" i="21" s="1"/>
  <c r="T18" i="21"/>
  <c r="T23" i="20" s="1"/>
  <c r="T10" i="20"/>
  <c r="T14" i="21"/>
  <c r="T19" i="20" s="1"/>
  <c r="P18" i="21"/>
  <c r="P23" i="20" s="1"/>
  <c r="P10" i="21"/>
  <c r="P15" i="20" s="1"/>
  <c r="P11" i="20"/>
  <c r="P11" i="21"/>
  <c r="P16" i="20" s="1"/>
  <c r="P10" i="20"/>
  <c r="E9" i="21"/>
  <c r="E14" i="20" s="1"/>
  <c r="I8" i="21"/>
  <c r="I13" i="20" s="1"/>
  <c r="I11" i="20"/>
  <c r="E16" i="21"/>
  <c r="E21" i="20" s="1"/>
  <c r="E26" i="21"/>
  <c r="I26" i="21" s="1"/>
  <c r="I12" i="21"/>
  <c r="I17" i="20" s="1"/>
  <c r="I10" i="20"/>
  <c r="E12" i="20"/>
  <c r="E24" i="21"/>
  <c r="I24" i="21" s="1"/>
  <c r="I17" i="21"/>
  <c r="I22" i="20" s="1"/>
  <c r="E11" i="20"/>
  <c r="E13" i="21"/>
  <c r="E18" i="20" s="1"/>
  <c r="E23" i="21"/>
  <c r="I23" i="21"/>
  <c r="E10" i="21"/>
  <c r="E15" i="20" s="1"/>
  <c r="T11" i="21"/>
  <c r="T16" i="20" s="1"/>
  <c r="E14" i="21"/>
  <c r="E19" i="20" s="1"/>
  <c r="T15" i="21"/>
  <c r="T20" i="20" s="1"/>
  <c r="E18" i="21"/>
  <c r="E23" i="20" s="1"/>
  <c r="T19" i="21"/>
  <c r="T24" i="20" s="1"/>
  <c r="P23" i="21"/>
  <c r="P25" i="21"/>
  <c r="I9" i="21"/>
  <c r="I14" i="20" s="1"/>
  <c r="P12" i="20"/>
  <c r="P8" i="21"/>
  <c r="P13" i="20" s="1"/>
  <c r="I10" i="21"/>
  <c r="I15" i="20" s="1"/>
  <c r="P12" i="21"/>
  <c r="P17" i="20" s="1"/>
  <c r="I14" i="21"/>
  <c r="I19" i="20" s="1"/>
  <c r="P16" i="21"/>
  <c r="P21" i="20" s="1"/>
  <c r="I18" i="21"/>
  <c r="I23" i="20" s="1"/>
  <c r="T8" i="21"/>
  <c r="T13" i="20" s="1"/>
  <c r="E11" i="21"/>
  <c r="E16" i="20" s="1"/>
  <c r="T12" i="21"/>
  <c r="T17" i="20" s="1"/>
  <c r="E15" i="21"/>
  <c r="E20" i="20" s="1"/>
  <c r="T16" i="21"/>
  <c r="T21" i="20" s="1"/>
  <c r="E19" i="21"/>
  <c r="E24" i="20" s="1"/>
  <c r="E25" i="21"/>
  <c r="E27" i="21"/>
  <c r="E17" i="21"/>
  <c r="E22" i="20" s="1"/>
  <c r="E22" i="21"/>
  <c r="I13" i="21"/>
  <c r="I18" i="20" s="1"/>
  <c r="I11" i="21"/>
  <c r="I16" i="20" s="1"/>
  <c r="P13" i="21"/>
  <c r="P18" i="20" s="1"/>
  <c r="P17" i="21"/>
  <c r="P22" i="20" s="1"/>
  <c r="E8" i="21"/>
  <c r="E13" i="20" s="1"/>
  <c r="T9" i="21"/>
  <c r="T14" i="20" s="1"/>
  <c r="T17" i="21"/>
  <c r="T22" i="20" s="1"/>
  <c r="P22" i="21"/>
  <c r="P24" i="21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U19" i="18"/>
  <c r="U18" i="18"/>
  <c r="U17" i="18"/>
  <c r="U16" i="18"/>
  <c r="U15" i="18"/>
  <c r="U14" i="18"/>
  <c r="U13" i="18"/>
  <c r="U12" i="18"/>
  <c r="U11" i="18"/>
  <c r="U10" i="18"/>
  <c r="U9" i="18"/>
  <c r="U8" i="18"/>
  <c r="U7" i="18"/>
  <c r="U6" i="18"/>
  <c r="U5" i="18"/>
  <c r="J5" i="18"/>
  <c r="V5" i="18"/>
  <c r="V19" i="18"/>
  <c r="V18" i="18"/>
  <c r="V17" i="18"/>
  <c r="V16" i="18"/>
  <c r="V15" i="18"/>
  <c r="V14" i="18"/>
  <c r="V13" i="18"/>
  <c r="V12" i="18"/>
  <c r="V11" i="18"/>
  <c r="V10" i="18"/>
  <c r="V9" i="18"/>
  <c r="V8" i="18"/>
  <c r="V7" i="18"/>
  <c r="V6" i="18"/>
  <c r="K6" i="18"/>
  <c r="K7" i="18"/>
  <c r="K8" i="18"/>
  <c r="K9" i="18"/>
  <c r="K10" i="18"/>
  <c r="K11" i="18"/>
  <c r="K12" i="18"/>
  <c r="K13" i="18"/>
  <c r="K14" i="18"/>
  <c r="K15" i="18"/>
  <c r="K16" i="18"/>
  <c r="K17" i="18"/>
  <c r="K18" i="18"/>
  <c r="K19" i="18"/>
  <c r="K5" i="18"/>
  <c r="A12" i="16"/>
  <c r="B12" i="16"/>
  <c r="H12" i="16"/>
  <c r="A13" i="16"/>
  <c r="B13" i="16"/>
  <c r="H13" i="16"/>
  <c r="A14" i="16"/>
  <c r="B14" i="16"/>
  <c r="H14" i="16"/>
  <c r="A15" i="16"/>
  <c r="B15" i="16"/>
  <c r="H15" i="16"/>
  <c r="A16" i="16"/>
  <c r="B16" i="16"/>
  <c r="H16" i="16"/>
  <c r="A17" i="16"/>
  <c r="B17" i="16"/>
  <c r="H17" i="16"/>
  <c r="A18" i="16"/>
  <c r="B18" i="16"/>
  <c r="H18" i="16"/>
  <c r="A19" i="16"/>
  <c r="B19" i="16"/>
  <c r="H19" i="16"/>
  <c r="A20" i="16"/>
  <c r="B20" i="16"/>
  <c r="H20" i="16"/>
  <c r="A21" i="16"/>
  <c r="B21" i="16"/>
  <c r="H21" i="16"/>
  <c r="A22" i="16"/>
  <c r="B22" i="16"/>
  <c r="H22" i="16"/>
  <c r="A23" i="16"/>
  <c r="B23" i="16"/>
  <c r="H23" i="16"/>
  <c r="B10" i="16"/>
  <c r="C10" i="16"/>
  <c r="H10" i="16"/>
  <c r="B11" i="16"/>
  <c r="H11" i="16"/>
  <c r="A24" i="16"/>
  <c r="B24" i="16"/>
  <c r="H24" i="16"/>
  <c r="E7" i="16"/>
  <c r="A25" i="16"/>
  <c r="Y9" i="18" l="1"/>
  <c r="Y14" i="16" s="1"/>
  <c r="N14" i="16"/>
  <c r="C11" i="18"/>
  <c r="N10" i="18"/>
  <c r="C19" i="5"/>
  <c r="D48" i="23" s="1"/>
  <c r="D19" i="5"/>
  <c r="D27" i="23" s="1"/>
  <c r="F27" i="23" s="1"/>
  <c r="O26" i="23" s="1"/>
  <c r="Q26" i="23" s="1"/>
  <c r="R29" i="23" s="1"/>
  <c r="T29" i="23" s="1"/>
  <c r="X18" i="23" s="1"/>
  <c r="E18" i="6" s="1"/>
  <c r="E19" i="5"/>
  <c r="D32" i="23" s="1"/>
  <c r="F32" i="23" s="1"/>
  <c r="G33" i="23" s="1"/>
  <c r="I33" i="23" s="1"/>
  <c r="J36" i="23" s="1"/>
  <c r="L36" i="23" s="1"/>
  <c r="X15" i="23" s="1"/>
  <c r="E15" i="6" s="1"/>
  <c r="F19" i="5"/>
  <c r="D11" i="23" s="1"/>
  <c r="F11" i="23" s="1"/>
  <c r="O10" i="23" s="1"/>
  <c r="Q10" i="23" s="1"/>
  <c r="R13" i="23" s="1"/>
  <c r="T13" i="23" s="1"/>
  <c r="X26" i="23" s="1"/>
  <c r="E26" i="6" s="1"/>
  <c r="G19" i="5"/>
  <c r="D16" i="23" s="1"/>
  <c r="F16" i="23" s="1"/>
  <c r="G17" i="23" s="1"/>
  <c r="I17" i="23" s="1"/>
  <c r="J20" i="23" s="1"/>
  <c r="L20" i="23" s="1"/>
  <c r="X23" i="23" s="1"/>
  <c r="E23" i="6" s="1"/>
  <c r="F20" i="5"/>
  <c r="D7" i="23" s="1"/>
  <c r="F7" i="23" s="1"/>
  <c r="G20" i="5"/>
  <c r="D20" i="23" s="1"/>
  <c r="F20" i="23" s="1"/>
  <c r="G18" i="23" s="1"/>
  <c r="I18" i="23" s="1"/>
  <c r="J14" i="23" s="1"/>
  <c r="L14" i="23" s="1"/>
  <c r="X21" i="23" s="1"/>
  <c r="E21" i="6" s="1"/>
  <c r="C20" i="5"/>
  <c r="D20" i="5"/>
  <c r="D23" i="23" s="1"/>
  <c r="F23" i="23" s="1"/>
  <c r="O25" i="23" s="1"/>
  <c r="Q25" i="23" s="1"/>
  <c r="R35" i="23" s="1"/>
  <c r="T35" i="23" s="1"/>
  <c r="X20" i="23" s="1"/>
  <c r="E20" i="6" s="1"/>
  <c r="E20" i="5"/>
  <c r="D36" i="23" s="1"/>
  <c r="F36" i="23" s="1"/>
  <c r="G34" i="23" s="1"/>
  <c r="I34" i="23" s="1"/>
  <c r="J30" i="23" s="1"/>
  <c r="L30" i="23" s="1"/>
  <c r="X13" i="23" s="1"/>
  <c r="E13" i="6" s="1"/>
  <c r="B20" i="5"/>
  <c r="D39" i="23" s="1"/>
  <c r="F39" i="23" s="1"/>
  <c r="O41" i="23" s="1"/>
  <c r="Q41" i="23" s="1"/>
  <c r="R51" i="23" s="1"/>
  <c r="T51" i="23" s="1"/>
  <c r="X12" i="23" s="1"/>
  <c r="E12" i="6" s="1"/>
  <c r="B19" i="5"/>
  <c r="D43" i="23" s="1"/>
  <c r="AJ9" i="18"/>
  <c r="AJ14" i="16" s="1"/>
  <c r="N14" i="21"/>
  <c r="F26" i="21"/>
  <c r="F24" i="21"/>
  <c r="I27" i="21"/>
  <c r="G27" i="21"/>
  <c r="F27" i="21"/>
  <c r="N7" i="21"/>
  <c r="N12" i="20" s="1"/>
  <c r="C12" i="20"/>
  <c r="Q27" i="21"/>
  <c r="G26" i="21"/>
  <c r="R27" i="21"/>
  <c r="T25" i="21"/>
  <c r="R25" i="21"/>
  <c r="Q25" i="21"/>
  <c r="Q24" i="21"/>
  <c r="R24" i="21"/>
  <c r="T24" i="21"/>
  <c r="G24" i="21"/>
  <c r="D24" i="21" s="1"/>
  <c r="Q22" i="21"/>
  <c r="R22" i="21"/>
  <c r="T22" i="21"/>
  <c r="I22" i="21"/>
  <c r="G22" i="21"/>
  <c r="F22" i="21"/>
  <c r="T23" i="21"/>
  <c r="R23" i="21"/>
  <c r="Q23" i="21"/>
  <c r="F23" i="21"/>
  <c r="R26" i="21"/>
  <c r="G25" i="21"/>
  <c r="F25" i="21"/>
  <c r="I25" i="21"/>
  <c r="G23" i="21"/>
  <c r="Q26" i="21"/>
  <c r="C11" i="16"/>
  <c r="Y10" i="18" l="1"/>
  <c r="Y15" i="16" s="1"/>
  <c r="N15" i="16"/>
  <c r="D52" i="23"/>
  <c r="C12" i="18"/>
  <c r="N11" i="18"/>
  <c r="AJ10" i="18"/>
  <c r="AJ15" i="16" s="1"/>
  <c r="N17" i="21"/>
  <c r="N15" i="21"/>
  <c r="N16" i="21"/>
  <c r="D26" i="21"/>
  <c r="D25" i="21"/>
  <c r="D22" i="21"/>
  <c r="O27" i="21"/>
  <c r="O24" i="21"/>
  <c r="O25" i="21"/>
  <c r="D27" i="21"/>
  <c r="D23" i="21"/>
  <c r="O26" i="21"/>
  <c r="O23" i="21"/>
  <c r="N13" i="20"/>
  <c r="C13" i="20"/>
  <c r="O22" i="21"/>
  <c r="C12" i="16"/>
  <c r="Y11" i="18" l="1"/>
  <c r="Y16" i="16" s="1"/>
  <c r="N16" i="16"/>
  <c r="C13" i="18"/>
  <c r="N12" i="18"/>
  <c r="AJ11" i="18"/>
  <c r="AJ16" i="16" s="1"/>
  <c r="N19" i="21"/>
  <c r="H22" i="21"/>
  <c r="H23" i="21"/>
  <c r="H24" i="21"/>
  <c r="H27" i="21"/>
  <c r="H26" i="21"/>
  <c r="S22" i="21"/>
  <c r="H25" i="21"/>
  <c r="N14" i="20"/>
  <c r="C14" i="20"/>
  <c r="S24" i="21"/>
  <c r="S26" i="21"/>
  <c r="S25" i="21"/>
  <c r="S23" i="21"/>
  <c r="S27" i="21"/>
  <c r="C13" i="16"/>
  <c r="Y12" i="18" l="1"/>
  <c r="Y17" i="16" s="1"/>
  <c r="N17" i="16"/>
  <c r="C14" i="18"/>
  <c r="N13" i="18"/>
  <c r="AJ12" i="18"/>
  <c r="AJ17" i="16" s="1"/>
  <c r="B7" i="5"/>
  <c r="E50" i="22" s="1"/>
  <c r="N18" i="21"/>
  <c r="C20" i="21"/>
  <c r="E8" i="22" s="1"/>
  <c r="B8" i="5"/>
  <c r="E41" i="22" s="1"/>
  <c r="F8" i="5"/>
  <c r="E9" i="22" s="1"/>
  <c r="G8" i="5"/>
  <c r="E18" i="22" s="1"/>
  <c r="C8" i="5"/>
  <c r="E49" i="22" s="1"/>
  <c r="D8" i="5"/>
  <c r="E25" i="22" s="1"/>
  <c r="E8" i="5"/>
  <c r="E34" i="22" s="1"/>
  <c r="C7" i="5"/>
  <c r="E42" i="22" s="1"/>
  <c r="D7" i="5"/>
  <c r="E33" i="22" s="1"/>
  <c r="E7" i="5"/>
  <c r="E26" i="22" s="1"/>
  <c r="F7" i="5"/>
  <c r="E17" i="22" s="1"/>
  <c r="G7" i="5"/>
  <c r="E10" i="22" s="1"/>
  <c r="C15" i="20"/>
  <c r="N15" i="20"/>
  <c r="C14" i="16"/>
  <c r="Y13" i="18" l="1"/>
  <c r="Y18" i="16" s="1"/>
  <c r="N18" i="16"/>
  <c r="C15" i="18"/>
  <c r="N14" i="18"/>
  <c r="AJ13" i="18"/>
  <c r="AJ18" i="16" s="1"/>
  <c r="C16" i="20"/>
  <c r="N16" i="20"/>
  <c r="C15" i="16"/>
  <c r="Y14" i="18" l="1"/>
  <c r="Y19" i="16" s="1"/>
  <c r="N19" i="16"/>
  <c r="C16" i="18"/>
  <c r="N15" i="18"/>
  <c r="AJ14" i="18"/>
  <c r="AJ19" i="16" s="1"/>
  <c r="C17" i="20"/>
  <c r="N17" i="20"/>
  <c r="C16" i="16"/>
  <c r="Y15" i="18" l="1"/>
  <c r="Y20" i="16" s="1"/>
  <c r="N20" i="16"/>
  <c r="C17" i="18"/>
  <c r="N16" i="18"/>
  <c r="AJ15" i="18"/>
  <c r="AJ20" i="16" s="1"/>
  <c r="C18" i="20"/>
  <c r="N18" i="20"/>
  <c r="C17" i="16"/>
  <c r="Y16" i="18" l="1"/>
  <c r="Y21" i="16" s="1"/>
  <c r="N21" i="16"/>
  <c r="C18" i="18"/>
  <c r="N17" i="18"/>
  <c r="AJ16" i="18"/>
  <c r="AJ21" i="16" s="1"/>
  <c r="N19" i="20"/>
  <c r="C19" i="20"/>
  <c r="C18" i="16"/>
  <c r="Y17" i="18" l="1"/>
  <c r="Y22" i="16" s="1"/>
  <c r="N22" i="16"/>
  <c r="C19" i="18"/>
  <c r="N19" i="18" s="1"/>
  <c r="N18" i="18"/>
  <c r="AJ17" i="18"/>
  <c r="AJ22" i="16" s="1"/>
  <c r="C20" i="20"/>
  <c r="N20" i="20"/>
  <c r="C19" i="16"/>
  <c r="E11" i="3"/>
  <c r="E12" i="3"/>
  <c r="F12" i="3" s="1"/>
  <c r="E13" i="3"/>
  <c r="G13" i="3" s="1"/>
  <c r="E14" i="3"/>
  <c r="D13" i="17"/>
  <c r="D14" i="17"/>
  <c r="D15" i="17"/>
  <c r="G16" i="3"/>
  <c r="E16" i="3"/>
  <c r="Y18" i="18" l="1"/>
  <c r="Y23" i="16" s="1"/>
  <c r="N23" i="16"/>
  <c r="Y19" i="18"/>
  <c r="Y24" i="16" s="1"/>
  <c r="N24" i="16"/>
  <c r="AJ18" i="18"/>
  <c r="AJ23" i="16" s="1"/>
  <c r="N21" i="20"/>
  <c r="C21" i="20"/>
  <c r="T10" i="18"/>
  <c r="P18" i="18"/>
  <c r="P24" i="18"/>
  <c r="P12" i="18"/>
  <c r="T14" i="18"/>
  <c r="G14" i="3"/>
  <c r="G12" i="3"/>
  <c r="G11" i="3"/>
  <c r="F13" i="3"/>
  <c r="F11" i="3"/>
  <c r="C20" i="16"/>
  <c r="F14" i="3"/>
  <c r="E4" i="3"/>
  <c r="E5" i="3"/>
  <c r="E6" i="3"/>
  <c r="E7" i="3"/>
  <c r="E8" i="3"/>
  <c r="E9" i="3"/>
  <c r="E10" i="3"/>
  <c r="E3" i="3"/>
  <c r="Y20" i="18" l="1"/>
  <c r="AJ19" i="18"/>
  <c r="AJ24" i="16" s="1"/>
  <c r="N22" i="20"/>
  <c r="C22" i="20"/>
  <c r="P19" i="18"/>
  <c r="T15" i="18"/>
  <c r="P9" i="18"/>
  <c r="P27" i="18"/>
  <c r="T11" i="18"/>
  <c r="T12" i="18"/>
  <c r="P26" i="18"/>
  <c r="T8" i="18"/>
  <c r="P16" i="18"/>
  <c r="T19" i="18"/>
  <c r="I18" i="18"/>
  <c r="I23" i="16" s="1"/>
  <c r="E25" i="18"/>
  <c r="I9" i="18"/>
  <c r="I14" i="16" s="1"/>
  <c r="I16" i="18"/>
  <c r="I21" i="16" s="1"/>
  <c r="I13" i="18"/>
  <c r="I18" i="16" s="1"/>
  <c r="I10" i="16"/>
  <c r="E18" i="18"/>
  <c r="E23" i="16" s="1"/>
  <c r="I14" i="18"/>
  <c r="I19" i="16" s="1"/>
  <c r="E24" i="18"/>
  <c r="I10" i="18"/>
  <c r="I15" i="16" s="1"/>
  <c r="E12" i="18"/>
  <c r="E17" i="16" s="1"/>
  <c r="E12" i="16"/>
  <c r="T24" i="18"/>
  <c r="Q24" i="18"/>
  <c r="P14" i="18"/>
  <c r="P11" i="18"/>
  <c r="P8" i="18"/>
  <c r="P22" i="18"/>
  <c r="P17" i="18"/>
  <c r="I11" i="16"/>
  <c r="I19" i="18"/>
  <c r="I24" i="16" s="1"/>
  <c r="I8" i="18"/>
  <c r="I13" i="16" s="1"/>
  <c r="E16" i="18"/>
  <c r="E21" i="16" s="1"/>
  <c r="I12" i="18"/>
  <c r="I17" i="16" s="1"/>
  <c r="E26" i="18"/>
  <c r="E23" i="18"/>
  <c r="E11" i="16"/>
  <c r="E13" i="18"/>
  <c r="E18" i="16" s="1"/>
  <c r="E15" i="18"/>
  <c r="E20" i="16" s="1"/>
  <c r="E10" i="18"/>
  <c r="E15" i="16" s="1"/>
  <c r="I17" i="18"/>
  <c r="I22" i="16" s="1"/>
  <c r="E10" i="16"/>
  <c r="E22" i="18"/>
  <c r="F22" i="18" s="1"/>
  <c r="E8" i="18"/>
  <c r="E13" i="16" s="1"/>
  <c r="E14" i="18"/>
  <c r="E19" i="16" s="1"/>
  <c r="E11" i="18"/>
  <c r="E16" i="16" s="1"/>
  <c r="E17" i="18"/>
  <c r="E22" i="16" s="1"/>
  <c r="T9" i="18"/>
  <c r="T18" i="18"/>
  <c r="T16" i="18"/>
  <c r="P25" i="18"/>
  <c r="T13" i="18"/>
  <c r="I15" i="18"/>
  <c r="I20" i="16" s="1"/>
  <c r="I11" i="18"/>
  <c r="I16" i="16" s="1"/>
  <c r="E9" i="18"/>
  <c r="E14" i="16" s="1"/>
  <c r="E19" i="18"/>
  <c r="E24" i="16" s="1"/>
  <c r="E27" i="18"/>
  <c r="I12" i="16"/>
  <c r="P23" i="18"/>
  <c r="P15" i="18"/>
  <c r="P13" i="18"/>
  <c r="P10" i="18"/>
  <c r="T17" i="18"/>
  <c r="C21" i="16"/>
  <c r="AJ20" i="18" l="1"/>
  <c r="AJ25" i="16" s="1"/>
  <c r="Y25" i="16"/>
  <c r="N23" i="20"/>
  <c r="C23" i="20"/>
  <c r="I22" i="18"/>
  <c r="G22" i="18"/>
  <c r="I26" i="18"/>
  <c r="G26" i="18"/>
  <c r="F26" i="18"/>
  <c r="T22" i="18"/>
  <c r="R22" i="18"/>
  <c r="Q22" i="18"/>
  <c r="I25" i="18"/>
  <c r="F25" i="18"/>
  <c r="G25" i="18"/>
  <c r="T23" i="18"/>
  <c r="Q23" i="18"/>
  <c r="R23" i="18"/>
  <c r="I23" i="18"/>
  <c r="G23" i="18"/>
  <c r="F23" i="18"/>
  <c r="I24" i="18"/>
  <c r="F24" i="18"/>
  <c r="G24" i="18"/>
  <c r="T27" i="18"/>
  <c r="Q27" i="18"/>
  <c r="R27" i="18"/>
  <c r="T25" i="18"/>
  <c r="R25" i="18"/>
  <c r="Q25" i="18"/>
  <c r="I27" i="18"/>
  <c r="F27" i="18"/>
  <c r="G27" i="18"/>
  <c r="R24" i="18"/>
  <c r="O24" i="18" s="1"/>
  <c r="T26" i="18"/>
  <c r="R26" i="18"/>
  <c r="Q26" i="18"/>
  <c r="C22" i="16"/>
  <c r="C24" i="20" l="1"/>
  <c r="N24" i="20"/>
  <c r="O25" i="18"/>
  <c r="D26" i="18"/>
  <c r="D24" i="18"/>
  <c r="O27" i="18"/>
  <c r="D23" i="18"/>
  <c r="O22" i="18"/>
  <c r="O26" i="18"/>
  <c r="O23" i="18"/>
  <c r="D27" i="18"/>
  <c r="D25" i="18"/>
  <c r="D22" i="18"/>
  <c r="C23" i="16"/>
  <c r="C16" i="17"/>
  <c r="B16" i="17"/>
  <c r="D12" i="17"/>
  <c r="D11" i="17"/>
  <c r="D10" i="17"/>
  <c r="D9" i="17"/>
  <c r="D8" i="17"/>
  <c r="D7" i="17"/>
  <c r="D6" i="17"/>
  <c r="D5" i="17"/>
  <c r="D4" i="17"/>
  <c r="S22" i="18" l="1"/>
  <c r="N20" i="21"/>
  <c r="N25" i="20" s="1"/>
  <c r="C25" i="20"/>
  <c r="E16" i="22"/>
  <c r="S23" i="18"/>
  <c r="H25" i="18"/>
  <c r="H26" i="18"/>
  <c r="H24" i="18"/>
  <c r="H27" i="18"/>
  <c r="S27" i="18"/>
  <c r="H23" i="18"/>
  <c r="S26" i="18"/>
  <c r="S25" i="18"/>
  <c r="H22" i="18"/>
  <c r="S24" i="18"/>
  <c r="C24" i="16"/>
  <c r="C20" i="18"/>
  <c r="D6" i="23" s="1"/>
  <c r="D16" i="17"/>
  <c r="D10" i="23" l="1"/>
  <c r="D14" i="23" s="1"/>
  <c r="D18" i="23" s="1"/>
  <c r="D22" i="23"/>
  <c r="N20" i="18"/>
  <c r="N25" i="16" s="1"/>
  <c r="B18" i="5"/>
  <c r="D47" i="23" s="1"/>
  <c r="F47" i="23" s="1"/>
  <c r="O49" i="23" s="1"/>
  <c r="Q49" i="23" s="1"/>
  <c r="R52" i="23" s="1"/>
  <c r="T52" i="23" s="1"/>
  <c r="X11" i="23" s="1"/>
  <c r="E11" i="6" s="1"/>
  <c r="F18" i="5"/>
  <c r="D15" i="23" s="1"/>
  <c r="F15" i="23" s="1"/>
  <c r="O17" i="23" s="1"/>
  <c r="Q17" i="23" s="1"/>
  <c r="R20" i="23" s="1"/>
  <c r="T20" i="23" s="1"/>
  <c r="X27" i="23" s="1"/>
  <c r="E27" i="6" s="1"/>
  <c r="G18" i="5"/>
  <c r="D12" i="23" s="1"/>
  <c r="F12" i="23" s="1"/>
  <c r="G10" i="23" s="1"/>
  <c r="I10" i="23" s="1"/>
  <c r="J13" i="23" s="1"/>
  <c r="L13" i="23" s="1"/>
  <c r="X22" i="23" s="1"/>
  <c r="E22" i="6" s="1"/>
  <c r="E18" i="5"/>
  <c r="C18" i="5"/>
  <c r="D44" i="23" s="1"/>
  <c r="F44" i="23" s="1"/>
  <c r="G42" i="23" s="1"/>
  <c r="I42" i="23" s="1"/>
  <c r="J45" i="23" s="1"/>
  <c r="L45" i="23" s="1"/>
  <c r="X6" i="23" s="1"/>
  <c r="E6" i="6" s="1"/>
  <c r="D18" i="5"/>
  <c r="B17" i="5"/>
  <c r="D51" i="23" s="1"/>
  <c r="C17" i="5"/>
  <c r="D40" i="23" s="1"/>
  <c r="F40" i="23" s="1"/>
  <c r="G41" i="23" s="1"/>
  <c r="I41" i="23" s="1"/>
  <c r="J51" i="23" s="1"/>
  <c r="L51" i="23" s="1"/>
  <c r="X8" i="23" s="1"/>
  <c r="E8" i="6" s="1"/>
  <c r="D17" i="5"/>
  <c r="D35" i="23" s="1"/>
  <c r="F35" i="23" s="1"/>
  <c r="O34" i="23" s="1"/>
  <c r="Q34" i="23" s="1"/>
  <c r="R30" i="23" s="1"/>
  <c r="T30" i="23" s="1"/>
  <c r="X17" i="23" s="1"/>
  <c r="E17" i="6" s="1"/>
  <c r="E17" i="5"/>
  <c r="F17" i="5"/>
  <c r="G17" i="5"/>
  <c r="D8" i="23" s="1"/>
  <c r="F8" i="23" s="1"/>
  <c r="C25" i="16"/>
  <c r="F10" i="3"/>
  <c r="F9" i="3"/>
  <c r="F8" i="3"/>
  <c r="F7" i="3"/>
  <c r="F6" i="3"/>
  <c r="F5" i="3"/>
  <c r="F4" i="3"/>
  <c r="F3" i="3"/>
  <c r="G4" i="3"/>
  <c r="G5" i="3"/>
  <c r="G6" i="3"/>
  <c r="G7" i="3"/>
  <c r="G8" i="3"/>
  <c r="G9" i="3"/>
  <c r="G10" i="3"/>
  <c r="G3" i="3"/>
  <c r="D26" i="23" l="1"/>
  <c r="D30" i="23" s="1"/>
  <c r="D34" i="23" s="1"/>
  <c r="D38" i="23"/>
  <c r="O9" i="23"/>
  <c r="Q9" i="23" s="1"/>
  <c r="R19" i="23" s="1"/>
  <c r="T19" i="23" s="1"/>
  <c r="X28" i="23" s="1"/>
  <c r="E28" i="6" s="1"/>
  <c r="G9" i="23"/>
  <c r="I9" i="23" s="1"/>
  <c r="J19" i="23" s="1"/>
  <c r="L19" i="23" s="1"/>
  <c r="X24" i="23" s="1"/>
  <c r="E24" i="6" s="1"/>
  <c r="G26" i="22"/>
  <c r="H35" i="22" s="1"/>
  <c r="J35" i="22" s="1"/>
  <c r="N11" i="22" s="1"/>
  <c r="B11" i="6" s="1"/>
  <c r="D24" i="23"/>
  <c r="F24" i="23" s="1"/>
  <c r="G25" i="23" s="1"/>
  <c r="I25" i="23" s="1"/>
  <c r="J35" i="23" s="1"/>
  <c r="L35" i="23" s="1"/>
  <c r="X16" i="23" s="1"/>
  <c r="E16" i="6" s="1"/>
  <c r="G34" i="22"/>
  <c r="H36" i="22" s="1"/>
  <c r="J36" i="22" s="1"/>
  <c r="N12" i="22" s="1"/>
  <c r="B12" i="6" s="1"/>
  <c r="D28" i="23"/>
  <c r="F28" i="23" s="1"/>
  <c r="G26" i="23" s="1"/>
  <c r="I26" i="23" s="1"/>
  <c r="J29" i="23" s="1"/>
  <c r="L29" i="23" s="1"/>
  <c r="X14" i="23" s="1"/>
  <c r="E14" i="6" s="1"/>
  <c r="G17" i="22"/>
  <c r="H14" i="22" s="1"/>
  <c r="J14" i="22" s="1"/>
  <c r="N14" i="22" s="1"/>
  <c r="B14" i="6" s="1"/>
  <c r="D19" i="23"/>
  <c r="F19" i="23" s="1"/>
  <c r="O18" i="23" s="1"/>
  <c r="Q18" i="23" s="1"/>
  <c r="R14" i="23" s="1"/>
  <c r="T14" i="23" s="1"/>
  <c r="X25" i="23" s="1"/>
  <c r="E25" i="6" s="1"/>
  <c r="G25" i="22"/>
  <c r="H29" i="22" s="1"/>
  <c r="J29" i="22" s="1"/>
  <c r="N9" i="22" s="1"/>
  <c r="B9" i="6" s="1"/>
  <c r="D31" i="23"/>
  <c r="F31" i="23" s="1"/>
  <c r="O33" i="23" s="1"/>
  <c r="Q33" i="23" s="1"/>
  <c r="R36" i="23" s="1"/>
  <c r="T36" i="23" s="1"/>
  <c r="X19" i="23" s="1"/>
  <c r="E19" i="6" s="1"/>
  <c r="F48" i="23"/>
  <c r="G49" i="23" s="1"/>
  <c r="I49" i="23" s="1"/>
  <c r="J52" i="23" s="1"/>
  <c r="L52" i="23" s="1"/>
  <c r="X7" i="23" s="1"/>
  <c r="E7" i="6" s="1"/>
  <c r="G41" i="22"/>
  <c r="H45" i="22" s="1"/>
  <c r="J45" i="22" s="1"/>
  <c r="N5" i="22" s="1"/>
  <c r="B5" i="6" s="1"/>
  <c r="F43" i="23"/>
  <c r="O42" i="23" s="1"/>
  <c r="Q42" i="23" s="1"/>
  <c r="R45" i="23" s="1"/>
  <c r="T45" i="23" s="1"/>
  <c r="X10" i="23" s="1"/>
  <c r="E10" i="6" s="1"/>
  <c r="G49" i="22"/>
  <c r="H46" i="22" s="1"/>
  <c r="J46" i="22" s="1"/>
  <c r="N6" i="22" s="1"/>
  <c r="B6" i="6" s="1"/>
  <c r="F51" i="23"/>
  <c r="O50" i="23" s="1"/>
  <c r="Q50" i="23" s="1"/>
  <c r="R46" i="23" s="1"/>
  <c r="T46" i="23" s="1"/>
  <c r="X9" i="23" s="1"/>
  <c r="E9" i="6" s="1"/>
  <c r="G50" i="22"/>
  <c r="H52" i="22" s="1"/>
  <c r="J52" i="22" s="1"/>
  <c r="N8" i="22" s="1"/>
  <c r="B8" i="6" s="1"/>
  <c r="F52" i="23"/>
  <c r="G50" i="23" s="1"/>
  <c r="I50" i="23" s="1"/>
  <c r="J46" i="23" s="1"/>
  <c r="L46" i="23" s="1"/>
  <c r="X5" i="23" s="1"/>
  <c r="E5" i="6" s="1"/>
  <c r="G10" i="22"/>
  <c r="H19" i="22" s="1"/>
  <c r="J19" i="22" s="1"/>
  <c r="N15" i="22" s="1"/>
  <c r="B15" i="6" s="1"/>
  <c r="G18" i="22"/>
  <c r="H20" i="22" s="1"/>
  <c r="J20" i="22" s="1"/>
  <c r="N16" i="22" s="1"/>
  <c r="B16" i="6" s="1"/>
  <c r="G9" i="22"/>
  <c r="H13" i="22" s="1"/>
  <c r="J13" i="22" s="1"/>
  <c r="N13" i="22" s="1"/>
  <c r="B13" i="6" s="1"/>
  <c r="G33" i="22"/>
  <c r="H30" i="22" s="1"/>
  <c r="J30" i="22" s="1"/>
  <c r="N10" i="22" s="1"/>
  <c r="B10" i="6" s="1"/>
  <c r="G42" i="22"/>
  <c r="H51" i="22" s="1"/>
  <c r="J51" i="22" s="1"/>
  <c r="N7" i="22" s="1"/>
  <c r="B7" i="6" s="1"/>
  <c r="E21" i="3"/>
  <c r="D42" i="23" l="1"/>
  <c r="D46" i="23" s="1"/>
  <c r="D50" i="23" s="1"/>
  <c r="G8" i="23"/>
  <c r="I6" i="6"/>
  <c r="I14" i="6"/>
  <c r="I7" i="6"/>
  <c r="I15" i="6"/>
  <c r="I8" i="6"/>
  <c r="I16" i="6"/>
  <c r="I9" i="6"/>
  <c r="I10" i="6"/>
  <c r="I13" i="6"/>
  <c r="I11" i="6"/>
  <c r="I12" i="6"/>
  <c r="I5" i="6"/>
  <c r="P6" i="6"/>
  <c r="P11" i="6"/>
  <c r="P14" i="6"/>
  <c r="P10" i="6"/>
  <c r="P7" i="6"/>
  <c r="P12" i="6"/>
  <c r="P15" i="6"/>
  <c r="P13" i="6"/>
  <c r="P8" i="6"/>
  <c r="P16" i="6"/>
  <c r="P5" i="6"/>
  <c r="P9" i="6"/>
  <c r="H50" i="22"/>
  <c r="G24" i="23" l="1"/>
  <c r="O16" i="23"/>
  <c r="G16" i="23"/>
  <c r="O8" i="23"/>
  <c r="J10" i="6"/>
  <c r="Q10" i="6" s="1"/>
  <c r="J11" i="6"/>
  <c r="Q11" i="6" s="1"/>
  <c r="J9" i="6"/>
  <c r="Q9" i="6" s="1"/>
  <c r="J16" i="6"/>
  <c r="Q16" i="6" s="1"/>
  <c r="J8" i="6"/>
  <c r="Q8" i="6" s="1"/>
  <c r="J15" i="6"/>
  <c r="Q15" i="6" s="1"/>
  <c r="J12" i="6"/>
  <c r="Q12" i="6" s="1"/>
  <c r="J7" i="6"/>
  <c r="Q7" i="6" s="1"/>
  <c r="J14" i="6"/>
  <c r="Q14" i="6" s="1"/>
  <c r="J13" i="6"/>
  <c r="Q13" i="6" s="1"/>
  <c r="J6" i="6"/>
  <c r="Q6" i="6" s="1"/>
  <c r="J5" i="6"/>
  <c r="Q5" i="6" s="1"/>
  <c r="H55" i="22"/>
  <c r="G40" i="23" l="1"/>
  <c r="G32" i="23"/>
  <c r="O32" i="23"/>
  <c r="O24" i="23"/>
  <c r="R15" i="6"/>
  <c r="R6" i="6"/>
  <c r="R14" i="6"/>
  <c r="R10" i="6"/>
  <c r="R13" i="6"/>
  <c r="R16" i="6"/>
  <c r="R11" i="6"/>
  <c r="R9" i="6"/>
  <c r="R8" i="6"/>
  <c r="R12" i="6"/>
  <c r="R7" i="6"/>
  <c r="R5" i="6"/>
  <c r="J12" i="23" l="1"/>
  <c r="O48" i="23"/>
  <c r="G48" i="23"/>
  <c r="O40" i="23"/>
  <c r="S5" i="6"/>
  <c r="S6" i="6"/>
  <c r="S11" i="6"/>
  <c r="S8" i="6"/>
  <c r="S7" i="6"/>
  <c r="S9" i="6"/>
  <c r="S10" i="6"/>
  <c r="S12" i="6"/>
  <c r="S16" i="6"/>
  <c r="S13" i="6"/>
  <c r="S15" i="6"/>
  <c r="S14" i="6"/>
  <c r="R18" i="23" l="1"/>
  <c r="J18" i="23"/>
  <c r="J28" i="23"/>
  <c r="R12" i="23"/>
  <c r="J44" i="23" l="1"/>
  <c r="R34" i="23"/>
  <c r="R28" i="23"/>
  <c r="J34" i="23"/>
  <c r="J50" i="23" l="1"/>
  <c r="R44" i="23"/>
  <c r="R50" i="23"/>
  <c r="R55" i="23" s="1"/>
  <c r="G23" i="3" s="1"/>
</calcChain>
</file>

<file path=xl/sharedStrings.xml><?xml version="1.0" encoding="utf-8"?>
<sst xmlns="http://schemas.openxmlformats.org/spreadsheetml/2006/main" count="483" uniqueCount="97">
  <si>
    <t>Nom équipe</t>
  </si>
  <si>
    <t>W/L</t>
  </si>
  <si>
    <t>Dif.</t>
  </si>
  <si>
    <t>VS</t>
  </si>
  <si>
    <t>Classement</t>
  </si>
  <si>
    <t>W</t>
  </si>
  <si>
    <t>N</t>
  </si>
  <si>
    <t>L</t>
  </si>
  <si>
    <t>Pts</t>
  </si>
  <si>
    <t>Clas.</t>
  </si>
  <si>
    <t>Ne pas toucher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</si>
  <si>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</si>
  <si>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</si>
  <si>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</si>
  <si>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</si>
  <si>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</si>
  <si>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</si>
  <si>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</si>
  <si>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</si>
  <si>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</si>
  <si>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</si>
  <si>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</si>
  <si>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</si>
  <si>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A</t>
  </si>
  <si>
    <t>B</t>
  </si>
  <si>
    <r>
      <t>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</si>
  <si>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10</t>
    </r>
    <r>
      <rPr>
        <vertAlign val="superscript"/>
        <sz val="12"/>
        <color theme="1"/>
        <rFont val="Calibri"/>
        <family val="2"/>
        <scheme val="minor"/>
      </rPr>
      <t>ème</t>
    </r>
  </si>
  <si>
    <t>Nombre point de victoire</t>
  </si>
  <si>
    <t>Nombre point le nul</t>
  </si>
  <si>
    <t>Nombre point la défaite</t>
  </si>
  <si>
    <t>POULE A</t>
  </si>
  <si>
    <t>POULE B</t>
  </si>
  <si>
    <t>T1</t>
  </si>
  <si>
    <t>T2</t>
  </si>
  <si>
    <t>Fin poule 1</t>
  </si>
  <si>
    <t>Fin poule 2</t>
  </si>
  <si>
    <t xml:space="preserve">Fin tournoi </t>
  </si>
  <si>
    <t>Equipes participants</t>
  </si>
  <si>
    <t>Binome A</t>
  </si>
  <si>
    <t>OZAIPEOIAE</t>
  </si>
  <si>
    <t>Feuille de match</t>
  </si>
  <si>
    <t xml:space="preserve">Joueur 1 </t>
  </si>
  <si>
    <t>Joueur 2</t>
  </si>
  <si>
    <t>Joueur 3</t>
  </si>
  <si>
    <t>Joueur 4</t>
  </si>
  <si>
    <t>Joueur 5</t>
  </si>
  <si>
    <t>Joueur 6</t>
  </si>
  <si>
    <t>Montant payé</t>
  </si>
  <si>
    <t>Montant restant à payer</t>
  </si>
  <si>
    <t>Montant à payer</t>
  </si>
  <si>
    <t>Nom équipe 1</t>
  </si>
  <si>
    <t>Nom équipe 2</t>
  </si>
  <si>
    <t>Nom équipe 3</t>
  </si>
  <si>
    <t>Nom équipe 4</t>
  </si>
  <si>
    <t>Nom équipe 5</t>
  </si>
  <si>
    <t>Nom équipe 6</t>
  </si>
  <si>
    <t>Nom équipe 7</t>
  </si>
  <si>
    <t>Nom équipe 8</t>
  </si>
  <si>
    <t>Nom équipe 9</t>
  </si>
  <si>
    <t>Nom équipe 10</t>
  </si>
  <si>
    <t>l</t>
  </si>
  <si>
    <t>Phase de Poule vers phase de classement - Sport 2</t>
  </si>
  <si>
    <t>Sport en équipe</t>
  </si>
  <si>
    <t>Fin</t>
  </si>
  <si>
    <t>Nom équipe 11</t>
  </si>
  <si>
    <t>Nom équipe 12</t>
  </si>
  <si>
    <r>
      <t>11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</si>
  <si>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12</t>
    </r>
    <r>
      <rPr>
        <vertAlign val="superscript"/>
        <sz val="12"/>
        <color theme="1"/>
        <rFont val="Calibri"/>
        <family val="2"/>
        <scheme val="minor"/>
      </rPr>
      <t>ème</t>
    </r>
  </si>
  <si>
    <t xml:space="preserve">Sport </t>
  </si>
  <si>
    <t>Foot</t>
  </si>
  <si>
    <t>Phase de Poule vers phase de classement - Sport 1</t>
  </si>
  <si>
    <t>T3</t>
  </si>
  <si>
    <t>Classement final</t>
  </si>
  <si>
    <t>Point</t>
  </si>
  <si>
    <t>Sport en binôme</t>
  </si>
  <si>
    <t>Padel</t>
  </si>
  <si>
    <t>T4</t>
  </si>
  <si>
    <t>POULE C</t>
  </si>
  <si>
    <t>POULE D</t>
  </si>
  <si>
    <t>C</t>
  </si>
  <si>
    <t>D</t>
  </si>
  <si>
    <t>WINNER BRACKET</t>
  </si>
  <si>
    <t>LOOSER BRACKET</t>
  </si>
  <si>
    <r>
      <t>13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</si>
  <si>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</si>
  <si>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</si>
  <si>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</si>
  <si>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</si>
  <si>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</si>
  <si>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</si>
  <si>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</si>
  <si>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</si>
  <si>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</si>
  <si>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</si>
  <si>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21</t>
    </r>
    <r>
      <rPr>
        <vertAlign val="superscript"/>
        <sz val="12"/>
        <color theme="1"/>
        <rFont val="Calibri"/>
        <family val="2"/>
        <scheme val="minor"/>
      </rPr>
      <t>ème</t>
    </r>
  </si>
  <si>
    <t>Points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</si>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</sst>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6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2"/>
      <color rgb="FF000000"/>
      <name val="Montserrat"/>
    </font>
    <font>
      <sz val="12"/>
      <color rgb="FF000000"/>
      <name val="Montserrat"/>
    </font>
    <font>
      <sz val="12"/>
      <color rgb="FF01369D"/>
      <name val="Montserrat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9"/>
      <color rgb="FF000000"/>
      <name val="Montserrat"/>
    </font>
    <font>
      <sz val="11"/>
      <color theme="0" tint="-0.14999847407452621"/>
      <name val="Calibri"/>
      <family val="2"/>
      <scheme val="minor"/>
    </font>
    <font>
      <sz val="9"/>
      <name val="Arial"/>
      <family val="2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Montserrat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Montserrat"/>
    </font>
    <font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9EB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 readingOrder="1"/>
    </xf>
    <xf numFmtId="0" fontId="8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6" fillId="0" borderId="14" xfId="0" applyFont="1" applyBorder="1" applyAlignment="1">
      <alignment vertical="top" wrapText="1"/>
    </xf>
    <xf numFmtId="0" fontId="3" fillId="0" borderId="7" xfId="0" applyFont="1" applyBorder="1" applyAlignment="1">
      <alignment horizontal="left" vertical="center" wrapText="1" readingOrder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20" fontId="10" fillId="5" borderId="16" xfId="0" applyNumberFormat="1" applyFont="1" applyFill="1" applyBorder="1" applyAlignment="1">
      <alignment horizontal="center" vertical="center"/>
    </xf>
    <xf numFmtId="20" fontId="10" fillId="5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5" fillId="7" borderId="1" xfId="0" applyFont="1" applyFill="1" applyBorder="1" applyAlignment="1">
      <alignment vertical="center"/>
    </xf>
    <xf numFmtId="0" fontId="13" fillId="7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20" fontId="14" fillId="5" borderId="18" xfId="0" applyNumberFormat="1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/>
    </xf>
    <xf numFmtId="0" fontId="5" fillId="0" borderId="0" xfId="0" applyFont="1" applyAlignment="1">
      <alignment horizontal="center"/>
    </xf>
    <xf numFmtId="0" fontId="11" fillId="6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21" fontId="0" fillId="0" borderId="0" xfId="0" applyNumberFormat="1"/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4" fillId="0" borderId="0" xfId="0" applyFont="1" applyAlignment="1">
      <alignment horizontal="center" vertical="center" wrapText="1" readingOrder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1" xfId="0" applyFill="1" applyBorder="1"/>
    <xf numFmtId="0" fontId="9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9" fillId="3" borderId="1" xfId="0" applyFont="1" applyFill="1" applyBorder="1" applyAlignment="1">
      <alignment horizontal="center" vertical="center" wrapText="1"/>
    </xf>
    <xf numFmtId="0" fontId="22" fillId="0" borderId="0" xfId="0" applyFont="1"/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4" fillId="0" borderId="0" xfId="0" applyFont="1" applyAlignment="1">
      <alignment horizontal="center" vertical="top"/>
    </xf>
    <xf numFmtId="6" fontId="0" fillId="0" borderId="1" xfId="0" applyNumberFormat="1" applyBorder="1" applyAlignment="1">
      <alignment horizontal="center"/>
    </xf>
    <xf numFmtId="0" fontId="0" fillId="0" borderId="24" xfId="0" applyBorder="1"/>
    <xf numFmtId="0" fontId="3" fillId="2" borderId="8" xfId="0" applyFont="1" applyFill="1" applyBorder="1" applyAlignment="1">
      <alignment horizontal="left" vertical="center" wrapText="1" readingOrder="1"/>
    </xf>
    <xf numFmtId="21" fontId="0" fillId="8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0" fillId="3" borderId="1" xfId="0" applyFill="1" applyBorder="1" applyAlignment="1">
      <alignment wrapText="1"/>
    </xf>
    <xf numFmtId="0" fontId="22" fillId="0" borderId="25" xfId="0" applyFont="1" applyBorder="1"/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 readingOrder="1"/>
    </xf>
    <xf numFmtId="0" fontId="1" fillId="2" borderId="9" xfId="0" applyFont="1" applyFill="1" applyBorder="1" applyAlignment="1">
      <alignment horizontal="center" vertical="center" wrapText="1"/>
    </xf>
    <xf numFmtId="0" fontId="22" fillId="0" borderId="26" xfId="0" applyFont="1" applyBorder="1"/>
    <xf numFmtId="0" fontId="0" fillId="0" borderId="27" xfId="0" applyBorder="1" applyAlignment="1">
      <alignment horizontal="center"/>
    </xf>
    <xf numFmtId="21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0" fontId="10" fillId="10" borderId="16" xfId="0" applyNumberFormat="1" applyFont="1" applyFill="1" applyBorder="1" applyAlignment="1">
      <alignment horizontal="center" vertical="center"/>
    </xf>
    <xf numFmtId="20" fontId="10" fillId="10" borderId="1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4" borderId="0" xfId="0" applyFont="1" applyFill="1"/>
    <xf numFmtId="0" fontId="5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 wrapText="1" readingOrder="1"/>
    </xf>
    <xf numFmtId="0" fontId="5" fillId="0" borderId="0" xfId="0" applyFont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vertic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24" fillId="0" borderId="0" xfId="0" applyFont="1" applyAlignment="1">
      <alignment horizontal="center" vertical="top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66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DDFFFF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7" tint="0.79998168889431442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B9B9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B9B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theme="2" tint="-9.9948118533890809E-2"/>
        </patternFill>
      </fill>
    </dxf>
    <dxf>
      <fill>
        <patternFill>
          <bgColor rgb="FFFFDDFF"/>
        </patternFill>
      </fill>
    </dxf>
    <dxf>
      <fill>
        <patternFill>
          <bgColor rgb="FFDDFFFF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B9B9"/>
        </patternFill>
      </fill>
    </dxf>
    <dxf>
      <fill>
        <patternFill>
          <bgColor rgb="FFDDFFFF"/>
        </patternFill>
      </fill>
    </dxf>
    <dxf>
      <fill>
        <patternFill>
          <bgColor rgb="FFFFDDFF"/>
        </patternFill>
      </fill>
    </dxf>
    <dxf>
      <fill>
        <patternFill>
          <bgColor theme="2" tint="-9.9948118533890809E-2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3737"/>
      <color rgb="FFFFE5FF"/>
      <color rgb="FFD67C70"/>
      <color rgb="FF62241C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AD683CF5-FD65-41D3-8D54-113C8A57D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3985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16C6DC8-3F1B-4694-A688-4825F5D08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0616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1477963</xdr:colOff>
      <xdr:row>27</xdr:row>
      <xdr:rowOff>130175</xdr:rowOff>
    </xdr:from>
    <xdr:to>
      <xdr:col>16</xdr:col>
      <xdr:colOff>162379</xdr:colOff>
      <xdr:row>36</xdr:row>
      <xdr:rowOff>73560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64E09E-94D1-41FB-A67E-7E07D205E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5763" y="8893175"/>
          <a:ext cx="7783966" cy="1600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4659822-9EF5-4BD9-BDFA-9EF18A73B525}"/>
            </a:ext>
          </a:extLst>
        </xdr:cNvPr>
        <xdr:cNvCxnSpPr/>
      </xdr:nvCxnSpPr>
      <xdr:spPr>
        <a:xfrm flipV="1">
          <a:off x="3390900" y="78386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E192656F-3287-4DE9-80FA-CD22A7227B27}"/>
            </a:ext>
          </a:extLst>
        </xdr:cNvPr>
        <xdr:cNvCxnSpPr/>
      </xdr:nvCxnSpPr>
      <xdr:spPr>
        <a:xfrm>
          <a:off x="3379455" y="67304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8C9DE4CA-337F-49F1-BE57-FB0AD0668A9F}"/>
            </a:ext>
          </a:extLst>
        </xdr:cNvPr>
        <xdr:cNvCxnSpPr/>
      </xdr:nvCxnSpPr>
      <xdr:spPr>
        <a:xfrm flipV="1">
          <a:off x="3390900" y="3482587"/>
          <a:ext cx="1087804" cy="11415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0E1DE49-BB69-4DE9-B6EE-764909060C53}"/>
            </a:ext>
          </a:extLst>
        </xdr:cNvPr>
        <xdr:cNvCxnSpPr/>
      </xdr:nvCxnSpPr>
      <xdr:spPr>
        <a:xfrm>
          <a:off x="3379455" y="23743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6831F870-0F63-4064-B90D-DC190250E056}"/>
            </a:ext>
          </a:extLst>
        </xdr:cNvPr>
        <xdr:cNvCxnSpPr/>
      </xdr:nvCxnSpPr>
      <xdr:spPr>
        <a:xfrm flipV="1">
          <a:off x="3390900" y="3482587"/>
          <a:ext cx="1087804" cy="11415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682279F4-F9F1-4829-AE05-1EBE9ABBACF2}"/>
            </a:ext>
          </a:extLst>
        </xdr:cNvPr>
        <xdr:cNvCxnSpPr/>
      </xdr:nvCxnSpPr>
      <xdr:spPr>
        <a:xfrm>
          <a:off x="3379455" y="23743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66181</xdr:colOff>
      <xdr:row>21</xdr:row>
      <xdr:rowOff>77519</xdr:rowOff>
    </xdr:from>
    <xdr:to>
      <xdr:col>2</xdr:col>
      <xdr:colOff>54636</xdr:colOff>
      <xdr:row>36</xdr:row>
      <xdr:rowOff>238744</xdr:rowOff>
    </xdr:to>
    <xdr:sp macro="" textlink="">
      <xdr:nvSpPr>
        <xdr:cNvPr id="8" name="ZoneTexte 51">
          <a:extLst>
            <a:ext uri="{FF2B5EF4-FFF2-40B4-BE49-F238E27FC236}">
              <a16:creationId xmlns:a16="http://schemas.microsoft.com/office/drawing/2014/main" id="{E87D014B-5FFF-425D-B4A8-94C66237DA95}"/>
            </a:ext>
          </a:extLst>
        </xdr:cNvPr>
        <xdr:cNvSpPr txBox="1"/>
      </xdr:nvSpPr>
      <xdr:spPr>
        <a:xfrm>
          <a:off x="66181" y="5779819"/>
          <a:ext cx="1144155" cy="418712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6</xdr:col>
      <xdr:colOff>0</xdr:colOff>
      <xdr:row>12</xdr:row>
      <xdr:rowOff>256787</xdr:rowOff>
    </xdr:from>
    <xdr:to>
      <xdr:col>7</xdr:col>
      <xdr:colOff>14654</xdr:colOff>
      <xdr:row>16</xdr:row>
      <xdr:rowOff>261671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5B4BBD00-C277-40F7-BF6D-6143402C73DF}"/>
            </a:ext>
          </a:extLst>
        </xdr:cNvPr>
        <xdr:cNvCxnSpPr/>
      </xdr:nvCxnSpPr>
      <xdr:spPr>
        <a:xfrm flipV="1">
          <a:off x="3390900" y="3482587"/>
          <a:ext cx="1087804" cy="11415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D1CCD441-28F2-45B2-8F57-D4EFC389AC27}"/>
            </a:ext>
          </a:extLst>
        </xdr:cNvPr>
        <xdr:cNvCxnSpPr/>
      </xdr:nvCxnSpPr>
      <xdr:spPr>
        <a:xfrm flipV="1">
          <a:off x="3390900" y="78386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E41B57B1-F669-4F76-98B7-6127FBFA92DE}"/>
            </a:ext>
          </a:extLst>
        </xdr:cNvPr>
        <xdr:cNvCxnSpPr/>
      </xdr:nvCxnSpPr>
      <xdr:spPr>
        <a:xfrm flipV="1">
          <a:off x="3390900" y="78386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28</xdr:row>
      <xdr:rowOff>256787</xdr:rowOff>
    </xdr:from>
    <xdr:to>
      <xdr:col>7</xdr:col>
      <xdr:colOff>14654</xdr:colOff>
      <xdr:row>32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BEC52519-18B8-4214-8DF0-EB3AF86516A0}"/>
            </a:ext>
          </a:extLst>
        </xdr:cNvPr>
        <xdr:cNvCxnSpPr/>
      </xdr:nvCxnSpPr>
      <xdr:spPr>
        <a:xfrm flipV="1">
          <a:off x="3390900" y="78386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409268E-BF17-48B7-BC5B-A09C30D1B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5</xdr:col>
      <xdr:colOff>293355</xdr:colOff>
      <xdr:row>24</xdr:row>
      <xdr:rowOff>221733</xdr:rowOff>
    </xdr:from>
    <xdr:to>
      <xdr:col>7</xdr:col>
      <xdr:colOff>0</xdr:colOff>
      <xdr:row>28</xdr:row>
      <xdr:rowOff>252348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11BC0D4F-FA68-4195-9167-70BF4F15042C}"/>
            </a:ext>
          </a:extLst>
        </xdr:cNvPr>
        <xdr:cNvCxnSpPr/>
      </xdr:nvCxnSpPr>
      <xdr:spPr>
        <a:xfrm>
          <a:off x="3379455" y="67304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3212E0CA-5A24-4050-B9AA-5A0065E036EF}"/>
            </a:ext>
          </a:extLst>
        </xdr:cNvPr>
        <xdr:cNvCxnSpPr/>
      </xdr:nvCxnSpPr>
      <xdr:spPr>
        <a:xfrm>
          <a:off x="3379455" y="23743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8</xdr:row>
      <xdr:rowOff>221733</xdr:rowOff>
    </xdr:from>
    <xdr:to>
      <xdr:col>7</xdr:col>
      <xdr:colOff>0</xdr:colOff>
      <xdr:row>12</xdr:row>
      <xdr:rowOff>252348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666915EC-F31C-45CB-8EAB-6D92DF14F603}"/>
            </a:ext>
          </a:extLst>
        </xdr:cNvPr>
        <xdr:cNvCxnSpPr/>
      </xdr:nvCxnSpPr>
      <xdr:spPr>
        <a:xfrm>
          <a:off x="3379455" y="23743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44</xdr:row>
      <xdr:rowOff>256787</xdr:rowOff>
    </xdr:from>
    <xdr:to>
      <xdr:col>7</xdr:col>
      <xdr:colOff>14654</xdr:colOff>
      <xdr:row>48</xdr:row>
      <xdr:rowOff>261671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4ADBCCEE-66F0-4C77-BFB8-A1FC8EDB7ACA}"/>
            </a:ext>
          </a:extLst>
        </xdr:cNvPr>
        <xdr:cNvCxnSpPr/>
      </xdr:nvCxnSpPr>
      <xdr:spPr>
        <a:xfrm flipV="1">
          <a:off x="3390900" y="121312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40</xdr:row>
      <xdr:rowOff>221733</xdr:rowOff>
    </xdr:from>
    <xdr:to>
      <xdr:col>7</xdr:col>
      <xdr:colOff>0</xdr:colOff>
      <xdr:row>44</xdr:row>
      <xdr:rowOff>252348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83DEF9F4-D029-460D-9A1E-E303F3028438}"/>
            </a:ext>
          </a:extLst>
        </xdr:cNvPr>
        <xdr:cNvCxnSpPr/>
      </xdr:nvCxnSpPr>
      <xdr:spPr>
        <a:xfrm>
          <a:off x="3379455" y="110230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29687</xdr:colOff>
      <xdr:row>37</xdr:row>
      <xdr:rowOff>158750</xdr:rowOff>
    </xdr:from>
    <xdr:to>
      <xdr:col>2</xdr:col>
      <xdr:colOff>18142</xdr:colOff>
      <xdr:row>52</xdr:row>
      <xdr:rowOff>159164</xdr:rowOff>
    </xdr:to>
    <xdr:sp macro="" textlink="">
      <xdr:nvSpPr>
        <xdr:cNvPr id="19" name="ZoneTexte 50">
          <a:extLst>
            <a:ext uri="{FF2B5EF4-FFF2-40B4-BE49-F238E27FC236}">
              <a16:creationId xmlns:a16="http://schemas.microsoft.com/office/drawing/2014/main" id="{57FADDF0-FBD6-48B9-96AC-E47BE3613623}"/>
            </a:ext>
          </a:extLst>
        </xdr:cNvPr>
        <xdr:cNvSpPr txBox="1"/>
      </xdr:nvSpPr>
      <xdr:spPr>
        <a:xfrm>
          <a:off x="29687" y="10153650"/>
          <a:ext cx="1144155" cy="4026314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6</xdr:col>
      <xdr:colOff>0</xdr:colOff>
      <xdr:row>44</xdr:row>
      <xdr:rowOff>256787</xdr:rowOff>
    </xdr:from>
    <xdr:to>
      <xdr:col>7</xdr:col>
      <xdr:colOff>14654</xdr:colOff>
      <xdr:row>48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FA007447-EE85-4D23-85E6-7047E74E21CB}"/>
            </a:ext>
          </a:extLst>
        </xdr:cNvPr>
        <xdr:cNvCxnSpPr/>
      </xdr:nvCxnSpPr>
      <xdr:spPr>
        <a:xfrm flipV="1">
          <a:off x="3390900" y="121312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44</xdr:row>
      <xdr:rowOff>256787</xdr:rowOff>
    </xdr:from>
    <xdr:to>
      <xdr:col>7</xdr:col>
      <xdr:colOff>14654</xdr:colOff>
      <xdr:row>48</xdr:row>
      <xdr:rowOff>261671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18FCB851-4C57-431F-8690-F5308F6B5F55}"/>
            </a:ext>
          </a:extLst>
        </xdr:cNvPr>
        <xdr:cNvCxnSpPr/>
      </xdr:nvCxnSpPr>
      <xdr:spPr>
        <a:xfrm flipV="1">
          <a:off x="3390900" y="121312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44</xdr:row>
      <xdr:rowOff>256787</xdr:rowOff>
    </xdr:from>
    <xdr:to>
      <xdr:col>7</xdr:col>
      <xdr:colOff>14654</xdr:colOff>
      <xdr:row>48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061378D3-6185-4F17-BC46-ACA59FA0BA49}"/>
            </a:ext>
          </a:extLst>
        </xdr:cNvPr>
        <xdr:cNvCxnSpPr/>
      </xdr:nvCxnSpPr>
      <xdr:spPr>
        <a:xfrm flipV="1">
          <a:off x="3390900" y="12131287"/>
          <a:ext cx="1087804" cy="10780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293355</xdr:colOff>
      <xdr:row>40</xdr:row>
      <xdr:rowOff>221733</xdr:rowOff>
    </xdr:from>
    <xdr:to>
      <xdr:col>7</xdr:col>
      <xdr:colOff>0</xdr:colOff>
      <xdr:row>44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79EA9853-A1B3-4C4D-AC4C-C2EF47B00415}"/>
            </a:ext>
          </a:extLst>
        </xdr:cNvPr>
        <xdr:cNvCxnSpPr/>
      </xdr:nvCxnSpPr>
      <xdr:spPr>
        <a:xfrm>
          <a:off x="3379455" y="11023083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5</xdr:row>
      <xdr:rowOff>111125</xdr:rowOff>
    </xdr:from>
    <xdr:to>
      <xdr:col>2</xdr:col>
      <xdr:colOff>70716</xdr:colOff>
      <xdr:row>20</xdr:row>
      <xdr:rowOff>118339</xdr:rowOff>
    </xdr:to>
    <xdr:sp macro="" textlink="">
      <xdr:nvSpPr>
        <xdr:cNvPr id="24" name="ZoneTexte 25">
          <a:extLst>
            <a:ext uri="{FF2B5EF4-FFF2-40B4-BE49-F238E27FC236}">
              <a16:creationId xmlns:a16="http://schemas.microsoft.com/office/drawing/2014/main" id="{7C8EE227-E48F-40E5-8F80-FCFD83C0C121}"/>
            </a:ext>
          </a:extLst>
        </xdr:cNvPr>
        <xdr:cNvSpPr txBox="1"/>
      </xdr:nvSpPr>
      <xdr:spPr>
        <a:xfrm>
          <a:off x="47625" y="1457325"/>
          <a:ext cx="1178791" cy="4096614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324139</xdr:colOff>
      <xdr:row>2</xdr:row>
      <xdr:rowOff>12122</xdr:rowOff>
    </xdr:from>
    <xdr:to>
      <xdr:col>8</xdr:col>
      <xdr:colOff>1134374</xdr:colOff>
      <xdr:row>5</xdr:row>
      <xdr:rowOff>124523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389" y="1647247"/>
          <a:ext cx="4128110" cy="906151"/>
        </a:xfrm>
        <a:prstGeom prst="rect">
          <a:avLst/>
        </a:prstGeom>
      </xdr:spPr>
    </xdr:pic>
    <xdr:clientData/>
  </xdr:twoCellAnchor>
  <xdr:oneCellAnchor>
    <xdr:from>
      <xdr:col>15</xdr:col>
      <xdr:colOff>324139</xdr:colOff>
      <xdr:row>2</xdr:row>
      <xdr:rowOff>12122</xdr:rowOff>
    </xdr:from>
    <xdr:ext cx="4128110" cy="906151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F66B3C8-A7A8-4A49-A135-6DF4DF0E9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389" y="1647247"/>
          <a:ext cx="4128110" cy="906151"/>
        </a:xfrm>
        <a:prstGeom prst="rect">
          <a:avLst/>
        </a:prstGeom>
      </xdr:spPr>
    </xdr:pic>
    <xdr:clientData/>
  </xdr:oneCellAnchor>
  <xdr:oneCellAnchor>
    <xdr:from>
      <xdr:col>26</xdr:col>
      <xdr:colOff>324139</xdr:colOff>
      <xdr:row>2</xdr:row>
      <xdr:rowOff>12122</xdr:rowOff>
    </xdr:from>
    <xdr:ext cx="4128110" cy="906151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1AD5A67-E5AE-4D8F-888E-B8C87359D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389" y="1647247"/>
          <a:ext cx="4128110" cy="906151"/>
        </a:xfrm>
        <a:prstGeom prst="rect">
          <a:avLst/>
        </a:prstGeom>
      </xdr:spPr>
    </xdr:pic>
    <xdr:clientData/>
  </xdr:oneCellAnchor>
  <xdr:oneCellAnchor>
    <xdr:from>
      <xdr:col>37</xdr:col>
      <xdr:colOff>324139</xdr:colOff>
      <xdr:row>2</xdr:row>
      <xdr:rowOff>12122</xdr:rowOff>
    </xdr:from>
    <xdr:ext cx="4128110" cy="906151"/>
    <xdr:pic>
      <xdr:nvPicPr>
        <xdr:cNvPr id="10" name="Image 9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260813D-E40F-45C9-9D0D-24F583E9D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7639" y="1647247"/>
          <a:ext cx="4128110" cy="90615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1477963</xdr:colOff>
      <xdr:row>27</xdr:row>
      <xdr:rowOff>130175</xdr:rowOff>
    </xdr:from>
    <xdr:to>
      <xdr:col>16</xdr:col>
      <xdr:colOff>162379</xdr:colOff>
      <xdr:row>36</xdr:row>
      <xdr:rowOff>73560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8463" y="7480300"/>
          <a:ext cx="7749041" cy="1657885"/>
        </a:xfrm>
        <a:prstGeom prst="rect">
          <a:avLst/>
        </a:prstGeom>
      </xdr:spPr>
    </xdr:pic>
    <xdr:clientData/>
  </xdr:twoCellAnchor>
  <xdr:oneCellAnchor>
    <xdr:from>
      <xdr:col>26</xdr:col>
      <xdr:colOff>1477963</xdr:colOff>
      <xdr:row>27</xdr:row>
      <xdr:rowOff>130175</xdr:rowOff>
    </xdr:from>
    <xdr:ext cx="7749041" cy="1657885"/>
    <xdr:pic>
      <xdr:nvPicPr>
        <xdr:cNvPr id="2" name="Image 1">
          <a:extLst>
            <a:ext uri="{FF2B5EF4-FFF2-40B4-BE49-F238E27FC236}">
              <a16:creationId xmlns:a16="http://schemas.microsoft.com/office/drawing/2014/main" id="{BBFA1A74-F308-4A1D-84A1-D1E9F8075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8463" y="8877300"/>
          <a:ext cx="7749041" cy="165788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B679DC1D-46C3-4911-9903-259A7B08A74A}"/>
            </a:ext>
          </a:extLst>
        </xdr:cNvPr>
        <xdr:cNvCxnSpPr/>
      </xdr:nvCxnSpPr>
      <xdr:spPr>
        <a:xfrm flipV="1">
          <a:off x="3372826" y="9206867"/>
          <a:ext cx="1094643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96AF9BB-9C4B-4503-ABF6-BD0C9ACCA99B}"/>
            </a:ext>
          </a:extLst>
        </xdr:cNvPr>
        <xdr:cNvCxnSpPr/>
      </xdr:nvCxnSpPr>
      <xdr:spPr>
        <a:xfrm>
          <a:off x="3381897" y="877827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15D3C555-CED2-44FC-875E-122E295FC7D3}"/>
            </a:ext>
          </a:extLst>
        </xdr:cNvPr>
        <xdr:cNvCxnSpPr/>
      </xdr:nvCxnSpPr>
      <xdr:spPr>
        <a:xfrm flipV="1">
          <a:off x="3372826" y="7047867"/>
          <a:ext cx="1094643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627E6DDA-FE95-4E61-853C-A14F2C9DE1F5}"/>
            </a:ext>
          </a:extLst>
        </xdr:cNvPr>
        <xdr:cNvCxnSpPr/>
      </xdr:nvCxnSpPr>
      <xdr:spPr>
        <a:xfrm>
          <a:off x="3381897" y="661927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83A50CE0-6253-4210-B789-F77F98618B22}"/>
            </a:ext>
          </a:extLst>
        </xdr:cNvPr>
        <xdr:cNvCxnSpPr/>
      </xdr:nvCxnSpPr>
      <xdr:spPr>
        <a:xfrm flipV="1">
          <a:off x="6172200" y="8137137"/>
          <a:ext cx="108780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91C49FA-67C2-4B53-8D9A-53203AC3BE19}"/>
            </a:ext>
          </a:extLst>
        </xdr:cNvPr>
        <xdr:cNvCxnSpPr/>
      </xdr:nvCxnSpPr>
      <xdr:spPr>
        <a:xfrm>
          <a:off x="6160755" y="7022583"/>
          <a:ext cx="10845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E63B6BE-7BA5-4556-B796-C5C60A8A6B80}"/>
            </a:ext>
          </a:extLst>
        </xdr:cNvPr>
        <xdr:cNvCxnSpPr/>
      </xdr:nvCxnSpPr>
      <xdr:spPr>
        <a:xfrm flipV="1">
          <a:off x="11969750" y="8137137"/>
          <a:ext cx="10179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0DA8AEBE-8F19-4894-9C3A-528E113A1842}"/>
            </a:ext>
          </a:extLst>
        </xdr:cNvPr>
        <xdr:cNvCxnSpPr/>
      </xdr:nvCxnSpPr>
      <xdr:spPr>
        <a:xfrm>
          <a:off x="11958305" y="7022583"/>
          <a:ext cx="101474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A27C13C4-207D-44F5-A6CC-5A21E80B1A99}"/>
            </a:ext>
          </a:extLst>
        </xdr:cNvPr>
        <xdr:cNvCxnSpPr/>
      </xdr:nvCxnSpPr>
      <xdr:spPr>
        <a:xfrm flipV="1">
          <a:off x="3372826" y="487616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CBE08E8F-8C3E-4F67-B03C-4DB4A9B3A2AA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EF1B7044-B7CC-46B7-9344-AB8D3C82A598}"/>
            </a:ext>
          </a:extLst>
        </xdr:cNvPr>
        <xdr:cNvCxnSpPr/>
      </xdr:nvCxnSpPr>
      <xdr:spPr>
        <a:xfrm flipV="1">
          <a:off x="6172200" y="3692137"/>
          <a:ext cx="108780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61BA3DDD-B7FE-43E2-B452-2E9A1A03E0FD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9104BA77-F2BB-4445-8A34-755E7815AF84}"/>
            </a:ext>
          </a:extLst>
        </xdr:cNvPr>
        <xdr:cNvCxnSpPr/>
      </xdr:nvCxnSpPr>
      <xdr:spPr>
        <a:xfrm flipV="1">
          <a:off x="11969750" y="3692137"/>
          <a:ext cx="101795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2BD70EBB-DF63-4E2E-A200-37E16AF3B4D6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385821CC-9E9E-4F31-84CD-522B77604BFA}"/>
            </a:ext>
          </a:extLst>
        </xdr:cNvPr>
        <xdr:cNvCxnSpPr/>
      </xdr:nvCxnSpPr>
      <xdr:spPr>
        <a:xfrm flipV="1">
          <a:off x="3372826" y="4876167"/>
          <a:ext cx="1094643" cy="5588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D8E1148B-F470-483A-95AC-471789D39727}"/>
            </a:ext>
          </a:extLst>
        </xdr:cNvPr>
        <xdr:cNvCxnSpPr/>
      </xdr:nvCxnSpPr>
      <xdr:spPr>
        <a:xfrm>
          <a:off x="3381897" y="442852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ABFF3C1-9333-486F-8AC8-ED84EA4D872C}"/>
            </a:ext>
          </a:extLst>
        </xdr:cNvPr>
        <xdr:cNvCxnSpPr/>
      </xdr:nvCxnSpPr>
      <xdr:spPr>
        <a:xfrm flipV="1">
          <a:off x="3372826" y="2533017"/>
          <a:ext cx="1094643" cy="5842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32272</xdr:colOff>
      <xdr:row>7</xdr:row>
      <xdr:rowOff>101003</xdr:rowOff>
    </xdr:from>
    <xdr:to>
      <xdr:col>5</xdr:col>
      <xdr:colOff>675123</xdr:colOff>
      <xdr:row>8</xdr:row>
      <xdr:rowOff>262892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A5DE293C-483C-4FE1-9F56-7C6B175F591E}"/>
            </a:ext>
          </a:extLst>
        </xdr:cNvPr>
        <xdr:cNvCxnSpPr/>
      </xdr:nvCxnSpPr>
      <xdr:spPr>
        <a:xfrm>
          <a:off x="3416822" y="2094903"/>
          <a:ext cx="642851" cy="4539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F8C487AA-FEE1-4513-93F7-FBF6571D53A2}"/>
            </a:ext>
          </a:extLst>
        </xdr:cNvPr>
        <xdr:cNvCxnSpPr/>
      </xdr:nvCxnSpPr>
      <xdr:spPr>
        <a:xfrm flipV="1">
          <a:off x="6172200" y="3692137"/>
          <a:ext cx="108780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5E4206D6-277E-445B-93C0-81B5D0533EC6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62A88A08-D094-4247-8FCA-79E4E3E8DB5C}"/>
            </a:ext>
          </a:extLst>
        </xdr:cNvPr>
        <xdr:cNvCxnSpPr/>
      </xdr:nvCxnSpPr>
      <xdr:spPr>
        <a:xfrm flipV="1">
          <a:off x="11969750" y="3692137"/>
          <a:ext cx="101795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0AD1B0BF-3FB7-4CD6-AD86-8820959BB115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80819</xdr:colOff>
      <xdr:row>20</xdr:row>
      <xdr:rowOff>203075</xdr:rowOff>
    </xdr:from>
    <xdr:to>
      <xdr:col>2</xdr:col>
      <xdr:colOff>69274</xdr:colOff>
      <xdr:row>36</xdr:row>
      <xdr:rowOff>79375</xdr:rowOff>
    </xdr:to>
    <xdr:sp macro="" textlink="">
      <xdr:nvSpPr>
        <xdr:cNvPr id="25" name="ZoneTexte 51">
          <a:extLst>
            <a:ext uri="{FF2B5EF4-FFF2-40B4-BE49-F238E27FC236}">
              <a16:creationId xmlns:a16="http://schemas.microsoft.com/office/drawing/2014/main" id="{FAAD41DF-82AB-4F5C-9A3F-C708AED09530}"/>
            </a:ext>
          </a:extLst>
        </xdr:cNvPr>
        <xdr:cNvSpPr txBox="1"/>
      </xdr:nvSpPr>
      <xdr:spPr>
        <a:xfrm>
          <a:off x="80819" y="5664075"/>
          <a:ext cx="1147330" cy="419430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DBC5D645-237B-4799-982F-6B180B324D66}"/>
            </a:ext>
          </a:extLst>
        </xdr:cNvPr>
        <xdr:cNvCxnSpPr/>
      </xdr:nvCxnSpPr>
      <xdr:spPr>
        <a:xfrm flipV="1">
          <a:off x="6172200" y="3692137"/>
          <a:ext cx="108780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AC29FAEA-D4A3-4763-BE44-2D43A0460D80}"/>
            </a:ext>
          </a:extLst>
        </xdr:cNvPr>
        <xdr:cNvCxnSpPr/>
      </xdr:nvCxnSpPr>
      <xdr:spPr>
        <a:xfrm flipV="1">
          <a:off x="11969750" y="3692137"/>
          <a:ext cx="1017954" cy="1198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C580AC6B-AC06-4BBA-A0E3-92D487D7446D}"/>
            </a:ext>
          </a:extLst>
        </xdr:cNvPr>
        <xdr:cNvCxnSpPr/>
      </xdr:nvCxnSpPr>
      <xdr:spPr>
        <a:xfrm flipV="1">
          <a:off x="11969750" y="8137137"/>
          <a:ext cx="10179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81D134C-6846-4E48-9896-3B933B003290}"/>
            </a:ext>
          </a:extLst>
        </xdr:cNvPr>
        <xdr:cNvCxnSpPr/>
      </xdr:nvCxnSpPr>
      <xdr:spPr>
        <a:xfrm flipV="1">
          <a:off x="6172200" y="8137137"/>
          <a:ext cx="108780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50697A73-78C6-4DEC-8923-9A45538FE1C5}"/>
            </a:ext>
          </a:extLst>
        </xdr:cNvPr>
        <xdr:cNvCxnSpPr/>
      </xdr:nvCxnSpPr>
      <xdr:spPr>
        <a:xfrm flipV="1">
          <a:off x="6172200" y="8137137"/>
          <a:ext cx="108780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FABF3D4-8F8B-44ED-A83B-D61E81A7D351}"/>
            </a:ext>
          </a:extLst>
        </xdr:cNvPr>
        <xdr:cNvCxnSpPr/>
      </xdr:nvCxnSpPr>
      <xdr:spPr>
        <a:xfrm flipV="1">
          <a:off x="6172200" y="8137137"/>
          <a:ext cx="108780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204374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6E3C1281-7604-4CE0-A069-6555A9C53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FE8EB2F5-489B-4F49-AAF8-AFDD9DD415C3}"/>
            </a:ext>
          </a:extLst>
        </xdr:cNvPr>
        <xdr:cNvCxnSpPr/>
      </xdr:nvCxnSpPr>
      <xdr:spPr>
        <a:xfrm>
          <a:off x="11958305" y="7022583"/>
          <a:ext cx="101474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8E7980D8-DDC7-4541-BDEF-7521DC642E72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9D55FB91-D8E2-4C68-84F6-404FDC943995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DF2A8544-9181-40AA-BF0A-800F6DE0E42C}"/>
            </a:ext>
          </a:extLst>
        </xdr:cNvPr>
        <xdr:cNvCxnSpPr/>
      </xdr:nvCxnSpPr>
      <xdr:spPr>
        <a:xfrm>
          <a:off x="3381897" y="877827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EC763786-2334-4311-822E-2E7ECCB0101B}"/>
            </a:ext>
          </a:extLst>
        </xdr:cNvPr>
        <xdr:cNvCxnSpPr/>
      </xdr:nvCxnSpPr>
      <xdr:spPr>
        <a:xfrm>
          <a:off x="3381897" y="661927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8BDAD986-F10F-489E-A3D5-39BDB3D8E3E1}"/>
            </a:ext>
          </a:extLst>
        </xdr:cNvPr>
        <xdr:cNvCxnSpPr/>
      </xdr:nvCxnSpPr>
      <xdr:spPr>
        <a:xfrm>
          <a:off x="3381897" y="4428528"/>
          <a:ext cx="646026" cy="44763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E47332C-DABA-4810-B8C4-47719E3BADBD}"/>
            </a:ext>
          </a:extLst>
        </xdr:cNvPr>
        <xdr:cNvCxnSpPr/>
      </xdr:nvCxnSpPr>
      <xdr:spPr>
        <a:xfrm>
          <a:off x="6160755" y="7022583"/>
          <a:ext cx="10845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822280F0-8474-4491-83FD-81FD412A6586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84B6B4C6-4E03-47D0-9C38-EDC41C380912}"/>
            </a:ext>
          </a:extLst>
        </xdr:cNvPr>
        <xdr:cNvCxnSpPr/>
      </xdr:nvCxnSpPr>
      <xdr:spPr>
        <a:xfrm>
          <a:off x="6160755" y="2507733"/>
          <a:ext cx="108459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C3619DA3-D6DD-45D3-A710-FFC238B8149C}"/>
            </a:ext>
          </a:extLst>
        </xdr:cNvPr>
        <xdr:cNvCxnSpPr/>
      </xdr:nvCxnSpPr>
      <xdr:spPr>
        <a:xfrm>
          <a:off x="11958305" y="7022583"/>
          <a:ext cx="101474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621DE8BD-EEF8-40B8-ACF6-E2EBE7475299}"/>
            </a:ext>
          </a:extLst>
        </xdr:cNvPr>
        <xdr:cNvCxnSpPr/>
      </xdr:nvCxnSpPr>
      <xdr:spPr>
        <a:xfrm>
          <a:off x="11958305" y="2507733"/>
          <a:ext cx="1014745" cy="11799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48</xdr:row>
      <xdr:rowOff>247017</xdr:rowOff>
    </xdr:from>
    <xdr:to>
      <xdr:col>6</xdr:col>
      <xdr:colOff>9769</xdr:colOff>
      <xdr:row>50</xdr:row>
      <xdr:rowOff>247018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294B3A99-39BE-46CF-ABFB-A4BA7DF19102}"/>
            </a:ext>
          </a:extLst>
        </xdr:cNvPr>
        <xdr:cNvCxnSpPr/>
      </xdr:nvCxnSpPr>
      <xdr:spPr>
        <a:xfrm flipV="1">
          <a:off x="3364167" y="9206290"/>
          <a:ext cx="1090602" cy="54263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47</xdr:row>
      <xdr:rowOff>85128</xdr:rowOff>
    </xdr:from>
    <xdr:to>
      <xdr:col>5</xdr:col>
      <xdr:colOff>643373</xdr:colOff>
      <xdr:row>48</xdr:row>
      <xdr:rowOff>247017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9C81BD17-BD0C-4B4B-80A6-7E9206F3D229}"/>
            </a:ext>
          </a:extLst>
        </xdr:cNvPr>
        <xdr:cNvCxnSpPr/>
      </xdr:nvCxnSpPr>
      <xdr:spPr>
        <a:xfrm>
          <a:off x="3373238" y="8778855"/>
          <a:ext cx="641408" cy="427435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40</xdr:row>
      <xdr:rowOff>247017</xdr:rowOff>
    </xdr:from>
    <xdr:to>
      <xdr:col>6</xdr:col>
      <xdr:colOff>9769</xdr:colOff>
      <xdr:row>42</xdr:row>
      <xdr:rowOff>247018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3A272563-4B27-463C-98C0-8265D86ACF3B}"/>
            </a:ext>
          </a:extLst>
        </xdr:cNvPr>
        <xdr:cNvCxnSpPr/>
      </xdr:nvCxnSpPr>
      <xdr:spPr>
        <a:xfrm flipV="1">
          <a:off x="3364167" y="7035744"/>
          <a:ext cx="1090602" cy="542638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39</xdr:row>
      <xdr:rowOff>85128</xdr:rowOff>
    </xdr:from>
    <xdr:to>
      <xdr:col>5</xdr:col>
      <xdr:colOff>643373</xdr:colOff>
      <xdr:row>40</xdr:row>
      <xdr:rowOff>247017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F16B9F1D-755C-4FEA-898F-777DF695191C}"/>
            </a:ext>
          </a:extLst>
        </xdr:cNvPr>
        <xdr:cNvCxnSpPr/>
      </xdr:nvCxnSpPr>
      <xdr:spPr>
        <a:xfrm>
          <a:off x="3373238" y="6608310"/>
          <a:ext cx="641408" cy="42743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44</xdr:row>
      <xdr:rowOff>256787</xdr:rowOff>
    </xdr:from>
    <xdr:to>
      <xdr:col>9</xdr:col>
      <xdr:colOff>14654</xdr:colOff>
      <xdr:row>48</xdr:row>
      <xdr:rowOff>261671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53A20F46-CA78-42D4-AF6D-0BD720C6BEDA}"/>
            </a:ext>
          </a:extLst>
        </xdr:cNvPr>
        <xdr:cNvCxnSpPr/>
      </xdr:nvCxnSpPr>
      <xdr:spPr>
        <a:xfrm flipV="1">
          <a:off x="6153727" y="8130787"/>
          <a:ext cx="1088382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40</xdr:row>
      <xdr:rowOff>221733</xdr:rowOff>
    </xdr:from>
    <xdr:to>
      <xdr:col>9</xdr:col>
      <xdr:colOff>0</xdr:colOff>
      <xdr:row>44</xdr:row>
      <xdr:rowOff>252348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77E5882D-2DDB-4602-8435-DDBC644F42E3}"/>
            </a:ext>
          </a:extLst>
        </xdr:cNvPr>
        <xdr:cNvCxnSpPr/>
      </xdr:nvCxnSpPr>
      <xdr:spPr>
        <a:xfrm>
          <a:off x="6146900" y="7010460"/>
          <a:ext cx="1080555" cy="1115888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44</xdr:row>
      <xdr:rowOff>256787</xdr:rowOff>
    </xdr:from>
    <xdr:to>
      <xdr:col>17</xdr:col>
      <xdr:colOff>14654</xdr:colOff>
      <xdr:row>48</xdr:row>
      <xdr:rowOff>261671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6CF59D01-FC85-4550-9481-2888558F4C61}"/>
            </a:ext>
          </a:extLst>
        </xdr:cNvPr>
        <xdr:cNvCxnSpPr/>
      </xdr:nvCxnSpPr>
      <xdr:spPr>
        <a:xfrm flipV="1">
          <a:off x="11949545" y="8130787"/>
          <a:ext cx="1019109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40</xdr:row>
      <xdr:rowOff>221733</xdr:rowOff>
    </xdr:from>
    <xdr:to>
      <xdr:col>17</xdr:col>
      <xdr:colOff>0</xdr:colOff>
      <xdr:row>44</xdr:row>
      <xdr:rowOff>252348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5538D6D1-1F3D-4717-AD0A-CE072D5141D1}"/>
            </a:ext>
          </a:extLst>
        </xdr:cNvPr>
        <xdr:cNvCxnSpPr/>
      </xdr:nvCxnSpPr>
      <xdr:spPr>
        <a:xfrm>
          <a:off x="11942719" y="7010460"/>
          <a:ext cx="1011281" cy="1115888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36</xdr:row>
      <xdr:rowOff>215035</xdr:rowOff>
    </xdr:from>
    <xdr:to>
      <xdr:col>2</xdr:col>
      <xdr:colOff>65767</xdr:colOff>
      <xdr:row>52</xdr:row>
      <xdr:rowOff>414</xdr:rowOff>
    </xdr:to>
    <xdr:sp macro="" textlink="">
      <xdr:nvSpPr>
        <xdr:cNvPr id="52" name="ZoneTexte 50">
          <a:extLst>
            <a:ext uri="{FF2B5EF4-FFF2-40B4-BE49-F238E27FC236}">
              <a16:creationId xmlns:a16="http://schemas.microsoft.com/office/drawing/2014/main" id="{40877A68-E6F0-4DAA-B7C3-0757E6678716}"/>
            </a:ext>
          </a:extLst>
        </xdr:cNvPr>
        <xdr:cNvSpPr txBox="1"/>
      </xdr:nvSpPr>
      <xdr:spPr>
        <a:xfrm>
          <a:off x="77312" y="5918490"/>
          <a:ext cx="1143000" cy="4114924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16</xdr:col>
      <xdr:colOff>0</xdr:colOff>
      <xdr:row>44</xdr:row>
      <xdr:rowOff>256787</xdr:rowOff>
    </xdr:from>
    <xdr:to>
      <xdr:col>17</xdr:col>
      <xdr:colOff>14654</xdr:colOff>
      <xdr:row>48</xdr:row>
      <xdr:rowOff>261671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F0BB57D5-1DE9-4662-9941-0D70D644E616}"/>
            </a:ext>
          </a:extLst>
        </xdr:cNvPr>
        <xdr:cNvCxnSpPr/>
      </xdr:nvCxnSpPr>
      <xdr:spPr>
        <a:xfrm flipV="1">
          <a:off x="11949545" y="8130787"/>
          <a:ext cx="1019109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44</xdr:row>
      <xdr:rowOff>256787</xdr:rowOff>
    </xdr:from>
    <xdr:to>
      <xdr:col>9</xdr:col>
      <xdr:colOff>14654</xdr:colOff>
      <xdr:row>48</xdr:row>
      <xdr:rowOff>261671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8C7983B4-F6B8-4C11-A814-5410352B0C19}"/>
            </a:ext>
          </a:extLst>
        </xdr:cNvPr>
        <xdr:cNvCxnSpPr/>
      </xdr:nvCxnSpPr>
      <xdr:spPr>
        <a:xfrm flipV="1">
          <a:off x="6153727" y="8130787"/>
          <a:ext cx="1088382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44</xdr:row>
      <xdr:rowOff>256787</xdr:rowOff>
    </xdr:from>
    <xdr:to>
      <xdr:col>9</xdr:col>
      <xdr:colOff>14654</xdr:colOff>
      <xdr:row>48</xdr:row>
      <xdr:rowOff>261671</xdr:rowOff>
    </xdr:to>
    <xdr:cxnSp macro="">
      <xdr:nvCxnSpPr>
        <xdr:cNvPr id="55" name="Connecteur : en angle 54">
          <a:extLst>
            <a:ext uri="{FF2B5EF4-FFF2-40B4-BE49-F238E27FC236}">
              <a16:creationId xmlns:a16="http://schemas.microsoft.com/office/drawing/2014/main" id="{415494B9-BE47-495F-8739-1800B3CC07B7}"/>
            </a:ext>
          </a:extLst>
        </xdr:cNvPr>
        <xdr:cNvCxnSpPr/>
      </xdr:nvCxnSpPr>
      <xdr:spPr>
        <a:xfrm flipV="1">
          <a:off x="6153727" y="8130787"/>
          <a:ext cx="1088382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44</xdr:row>
      <xdr:rowOff>256787</xdr:rowOff>
    </xdr:from>
    <xdr:to>
      <xdr:col>9</xdr:col>
      <xdr:colOff>14654</xdr:colOff>
      <xdr:row>48</xdr:row>
      <xdr:rowOff>261671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7B8254E3-F36D-485A-8632-E0EF48872F97}"/>
            </a:ext>
          </a:extLst>
        </xdr:cNvPr>
        <xdr:cNvCxnSpPr/>
      </xdr:nvCxnSpPr>
      <xdr:spPr>
        <a:xfrm flipV="1">
          <a:off x="6153727" y="8130787"/>
          <a:ext cx="1088382" cy="1090157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40</xdr:row>
      <xdr:rowOff>221733</xdr:rowOff>
    </xdr:from>
    <xdr:to>
      <xdr:col>17</xdr:col>
      <xdr:colOff>0</xdr:colOff>
      <xdr:row>44</xdr:row>
      <xdr:rowOff>252348</xdr:rowOff>
    </xdr:to>
    <xdr:cxnSp macro="">
      <xdr:nvCxnSpPr>
        <xdr:cNvPr id="57" name="Connecteur : en angle 56">
          <a:extLst>
            <a:ext uri="{FF2B5EF4-FFF2-40B4-BE49-F238E27FC236}">
              <a16:creationId xmlns:a16="http://schemas.microsoft.com/office/drawing/2014/main" id="{45E8FC51-ECAE-4E26-B380-C22AEB19935E}"/>
            </a:ext>
          </a:extLst>
        </xdr:cNvPr>
        <xdr:cNvCxnSpPr/>
      </xdr:nvCxnSpPr>
      <xdr:spPr>
        <a:xfrm>
          <a:off x="11942719" y="7010460"/>
          <a:ext cx="1011281" cy="1115888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47</xdr:row>
      <xdr:rowOff>85128</xdr:rowOff>
    </xdr:from>
    <xdr:to>
      <xdr:col>5</xdr:col>
      <xdr:colOff>643373</xdr:colOff>
      <xdr:row>48</xdr:row>
      <xdr:rowOff>247017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BC4B9C30-69CC-4A92-8F88-BA2A4C16AB79}"/>
            </a:ext>
          </a:extLst>
        </xdr:cNvPr>
        <xdr:cNvCxnSpPr/>
      </xdr:nvCxnSpPr>
      <xdr:spPr>
        <a:xfrm>
          <a:off x="3373238" y="8778855"/>
          <a:ext cx="641408" cy="427435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39</xdr:row>
      <xdr:rowOff>85128</xdr:rowOff>
    </xdr:from>
    <xdr:to>
      <xdr:col>5</xdr:col>
      <xdr:colOff>643373</xdr:colOff>
      <xdr:row>40</xdr:row>
      <xdr:rowOff>247017</xdr:rowOff>
    </xdr:to>
    <xdr:cxnSp macro="">
      <xdr:nvCxnSpPr>
        <xdr:cNvPr id="59" name="Connecteur : en angle 58">
          <a:extLst>
            <a:ext uri="{FF2B5EF4-FFF2-40B4-BE49-F238E27FC236}">
              <a16:creationId xmlns:a16="http://schemas.microsoft.com/office/drawing/2014/main" id="{EF247526-BF87-49A1-813A-C2B0CCB82426}"/>
            </a:ext>
          </a:extLst>
        </xdr:cNvPr>
        <xdr:cNvCxnSpPr/>
      </xdr:nvCxnSpPr>
      <xdr:spPr>
        <a:xfrm>
          <a:off x="3373238" y="6608310"/>
          <a:ext cx="641408" cy="42743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40</xdr:row>
      <xdr:rowOff>221733</xdr:rowOff>
    </xdr:from>
    <xdr:to>
      <xdr:col>9</xdr:col>
      <xdr:colOff>0</xdr:colOff>
      <xdr:row>44</xdr:row>
      <xdr:rowOff>252348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94368325-A90D-482B-88FE-64EFF632E84E}"/>
            </a:ext>
          </a:extLst>
        </xdr:cNvPr>
        <xdr:cNvCxnSpPr/>
      </xdr:nvCxnSpPr>
      <xdr:spPr>
        <a:xfrm>
          <a:off x="6146900" y="7010460"/>
          <a:ext cx="1080555" cy="1115888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40</xdr:row>
      <xdr:rowOff>221733</xdr:rowOff>
    </xdr:from>
    <xdr:to>
      <xdr:col>17</xdr:col>
      <xdr:colOff>0</xdr:colOff>
      <xdr:row>44</xdr:row>
      <xdr:rowOff>252348</xdr:rowOff>
    </xdr:to>
    <xdr:cxnSp macro="">
      <xdr:nvCxnSpPr>
        <xdr:cNvPr id="61" name="Connecteur : en angle 60">
          <a:extLst>
            <a:ext uri="{FF2B5EF4-FFF2-40B4-BE49-F238E27FC236}">
              <a16:creationId xmlns:a16="http://schemas.microsoft.com/office/drawing/2014/main" id="{EF49F135-6A44-4962-9854-939262760EC7}"/>
            </a:ext>
          </a:extLst>
        </xdr:cNvPr>
        <xdr:cNvCxnSpPr/>
      </xdr:nvCxnSpPr>
      <xdr:spPr>
        <a:xfrm>
          <a:off x="11942719" y="7010460"/>
          <a:ext cx="1011281" cy="1115888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46182</xdr:colOff>
      <xdr:row>4</xdr:row>
      <xdr:rowOff>207818</xdr:rowOff>
    </xdr:from>
    <xdr:to>
      <xdr:col>2</xdr:col>
      <xdr:colOff>73603</xdr:colOff>
      <xdr:row>20</xdr:row>
      <xdr:rowOff>138545</xdr:rowOff>
    </xdr:to>
    <xdr:sp macro="" textlink="">
      <xdr:nvSpPr>
        <xdr:cNvPr id="62" name="ZoneTexte 25">
          <a:extLst>
            <a:ext uri="{FF2B5EF4-FFF2-40B4-BE49-F238E27FC236}">
              <a16:creationId xmlns:a16="http://schemas.microsoft.com/office/drawing/2014/main" id="{BD6B1B07-AB24-468A-A554-4334426BA64A}"/>
            </a:ext>
          </a:extLst>
        </xdr:cNvPr>
        <xdr:cNvSpPr txBox="1"/>
      </xdr:nvSpPr>
      <xdr:spPr>
        <a:xfrm>
          <a:off x="46182" y="1327727"/>
          <a:ext cx="1181966" cy="4514273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62824</xdr:colOff>
      <xdr:row>17</xdr:row>
      <xdr:rowOff>73061</xdr:rowOff>
    </xdr:from>
    <xdr:ext cx="4667927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ADDDD42B-BDFF-4AB4-A37A-B01E98738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0824" y="5073686"/>
          <a:ext cx="4667927" cy="950189"/>
        </a:xfrm>
        <a:prstGeom prst="rect">
          <a:avLst/>
        </a:prstGeom>
      </xdr:spPr>
    </xdr:pic>
    <xdr:clientData/>
  </xdr:oneCellAnchor>
  <xdr:twoCellAnchor editAs="oneCell">
    <xdr:from>
      <xdr:col>14</xdr:col>
      <xdr:colOff>1443949</xdr:colOff>
      <xdr:row>16</xdr:row>
      <xdr:rowOff>152436</xdr:rowOff>
    </xdr:from>
    <xdr:to>
      <xdr:col>18</xdr:col>
      <xdr:colOff>730251</xdr:colOff>
      <xdr:row>19</xdr:row>
      <xdr:rowOff>245375</xdr:rowOff>
    </xdr:to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E119014-2D6E-4944-B5DA-FF83C0E6A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89949" y="486731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173949</xdr:colOff>
      <xdr:row>29</xdr:row>
      <xdr:rowOff>104811</xdr:rowOff>
    </xdr:from>
    <xdr:ext cx="4683802" cy="950189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A03D4CD-03C1-40A0-9AB9-8F4D0D2A7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6949" y="853443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908962</xdr:colOff>
      <xdr:row>18</xdr:row>
      <xdr:rowOff>88936</xdr:rowOff>
    </xdr:from>
    <xdr:ext cx="4683802" cy="950189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D6D8D580-5FAC-47C3-925C-C9EC04EE8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92962" y="5375311"/>
          <a:ext cx="4683802" cy="9501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C2C6-6428-42AF-9756-0B9D246FA57D}">
  <sheetPr codeName="Feuil1"/>
  <dimension ref="A3:K16"/>
  <sheetViews>
    <sheetView zoomScale="85" zoomScaleNormal="85" workbookViewId="0">
      <selection activeCell="A12" sqref="A12:XFD15"/>
    </sheetView>
  </sheetViews>
  <sheetFormatPr baseColWidth="10" defaultRowHeight="14.5" x14ac:dyDescent="0.35"/>
  <cols>
    <col min="1" max="1" width="29.7265625" customWidth="1"/>
    <col min="2" max="4" width="14.54296875" style="1" customWidth="1"/>
  </cols>
  <sheetData>
    <row r="3" spans="1:11" ht="29" x14ac:dyDescent="0.35">
      <c r="A3" s="54" t="s">
        <v>37</v>
      </c>
      <c r="B3" s="71" t="s">
        <v>47</v>
      </c>
      <c r="C3" s="71" t="s">
        <v>49</v>
      </c>
      <c r="D3" s="71" t="s">
        <v>48</v>
      </c>
      <c r="F3" s="54" t="s">
        <v>41</v>
      </c>
      <c r="G3" s="54" t="s">
        <v>42</v>
      </c>
      <c r="H3" s="54" t="s">
        <v>43</v>
      </c>
      <c r="I3" s="54" t="s">
        <v>44</v>
      </c>
      <c r="J3" s="54" t="s">
        <v>45</v>
      </c>
      <c r="K3" s="54" t="s">
        <v>46</v>
      </c>
    </row>
    <row r="4" spans="1:11" x14ac:dyDescent="0.35">
      <c r="A4" s="46" t="s">
        <v>50</v>
      </c>
      <c r="B4" s="62"/>
      <c r="C4" s="62"/>
      <c r="D4" s="62">
        <f>C4-B4</f>
        <v>0</v>
      </c>
      <c r="F4" s="49"/>
      <c r="G4" s="49"/>
      <c r="H4" s="49"/>
      <c r="I4" s="49"/>
      <c r="J4" s="49"/>
      <c r="K4" s="49"/>
    </row>
    <row r="5" spans="1:11" x14ac:dyDescent="0.35">
      <c r="A5" s="46" t="s">
        <v>51</v>
      </c>
      <c r="B5" s="62"/>
      <c r="C5" s="62"/>
      <c r="D5" s="62">
        <f t="shared" ref="D5:D12" si="0">C5-B5</f>
        <v>0</v>
      </c>
      <c r="F5" s="49"/>
      <c r="G5" s="49"/>
      <c r="H5" s="49"/>
      <c r="I5" s="49"/>
      <c r="J5" s="49"/>
      <c r="K5" s="49"/>
    </row>
    <row r="6" spans="1:11" x14ac:dyDescent="0.35">
      <c r="A6" s="46" t="s">
        <v>52</v>
      </c>
      <c r="B6" s="62"/>
      <c r="C6" s="62"/>
      <c r="D6" s="62">
        <f t="shared" si="0"/>
        <v>0</v>
      </c>
      <c r="F6" s="49"/>
      <c r="G6" s="49"/>
      <c r="H6" s="49"/>
      <c r="I6" s="49"/>
      <c r="J6" s="49"/>
      <c r="K6" s="49"/>
    </row>
    <row r="7" spans="1:11" x14ac:dyDescent="0.35">
      <c r="A7" s="46" t="s">
        <v>53</v>
      </c>
      <c r="B7" s="62"/>
      <c r="C7" s="62"/>
      <c r="D7" s="62">
        <f t="shared" si="0"/>
        <v>0</v>
      </c>
      <c r="F7" s="49"/>
      <c r="G7" s="49"/>
      <c r="H7" s="49"/>
      <c r="I7" s="49"/>
      <c r="J7" s="49"/>
      <c r="K7" s="49"/>
    </row>
    <row r="8" spans="1:11" x14ac:dyDescent="0.35">
      <c r="A8" s="46" t="s">
        <v>54</v>
      </c>
      <c r="B8" s="62"/>
      <c r="C8" s="62"/>
      <c r="D8" s="62">
        <f t="shared" si="0"/>
        <v>0</v>
      </c>
      <c r="F8" s="49"/>
      <c r="G8" s="49"/>
      <c r="H8" s="49"/>
      <c r="I8" s="49"/>
      <c r="J8" s="49"/>
      <c r="K8" s="49"/>
    </row>
    <row r="9" spans="1:11" x14ac:dyDescent="0.35">
      <c r="A9" s="46" t="s">
        <v>55</v>
      </c>
      <c r="B9" s="62"/>
      <c r="C9" s="62"/>
      <c r="D9" s="62">
        <f t="shared" si="0"/>
        <v>0</v>
      </c>
      <c r="F9" s="49"/>
      <c r="G9" s="49"/>
      <c r="H9" s="49"/>
      <c r="I9" s="49"/>
      <c r="J9" s="49"/>
      <c r="K9" s="49"/>
    </row>
    <row r="10" spans="1:11" x14ac:dyDescent="0.35">
      <c r="A10" s="46" t="s">
        <v>56</v>
      </c>
      <c r="B10" s="62"/>
      <c r="C10" s="62"/>
      <c r="D10" s="62">
        <f t="shared" si="0"/>
        <v>0</v>
      </c>
      <c r="F10" s="49"/>
      <c r="G10" s="49"/>
      <c r="H10" s="49"/>
      <c r="I10" s="49"/>
      <c r="J10" s="49"/>
      <c r="K10" s="49"/>
    </row>
    <row r="11" spans="1:11" x14ac:dyDescent="0.35">
      <c r="A11" s="46" t="s">
        <v>57</v>
      </c>
      <c r="B11" s="62"/>
      <c r="C11" s="62"/>
      <c r="D11" s="62">
        <f t="shared" si="0"/>
        <v>0</v>
      </c>
      <c r="F11" s="49"/>
      <c r="G11" s="49"/>
      <c r="H11" s="49"/>
      <c r="I11" s="49"/>
      <c r="J11" s="49"/>
      <c r="K11" s="49"/>
    </row>
    <row r="12" spans="1:11" x14ac:dyDescent="0.35">
      <c r="A12" s="46" t="s">
        <v>58</v>
      </c>
      <c r="B12" s="62"/>
      <c r="C12" s="62"/>
      <c r="D12" s="62">
        <f t="shared" si="0"/>
        <v>0</v>
      </c>
      <c r="F12" s="49"/>
      <c r="G12" s="49"/>
      <c r="H12" s="49"/>
      <c r="I12" s="49"/>
      <c r="J12" s="49"/>
      <c r="K12" s="49"/>
    </row>
    <row r="13" spans="1:11" x14ac:dyDescent="0.35">
      <c r="A13" s="46" t="s">
        <v>59</v>
      </c>
      <c r="B13" s="62"/>
      <c r="C13" s="62"/>
      <c r="D13" s="62">
        <f t="shared" ref="D13:D15" si="1">C13-B13</f>
        <v>0</v>
      </c>
      <c r="F13" s="49"/>
      <c r="G13" s="49"/>
      <c r="H13" s="49"/>
      <c r="I13" s="49"/>
      <c r="J13" s="49"/>
      <c r="K13" s="49"/>
    </row>
    <row r="14" spans="1:11" x14ac:dyDescent="0.35">
      <c r="A14" s="46" t="s">
        <v>64</v>
      </c>
      <c r="B14" s="62"/>
      <c r="C14" s="62"/>
      <c r="D14" s="62">
        <f t="shared" si="1"/>
        <v>0</v>
      </c>
      <c r="F14" s="49"/>
      <c r="G14" s="49"/>
      <c r="H14" s="49"/>
      <c r="I14" s="49"/>
      <c r="J14" s="49"/>
      <c r="K14" s="49"/>
    </row>
    <row r="15" spans="1:11" x14ac:dyDescent="0.35">
      <c r="A15" s="46" t="s">
        <v>65</v>
      </c>
      <c r="B15" s="62"/>
      <c r="C15" s="62"/>
      <c r="D15" s="62">
        <f t="shared" si="1"/>
        <v>0</v>
      </c>
      <c r="F15" s="49"/>
      <c r="G15" s="49"/>
      <c r="H15" s="49"/>
      <c r="I15" s="49"/>
      <c r="J15" s="49"/>
      <c r="K15" s="49"/>
    </row>
    <row r="16" spans="1:11" x14ac:dyDescent="0.35">
      <c r="B16" s="62">
        <f>SUM(B4:B15)</f>
        <v>0</v>
      </c>
      <c r="C16" s="62">
        <f>SUM(C4:C15)</f>
        <v>0</v>
      </c>
      <c r="D16" s="62">
        <f>SUM(D4:D15)</f>
        <v>0</v>
      </c>
      <c r="F16" s="49"/>
      <c r="G16" s="49"/>
      <c r="H16" s="49"/>
      <c r="I16" s="49"/>
      <c r="J16" s="49"/>
      <c r="K16" s="49"/>
    </row>
  </sheetData>
  <phoneticPr fontId="20" type="noConversion"/>
  <conditionalFormatting sqref="A4:A15">
    <cfRule type="cellIs" dxfId="659" priority="2" operator="equal">
      <formula>"N"</formula>
    </cfRule>
    <cfRule type="cellIs" dxfId="658" priority="3" operator="equal">
      <formula>"W"</formula>
    </cfRule>
    <cfRule type="cellIs" dxfId="657" priority="4" operator="equal">
      <formula>"L"</formula>
    </cfRule>
  </conditionalFormatting>
  <conditionalFormatting sqref="D4:D16">
    <cfRule type="cellIs" dxfId="656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FA60-4B29-4C58-B634-7AD70708D15A}">
  <sheetPr codeName="Feuil2"/>
  <dimension ref="A2:H20"/>
  <sheetViews>
    <sheetView topLeftCell="A11" workbookViewId="0">
      <selection activeCell="B17" sqref="B17:C20"/>
    </sheetView>
  </sheetViews>
  <sheetFormatPr baseColWidth="10" defaultRowHeight="14.5" x14ac:dyDescent="0.35"/>
  <cols>
    <col min="2" max="8" width="19.81640625" style="1" customWidth="1"/>
  </cols>
  <sheetData>
    <row r="2" spans="1:8" x14ac:dyDescent="0.35">
      <c r="A2" s="1"/>
      <c r="H2"/>
    </row>
    <row r="3" spans="1:8" ht="15" thickBot="1" x14ac:dyDescent="0.4">
      <c r="A3" s="1"/>
    </row>
    <row r="4" spans="1:8" ht="15" thickBot="1" x14ac:dyDescent="0.4">
      <c r="B4" s="96" t="s">
        <v>70</v>
      </c>
      <c r="C4" s="97"/>
      <c r="D4" s="97"/>
      <c r="E4" s="97"/>
      <c r="F4" s="97"/>
      <c r="G4" s="98"/>
      <c r="H4"/>
    </row>
    <row r="5" spans="1:8" ht="15" thickBot="1" x14ac:dyDescent="0.4"/>
    <row r="6" spans="1:8" ht="15" thickBot="1" x14ac:dyDescent="0.4">
      <c r="B6" s="51">
        <v>1</v>
      </c>
      <c r="C6" s="52">
        <v>2</v>
      </c>
      <c r="D6" s="52">
        <v>3</v>
      </c>
      <c r="E6" s="52">
        <v>4</v>
      </c>
      <c r="F6" s="78">
        <v>5</v>
      </c>
      <c r="G6" s="53">
        <v>6</v>
      </c>
    </row>
    <row r="7" spans="1:8" x14ac:dyDescent="0.35">
      <c r="A7" s="1" t="s">
        <v>23</v>
      </c>
      <c r="B7" s="59" t="str">
        <f ca="1">+VLOOKUP('Param. - Transition'!B$16,'1-Phase de poule-Sport 1'!$H$22:$I$27,2,FALSE)</f>
        <v>Nom équipe 5</v>
      </c>
      <c r="C7" s="59" t="str">
        <f ca="1">+VLOOKUP('Param. - Transition'!C$16,'1-Phase de poule-Sport 1'!$H$22:$I$27,2,FALSE)</f>
        <v>Nom équipe 3</v>
      </c>
      <c r="D7" s="59" t="str">
        <f ca="1">+VLOOKUP('Param. - Transition'!D$16,'1-Phase de poule-Sport 1'!$H$22:$I$27,2,FALSE)</f>
        <v>Nom équipe 1</v>
      </c>
      <c r="E7" s="59" t="str">
        <f ca="1">+VLOOKUP('Param. - Transition'!E$16,'1-Phase de poule-Sport 1'!$H$22:$I$27,2,FALSE)</f>
        <v>Nom équipe 7</v>
      </c>
      <c r="F7" s="59" t="str">
        <f ca="1">+VLOOKUP('Param. - Transition'!F$16,'1-Phase de poule-Sport 1'!$H$22:$I$27,2,FALSE)</f>
        <v>Nom équipe 11</v>
      </c>
      <c r="G7" s="59" t="str">
        <f ca="1">+VLOOKUP('Param. - Transition'!G$16,'1-Phase de poule-Sport 1'!$H$22:$I$27,2,FALSE)</f>
        <v>Nom équipe 9</v>
      </c>
    </row>
    <row r="8" spans="1:8" x14ac:dyDescent="0.35">
      <c r="A8" s="1" t="s">
        <v>24</v>
      </c>
      <c r="B8" s="60" t="str">
        <f ca="1">+VLOOKUP('Param. - Transition'!B$16,'1-Phase de poule-Sport 1'!$S$22:$T$27,2,FALSE)</f>
        <v>Nom équipe 6</v>
      </c>
      <c r="C8" s="60" t="str">
        <f ca="1">+VLOOKUP('Param. - Transition'!C$16,'1-Phase de poule-Sport 1'!$S$22:$T$27,2,FALSE)</f>
        <v>Nom équipe 4</v>
      </c>
      <c r="D8" s="60" t="str">
        <f ca="1">+VLOOKUP('Param. - Transition'!D$16,'1-Phase de poule-Sport 1'!$S$22:$T$27,2,FALSE)</f>
        <v>Nom équipe 2</v>
      </c>
      <c r="E8" s="60" t="str">
        <f ca="1">+VLOOKUP('Param. - Transition'!E$16,'1-Phase de poule-Sport 1'!$S$22:$T$27,2,FALSE)</f>
        <v>Nom équipe 8</v>
      </c>
      <c r="F8" s="60" t="str">
        <f ca="1">+VLOOKUP('Param. - Transition'!F$16,'1-Phase de poule-Sport 1'!$S$22:$T$27,2,FALSE)</f>
        <v>Nom équipe 10</v>
      </c>
      <c r="G8" s="60" t="str">
        <f ca="1">+VLOOKUP('Param. - Transition'!G$16,'1-Phase de poule-Sport 1'!$S$22:$T$27,2,FALSE)</f>
        <v>Nom équipe 12</v>
      </c>
    </row>
    <row r="9" spans="1:8" x14ac:dyDescent="0.35">
      <c r="A9" s="1"/>
    </row>
    <row r="13" spans="1:8" ht="15" thickBot="1" x14ac:dyDescent="0.4"/>
    <row r="14" spans="1:8" ht="15" thickBot="1" x14ac:dyDescent="0.4">
      <c r="B14" s="93" t="s">
        <v>61</v>
      </c>
      <c r="C14" s="94"/>
      <c r="D14" s="94"/>
      <c r="E14" s="94"/>
      <c r="F14" s="94"/>
      <c r="G14" s="95"/>
    </row>
    <row r="15" spans="1:8" ht="15" thickBot="1" x14ac:dyDescent="0.4"/>
    <row r="16" spans="1:8" ht="15" thickBot="1" x14ac:dyDescent="0.4">
      <c r="B16" s="51">
        <v>1</v>
      </c>
      <c r="C16" s="52">
        <v>2</v>
      </c>
      <c r="D16" s="52">
        <v>3</v>
      </c>
      <c r="E16" s="52">
        <v>4</v>
      </c>
      <c r="F16" s="78">
        <v>5</v>
      </c>
      <c r="G16" s="53">
        <v>6</v>
      </c>
    </row>
    <row r="17" spans="1:7" x14ac:dyDescent="0.35">
      <c r="A17" s="1" t="s">
        <v>23</v>
      </c>
      <c r="B17" s="59" t="str">
        <f ca="1">+VLOOKUP('Param. - Transition'!B$16,'1-Phase de poule-Sport 2'!$H$22:$I$27,2,FALSE)</f>
        <v>Nom équipe 4 A</v>
      </c>
      <c r="C17" s="59" t="str">
        <f ca="1">+VLOOKUP('Param. - Transition'!C$16,'1-Phase de poule-Sport 2'!$H$22:$I$27,2,FALSE)</f>
        <v>Nom équipe 5 A</v>
      </c>
      <c r="D17" s="59" t="str">
        <f ca="1">+VLOOKUP('Param. - Transition'!D$16,'1-Phase de poule-Sport 2'!$H$22:$I$27,2,FALSE)</f>
        <v>Nom équipe 6 A</v>
      </c>
      <c r="E17" s="59" t="str">
        <f ca="1">+VLOOKUP('Param. - Transition'!E$16,'1-Phase de poule-Sport 2'!$H$22:$I$27,2,FALSE)</f>
        <v>Nom équipe 3 A</v>
      </c>
      <c r="F17" s="59" t="str">
        <f ca="1">+VLOOKUP('Param. - Transition'!F$16,'1-Phase de poule-Sport 2'!$H$22:$I$27,2,FALSE)</f>
        <v>Nom équipe 2 A</v>
      </c>
      <c r="G17" s="59" t="str">
        <f ca="1">+VLOOKUP('Param. - Transition'!G$16,'1-Phase de poule-Sport 2'!$H$22:$I$27,2,FALSE)</f>
        <v>Nom équipe 1 A</v>
      </c>
    </row>
    <row r="18" spans="1:7" x14ac:dyDescent="0.35">
      <c r="A18" s="1" t="s">
        <v>24</v>
      </c>
      <c r="B18" s="60" t="str">
        <f ca="1">+VLOOKUP('Param. - Transition'!B$16,'1-Phase de poule-Sport 2'!$S$22:$T$27,2,FALSE)</f>
        <v>Nom équipe 10 A</v>
      </c>
      <c r="C18" s="60" t="str">
        <f ca="1">+VLOOKUP('Param. - Transition'!C$16,'1-Phase de poule-Sport 2'!$S$22:$T$27,2,FALSE)</f>
        <v>Nom équipe 11 A</v>
      </c>
      <c r="D18" s="60" t="str">
        <f ca="1">+VLOOKUP('Param. - Transition'!D$16,'1-Phase de poule-Sport 2'!$S$22:$T$27,2,FALSE)</f>
        <v>Nom équipe 12 A</v>
      </c>
      <c r="E18" s="60" t="str">
        <f ca="1">+VLOOKUP('Param. - Transition'!E$16,'1-Phase de poule-Sport 2'!$S$22:$T$27,2,FALSE)</f>
        <v>Nom équipe 9 A</v>
      </c>
      <c r="F18" s="60" t="str">
        <f ca="1">+VLOOKUP('Param. - Transition'!F$16,'1-Phase de poule-Sport 2'!$S$22:$T$27,2,FALSE)</f>
        <v>Nom équipe 8 A</v>
      </c>
      <c r="G18" s="60" t="str">
        <f ca="1">+VLOOKUP('Param. - Transition'!G$16,'1-Phase de poule-Sport 2'!$S$22:$T$27,2,FALSE)</f>
        <v>Nom équipe 7 A</v>
      </c>
    </row>
    <row r="19" spans="1:7" x14ac:dyDescent="0.35">
      <c r="A19" s="1" t="s">
        <v>79</v>
      </c>
      <c r="B19" s="60" t="str">
        <f ca="1">+VLOOKUP('Param. - Transition'!B$16,'1-Phase de poule-Sport 2'!$AD$22:$AE$27,2,FALSE)</f>
        <v>Nom équipe 3 B</v>
      </c>
      <c r="C19" s="60" t="str">
        <f ca="1">+VLOOKUP('Param. - Transition'!C$16,'1-Phase de poule-Sport 2'!$AD$22:$AE$27,2,FALSE)</f>
        <v>Nom équipe 2 B</v>
      </c>
      <c r="D19" s="60" t="str">
        <f ca="1">+VLOOKUP('Param. - Transition'!D$16,'1-Phase de poule-Sport 2'!$AD$22:$AE$27,2,FALSE)</f>
        <v>Nom équipe 1 B</v>
      </c>
      <c r="E19" s="60" t="str">
        <f ca="1">+VLOOKUP('Param. - Transition'!E$16,'1-Phase de poule-Sport 2'!$AD$22:$AE$27,2,FALSE)</f>
        <v>Nom équipe 4 B</v>
      </c>
      <c r="F19" s="60" t="str">
        <f ca="1">+VLOOKUP('Param. - Transition'!F$16,'1-Phase de poule-Sport 2'!$AD$22:$AE$27,2,FALSE)</f>
        <v>Nom équipe 5 B</v>
      </c>
      <c r="G19" s="60" t="str">
        <f ca="1">+VLOOKUP('Param. - Transition'!G$16,'1-Phase de poule-Sport 2'!$AD$22:$AE$27,2,FALSE)</f>
        <v>Nom équipe 6 B</v>
      </c>
    </row>
    <row r="20" spans="1:7" x14ac:dyDescent="0.35">
      <c r="A20" s="1" t="s">
        <v>80</v>
      </c>
      <c r="B20" s="60" t="str">
        <f ca="1">+VLOOKUP('Param. - Transition'!B$16,'1-Phase de poule-Sport 2'!$AO$22:$AP$27,2,FALSE)</f>
        <v>Nom équipe 9 B</v>
      </c>
      <c r="C20" s="60" t="str">
        <f ca="1">+VLOOKUP('Param. - Transition'!C$16,'1-Phase de poule-Sport 2'!$AO$22:$AP$27,2,FALSE)</f>
        <v>Nom équipe 8 B</v>
      </c>
      <c r="D20" s="60" t="str">
        <f ca="1">+VLOOKUP('Param. - Transition'!D$16,'1-Phase de poule-Sport 2'!$AO$22:$AP$27,2,FALSE)</f>
        <v>Nom équipe 7 B</v>
      </c>
      <c r="E20" s="60" t="str">
        <f ca="1">+VLOOKUP('Param. - Transition'!E$16,'1-Phase de poule-Sport 2'!$AO$22:$AP$27,2,FALSE)</f>
        <v>Nom équipe 10 B</v>
      </c>
      <c r="F20" s="60" t="str">
        <f ca="1">+VLOOKUP('Param. - Transition'!F$16,'1-Phase de poule-Sport 2'!$AO$22:$AP$27,2,FALSE)</f>
        <v>Nom équipe 11 B</v>
      </c>
      <c r="G20" s="60" t="str">
        <f ca="1">+VLOOKUP('Param. - Transition'!G$16,'1-Phase de poule-Sport 2'!$AO$22:$AP$27,2,FALSE)</f>
        <v>Nom équipe 12 B</v>
      </c>
    </row>
  </sheetData>
  <sheetProtection selectLockedCells="1" selectUnlockedCells="1"/>
  <mergeCells count="2">
    <mergeCell ref="B14:G14"/>
    <mergeCell ref="B4:G4"/>
  </mergeCells>
  <conditionalFormatting sqref="B7:G8">
    <cfRule type="duplicateValues" dxfId="655" priority="4"/>
  </conditionalFormatting>
  <conditionalFormatting sqref="B17:G20">
    <cfRule type="duplicateValues" dxfId="65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sheetPr codeName="Feuil3"/>
  <dimension ref="A1:K35"/>
  <sheetViews>
    <sheetView showGridLines="0" topLeftCell="A2" zoomScale="70" zoomScaleNormal="70" workbookViewId="0">
      <selection activeCell="N20" sqref="N20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11" x14ac:dyDescent="0.35">
      <c r="A1" s="56" t="s">
        <v>5</v>
      </c>
    </row>
    <row r="2" spans="1:11" x14ac:dyDescent="0.35">
      <c r="A2" s="56" t="s">
        <v>6</v>
      </c>
      <c r="E2" s="54" t="s">
        <v>37</v>
      </c>
      <c r="F2" s="54" t="s">
        <v>38</v>
      </c>
      <c r="G2" s="54" t="s">
        <v>38</v>
      </c>
      <c r="I2" s="54" t="s">
        <v>68</v>
      </c>
      <c r="J2" s="49" t="s">
        <v>69</v>
      </c>
      <c r="K2" s="54" t="s">
        <v>62</v>
      </c>
    </row>
    <row r="3" spans="1:11" x14ac:dyDescent="0.35">
      <c r="A3" s="56" t="s">
        <v>7</v>
      </c>
      <c r="E3" s="55" t="str">
        <f>'Point équipe'!A4</f>
        <v>Nom équipe 1</v>
      </c>
      <c r="F3" s="55" t="str">
        <f>E3&amp;" A"</f>
        <v>Nom équipe 1 A</v>
      </c>
      <c r="G3" s="55" t="str">
        <f t="shared" ref="G3:G10" si="0">E3&amp;" B"</f>
        <v>Nom équipe 1 B</v>
      </c>
      <c r="I3" s="54" t="s">
        <v>68</v>
      </c>
      <c r="J3" s="49" t="s">
        <v>75</v>
      </c>
      <c r="K3" s="54" t="s">
        <v>74</v>
      </c>
    </row>
    <row r="4" spans="1:11" x14ac:dyDescent="0.35">
      <c r="E4" s="55" t="str">
        <f>'Point équipe'!A5</f>
        <v>Nom équipe 2</v>
      </c>
      <c r="F4" s="55" t="str">
        <f t="shared" ref="F4:F10" si="1">E4&amp;" A"</f>
        <v>Nom équipe 2 A</v>
      </c>
      <c r="G4" s="55" t="str">
        <f t="shared" si="0"/>
        <v>Nom équipe 2 B</v>
      </c>
    </row>
    <row r="5" spans="1:11" x14ac:dyDescent="0.35">
      <c r="B5" s="58" t="s">
        <v>39</v>
      </c>
      <c r="E5" s="55" t="str">
        <f>'Point équipe'!A6</f>
        <v>Nom équipe 3</v>
      </c>
      <c r="F5" s="55" t="str">
        <f t="shared" si="1"/>
        <v>Nom équipe 3 A</v>
      </c>
      <c r="G5" s="55" t="str">
        <f t="shared" si="0"/>
        <v>Nom équipe 3 B</v>
      </c>
    </row>
    <row r="6" spans="1:11" x14ac:dyDescent="0.35">
      <c r="B6" s="58" t="s">
        <v>39</v>
      </c>
      <c r="E6" s="55" t="str">
        <f>'Point équipe'!A7</f>
        <v>Nom équipe 4</v>
      </c>
      <c r="F6" s="55" t="str">
        <f t="shared" si="1"/>
        <v>Nom équipe 4 A</v>
      </c>
      <c r="G6" s="55" t="str">
        <f t="shared" si="0"/>
        <v>Nom équipe 4 B</v>
      </c>
    </row>
    <row r="7" spans="1:11" x14ac:dyDescent="0.35">
      <c r="B7" s="58" t="s">
        <v>39</v>
      </c>
      <c r="E7" s="55" t="str">
        <f>'Point équipe'!A8</f>
        <v>Nom équipe 5</v>
      </c>
      <c r="F7" s="55" t="str">
        <f t="shared" si="1"/>
        <v>Nom équipe 5 A</v>
      </c>
      <c r="G7" s="55" t="str">
        <f t="shared" si="0"/>
        <v>Nom équipe 5 B</v>
      </c>
    </row>
    <row r="8" spans="1:11" x14ac:dyDescent="0.35">
      <c r="B8" s="58" t="s">
        <v>39</v>
      </c>
      <c r="E8" s="55" t="str">
        <f>'Point équipe'!A9</f>
        <v>Nom équipe 6</v>
      </c>
      <c r="F8" s="55" t="str">
        <f t="shared" si="1"/>
        <v>Nom équipe 6 A</v>
      </c>
      <c r="G8" s="55" t="str">
        <f t="shared" si="0"/>
        <v>Nom équipe 6 B</v>
      </c>
    </row>
    <row r="9" spans="1:11" x14ac:dyDescent="0.35">
      <c r="B9" s="58" t="s">
        <v>39</v>
      </c>
      <c r="E9" s="55" t="str">
        <f>'Point équipe'!A10</f>
        <v>Nom équipe 7</v>
      </c>
      <c r="F9" s="55" t="str">
        <f t="shared" si="1"/>
        <v>Nom équipe 7 A</v>
      </c>
      <c r="G9" s="55" t="str">
        <f t="shared" si="0"/>
        <v>Nom équipe 7 B</v>
      </c>
    </row>
    <row r="10" spans="1:11" x14ac:dyDescent="0.35">
      <c r="B10" s="58" t="s">
        <v>39</v>
      </c>
      <c r="E10" s="55" t="str">
        <f>'Point équipe'!A11</f>
        <v>Nom équipe 8</v>
      </c>
      <c r="F10" s="55" t="str">
        <f t="shared" si="1"/>
        <v>Nom équipe 8 A</v>
      </c>
      <c r="G10" s="55" t="str">
        <f t="shared" si="0"/>
        <v>Nom équipe 8 B</v>
      </c>
    </row>
    <row r="11" spans="1:11" x14ac:dyDescent="0.35">
      <c r="B11" s="58" t="s">
        <v>39</v>
      </c>
      <c r="E11" s="55" t="str">
        <f>'Point équipe'!A12</f>
        <v>Nom équipe 9</v>
      </c>
      <c r="F11" s="55" t="str">
        <f t="shared" ref="F11:F14" si="2">E11&amp;" A"</f>
        <v>Nom équipe 9 A</v>
      </c>
      <c r="G11" s="55" t="str">
        <f t="shared" ref="G11:G14" si="3">E11&amp;" B"</f>
        <v>Nom équipe 9 B</v>
      </c>
    </row>
    <row r="12" spans="1:11" x14ac:dyDescent="0.35">
      <c r="B12" s="58" t="s">
        <v>39</v>
      </c>
      <c r="E12" s="55" t="str">
        <f>'Point équipe'!A13</f>
        <v>Nom équipe 10</v>
      </c>
      <c r="F12" s="55" t="str">
        <f t="shared" si="2"/>
        <v>Nom équipe 10 A</v>
      </c>
      <c r="G12" s="55" t="str">
        <f t="shared" si="3"/>
        <v>Nom équipe 10 B</v>
      </c>
    </row>
    <row r="13" spans="1:11" x14ac:dyDescent="0.35">
      <c r="B13" s="58" t="s">
        <v>39</v>
      </c>
      <c r="E13" s="55" t="str">
        <f>'Point équipe'!A14</f>
        <v>Nom équipe 11</v>
      </c>
      <c r="F13" s="55" t="str">
        <f t="shared" si="2"/>
        <v>Nom équipe 11 A</v>
      </c>
      <c r="G13" s="55" t="str">
        <f t="shared" si="3"/>
        <v>Nom équipe 11 B</v>
      </c>
    </row>
    <row r="14" spans="1:11" x14ac:dyDescent="0.35">
      <c r="B14" s="58" t="s">
        <v>39</v>
      </c>
      <c r="E14" s="55" t="str">
        <f>'Point équipe'!A15</f>
        <v>Nom équipe 12</v>
      </c>
      <c r="F14" s="55" t="str">
        <f t="shared" si="2"/>
        <v>Nom équipe 12 A</v>
      </c>
      <c r="G14" s="55" t="str">
        <f t="shared" si="3"/>
        <v>Nom équipe 12 B</v>
      </c>
    </row>
    <row r="16" spans="1:11" ht="29" x14ac:dyDescent="0.35">
      <c r="D16" s="71" t="str">
        <f>"Paramétrage Poule - "&amp;Paramétrage!$J$2</f>
        <v>Paramétrage Poule - Foot</v>
      </c>
      <c r="E16" s="71" t="str">
        <f>"Paramétrage Poule - "&amp;Paramétrage!$J$3</f>
        <v>Paramétrage Poule - Padel</v>
      </c>
      <c r="F16" s="71" t="str">
        <f>"Paramétrage Classement - "&amp;Paramétrage!$J$2</f>
        <v>Paramétrage Classement - Foot</v>
      </c>
      <c r="G16" s="71" t="str">
        <f>"Paramétrage Classement - "&amp;Paramétrage!$J$3</f>
        <v>Paramétrage Classement - Padel</v>
      </c>
    </row>
    <row r="17" spans="2:7" x14ac:dyDescent="0.35">
      <c r="B17" s="55" t="s">
        <v>11</v>
      </c>
      <c r="D17" s="79">
        <v>0.41666666666666669</v>
      </c>
      <c r="E17" s="65">
        <v>0.58333333333333337</v>
      </c>
      <c r="F17" s="79">
        <v>0.5</v>
      </c>
      <c r="G17" s="65">
        <v>0.70833333333333337</v>
      </c>
    </row>
    <row r="18" spans="2:7" x14ac:dyDescent="0.35">
      <c r="B18" s="55" t="s">
        <v>12</v>
      </c>
      <c r="D18" s="79">
        <v>6.2500000000000003E-3</v>
      </c>
      <c r="E18" s="65">
        <v>6.2500000000000003E-3</v>
      </c>
      <c r="F18" s="79">
        <v>6.2500000000000003E-3</v>
      </c>
      <c r="G18" s="65">
        <v>6.2500000000000003E-3</v>
      </c>
    </row>
    <row r="19" spans="2:7" x14ac:dyDescent="0.35">
      <c r="B19" s="55" t="s">
        <v>13</v>
      </c>
      <c r="D19" s="79">
        <v>2.0833333333333333E-3</v>
      </c>
      <c r="E19" s="65">
        <v>2.0833333333333333E-3</v>
      </c>
      <c r="F19" s="79">
        <v>2.0833333333333333E-3</v>
      </c>
      <c r="G19" s="65">
        <v>2.0833333333333333E-3</v>
      </c>
    </row>
    <row r="20" spans="2:7" ht="23" x14ac:dyDescent="0.35">
      <c r="B20" s="55" t="s">
        <v>14</v>
      </c>
    </row>
    <row r="21" spans="2:7" x14ac:dyDescent="0.35">
      <c r="B21" s="55" t="s">
        <v>34</v>
      </c>
      <c r="D21" s="80">
        <f>'1-Phase de poule-Sport 1'!C20</f>
        <v>0.49999999999999972</v>
      </c>
      <c r="E21" s="66">
        <f>'1-Phase de poule-Sport 2'!C20</f>
        <v>0.70833333333333293</v>
      </c>
    </row>
    <row r="22" spans="2:7" x14ac:dyDescent="0.35">
      <c r="B22" s="55" t="s">
        <v>35</v>
      </c>
    </row>
    <row r="23" spans="2:7" x14ac:dyDescent="0.35">
      <c r="B23" s="55" t="s">
        <v>36</v>
      </c>
      <c r="F23" s="80">
        <f>'2-Phase de classement-Sport 1'!$H$55</f>
        <v>0.5416666666666663</v>
      </c>
      <c r="G23" s="66">
        <f>'2-Phase de classement-Sport 2'!R55</f>
        <v>0.77499999999999936</v>
      </c>
    </row>
    <row r="25" spans="2:7" x14ac:dyDescent="0.35">
      <c r="E25" s="47"/>
    </row>
    <row r="33" spans="2:3" ht="23" x14ac:dyDescent="0.35">
      <c r="B33" s="55" t="s">
        <v>27</v>
      </c>
      <c r="C33" s="57">
        <v>3</v>
      </c>
    </row>
    <row r="34" spans="2:3" x14ac:dyDescent="0.35">
      <c r="B34" s="55" t="s">
        <v>28</v>
      </c>
      <c r="C34" s="57">
        <v>2</v>
      </c>
    </row>
    <row r="35" spans="2:3" x14ac:dyDescent="0.35">
      <c r="B35" s="55" t="s">
        <v>29</v>
      </c>
      <c r="C35" s="57">
        <v>1</v>
      </c>
    </row>
  </sheetData>
  <phoneticPr fontId="20" type="noConversion"/>
  <conditionalFormatting sqref="B17:B23">
    <cfRule type="cellIs" dxfId="653" priority="33" operator="equal">
      <formula>"N"</formula>
    </cfRule>
    <cfRule type="cellIs" dxfId="652" priority="34" operator="equal">
      <formula>"W"</formula>
    </cfRule>
    <cfRule type="cellIs" dxfId="651" priority="35" operator="equal">
      <formula>"L"</formula>
    </cfRule>
  </conditionalFormatting>
  <conditionalFormatting sqref="B33:C35">
    <cfRule type="cellIs" dxfId="650" priority="1" operator="equal">
      <formula>"N"</formula>
    </cfRule>
    <cfRule type="cellIs" dxfId="649" priority="2" operator="equal">
      <formula>"W"</formula>
    </cfRule>
    <cfRule type="cellIs" dxfId="648" priority="3" operator="equal">
      <formula>"L"</formula>
    </cfRule>
  </conditionalFormatting>
  <conditionalFormatting sqref="E3:G14">
    <cfRule type="cellIs" dxfId="647" priority="15" operator="equal">
      <formula>"N"</formula>
    </cfRule>
    <cfRule type="cellIs" dxfId="646" priority="16" operator="equal">
      <formula>"W"</formula>
    </cfRule>
    <cfRule type="cellIs" dxfId="645" priority="17" operator="equal">
      <formula>"L"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96F8F-548E-45BC-B603-5E7C882CB60A}">
  <sheetPr codeName="Feuil4">
    <tabColor theme="4" tint="0.59999389629810485"/>
    <pageSetUpPr fitToPage="1"/>
  </sheetPr>
  <dimension ref="A2:X27"/>
  <sheetViews>
    <sheetView showGridLines="0" view="pageBreakPreview" topLeftCell="A2" zoomScale="40" zoomScaleNormal="70" zoomScaleSheetLayoutView="40" workbookViewId="0">
      <selection activeCell="AB18" sqref="AB18"/>
    </sheetView>
  </sheetViews>
  <sheetFormatPr baseColWidth="10" defaultRowHeight="14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0" width="6" style="2" customWidth="1"/>
    <col min="11" max="11" width="5.6328125" style="2" customWidth="1"/>
    <col min="12" max="12" width="5.6328125" style="1" hidden="1" customWidth="1"/>
    <col min="13" max="13" width="5.6328125" style="1" customWidth="1"/>
    <col min="14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2" width="6" style="2" customWidth="1"/>
    <col min="23" max="24" width="0.26953125" style="2" customWidth="1"/>
  </cols>
  <sheetData>
    <row r="2" spans="1:24" ht="61" customHeight="1" x14ac:dyDescent="0.35">
      <c r="B2" s="99" t="s">
        <v>40</v>
      </c>
      <c r="C2" s="99"/>
      <c r="D2" s="99"/>
      <c r="E2" s="99"/>
      <c r="F2" s="99"/>
      <c r="G2" s="99"/>
      <c r="H2" s="99"/>
      <c r="I2" s="99"/>
      <c r="J2" s="99"/>
      <c r="K2" s="99"/>
      <c r="M2" s="99" t="s">
        <v>40</v>
      </c>
      <c r="N2" s="99"/>
      <c r="O2" s="99"/>
      <c r="P2" s="99"/>
      <c r="Q2" s="99"/>
      <c r="R2" s="99"/>
      <c r="S2" s="99"/>
      <c r="T2" s="99"/>
      <c r="U2" s="99"/>
      <c r="V2" s="99"/>
      <c r="W2" s="61"/>
      <c r="X2" s="61"/>
    </row>
    <row r="3" spans="1:24" ht="14.5" customHeight="1" x14ac:dyDescent="0.35">
      <c r="W3" s="61"/>
      <c r="X3" s="61"/>
    </row>
    <row r="4" spans="1:24" ht="24" customHeight="1" x14ac:dyDescent="0.35">
      <c r="W4" s="61"/>
      <c r="X4" s="61"/>
    </row>
    <row r="5" spans="1:24" ht="24" customHeight="1" x14ac:dyDescent="0.35">
      <c r="W5" s="61"/>
      <c r="X5" s="61"/>
    </row>
    <row r="6" spans="1:24" ht="24" customHeight="1" thickBot="1" x14ac:dyDescent="0.4">
      <c r="W6" s="61"/>
      <c r="X6" s="61"/>
    </row>
    <row r="7" spans="1:24" ht="24" customHeight="1" thickBot="1" x14ac:dyDescent="0.6">
      <c r="E7" s="100" t="str">
        <f>"POULE A - "&amp;Paramétrage!$J$3</f>
        <v>POULE A - Padel</v>
      </c>
      <c r="F7" s="101"/>
      <c r="G7" s="101"/>
      <c r="H7" s="101"/>
      <c r="I7" s="101"/>
      <c r="J7" s="101"/>
      <c r="K7" s="102"/>
      <c r="P7" s="100" t="str">
        <f>"POULE B - "&amp;Paramétrage!$J$3</f>
        <v>POULE B - Padel</v>
      </c>
      <c r="Q7" s="101"/>
      <c r="R7" s="101"/>
      <c r="S7" s="101"/>
      <c r="T7" s="101"/>
      <c r="U7" s="101"/>
      <c r="V7" s="102"/>
      <c r="W7" s="61"/>
      <c r="X7" s="61"/>
    </row>
    <row r="8" spans="1:24" ht="24" customHeight="1" thickBot="1" x14ac:dyDescent="0.4">
      <c r="W8" s="61"/>
      <c r="X8" s="61"/>
    </row>
    <row r="9" spans="1:24" ht="24" customHeight="1" thickBot="1" x14ac:dyDescent="0.4">
      <c r="E9" s="10" t="s">
        <v>0</v>
      </c>
      <c r="F9" s="11" t="s">
        <v>1</v>
      </c>
      <c r="G9" s="11" t="s">
        <v>2</v>
      </c>
      <c r="H9" s="17"/>
      <c r="I9" s="12" t="s">
        <v>0</v>
      </c>
      <c r="J9" s="11" t="s">
        <v>1</v>
      </c>
      <c r="K9" s="13" t="s">
        <v>2</v>
      </c>
      <c r="P9" s="10" t="s">
        <v>0</v>
      </c>
      <c r="Q9" s="11" t="s">
        <v>1</v>
      </c>
      <c r="R9" s="11" t="s">
        <v>2</v>
      </c>
      <c r="S9" s="17"/>
      <c r="T9" s="12" t="s">
        <v>0</v>
      </c>
      <c r="U9" s="11" t="s">
        <v>1</v>
      </c>
      <c r="V9" s="13" t="s">
        <v>2</v>
      </c>
      <c r="W9" s="61"/>
      <c r="X9" s="61"/>
    </row>
    <row r="10" spans="1:24" ht="30" customHeight="1" thickBot="1" x14ac:dyDescent="0.4">
      <c r="A10" s="21" t="e">
        <v>#REF!</v>
      </c>
      <c r="B10" s="24" t="str">
        <f>'1-Phase de poule-Sport 1'!B5</f>
        <v>T1</v>
      </c>
      <c r="C10" s="24">
        <f>'1-Phase de poule-Sport 1'!C5</f>
        <v>0.41666666666666669</v>
      </c>
      <c r="D10" s="5"/>
      <c r="E10" s="14" t="str">
        <f>'1-Phase de poule-Sport 1'!E5</f>
        <v>Nom équipe 11</v>
      </c>
      <c r="F10" s="19"/>
      <c r="G10" s="19"/>
      <c r="H10" s="50" t="str">
        <f>'1-Phase de poule-Sport 1'!H5</f>
        <v>VS</v>
      </c>
      <c r="I10" s="8" t="str">
        <f>'1-Phase de poule-Sport 1'!I5</f>
        <v>Nom équipe 5</v>
      </c>
      <c r="J10" s="19"/>
      <c r="K10" s="21"/>
      <c r="L10" s="15"/>
      <c r="M10" s="24" t="str">
        <f>+'1-Phase de poule-Sport 1'!M5</f>
        <v>T2</v>
      </c>
      <c r="N10" s="24">
        <f>+'1-Phase de poule-Sport 1'!N5</f>
        <v>0.41666666666666669</v>
      </c>
      <c r="O10" s="5"/>
      <c r="P10" s="14" t="str">
        <f>+'1-Phase de poule-Sport 1'!P5</f>
        <v>Nom équipe 12</v>
      </c>
      <c r="Q10" s="19"/>
      <c r="R10" s="19"/>
      <c r="S10" s="50" t="str">
        <f>+'1-Phase de poule-Sport 1'!S5</f>
        <v>VS</v>
      </c>
      <c r="T10" s="8" t="str">
        <f>+'1-Phase de poule-Sport 1'!T5</f>
        <v>Nom équipe 6</v>
      </c>
      <c r="U10" s="19"/>
      <c r="V10" s="21"/>
      <c r="W10" s="61"/>
      <c r="X10" s="61"/>
    </row>
    <row r="11" spans="1:24" ht="30" customHeight="1" thickBot="1" x14ac:dyDescent="0.4">
      <c r="A11" s="21" t="e">
        <v>#REF!</v>
      </c>
      <c r="B11" s="24" t="str">
        <f>+'1-Phase de poule-Sport 1'!B6</f>
        <v>T3</v>
      </c>
      <c r="C11" s="24">
        <f>+'1-Phase de poule-Sport 1'!C6</f>
        <v>0.41666666666666669</v>
      </c>
      <c r="D11" s="5"/>
      <c r="E11" s="15" t="str">
        <f>'1-Phase de poule-Sport 1'!E6</f>
        <v>Nom équipe 9</v>
      </c>
      <c r="F11" s="20"/>
      <c r="G11" s="20"/>
      <c r="H11" s="50" t="str">
        <f>'1-Phase de poule-Sport 1'!H6</f>
        <v>VS</v>
      </c>
      <c r="I11" s="9" t="str">
        <f>'1-Phase de poule-Sport 1'!I6</f>
        <v>Nom équipe 3</v>
      </c>
      <c r="J11" s="20"/>
      <c r="K11" s="48"/>
      <c r="L11" s="14"/>
      <c r="M11" s="24" t="str">
        <f>+'1-Phase de poule-Sport 1'!M6</f>
        <v>T2</v>
      </c>
      <c r="N11" s="24">
        <f>+'1-Phase de poule-Sport 1'!N6</f>
        <v>0.42499999999999999</v>
      </c>
      <c r="O11" s="5"/>
      <c r="P11" s="15" t="str">
        <f>+'1-Phase de poule-Sport 1'!P6</f>
        <v>Nom équipe 10</v>
      </c>
      <c r="Q11" s="20"/>
      <c r="R11" s="20"/>
      <c r="S11" s="50" t="str">
        <f>+'1-Phase de poule-Sport 1'!S6</f>
        <v>VS</v>
      </c>
      <c r="T11" s="9" t="str">
        <f>+'1-Phase de poule-Sport 1'!T6</f>
        <v>Nom équipe 4</v>
      </c>
      <c r="U11" s="20"/>
      <c r="V11" s="48"/>
      <c r="W11" s="61"/>
      <c r="X11" s="61"/>
    </row>
    <row r="12" spans="1:24" ht="30" customHeight="1" thickBot="1" x14ac:dyDescent="0.4">
      <c r="A12" s="15">
        <f>'1-Phase de poule-Sport 1'!A7</f>
        <v>0</v>
      </c>
      <c r="B12" s="24" t="str">
        <f>'1-Phase de poule-Sport 1'!B7</f>
        <v>T1</v>
      </c>
      <c r="C12" s="24">
        <f>'1-Phase de poule-Sport 1'!C7</f>
        <v>0.42499999999999999</v>
      </c>
      <c r="D12" s="5">
        <f>'1-Phase de poule-Sport 1'!D7</f>
        <v>0</v>
      </c>
      <c r="E12" s="14" t="str">
        <f>'1-Phase de poule-Sport 1'!E7</f>
        <v>Nom équipe 7</v>
      </c>
      <c r="F12" s="19"/>
      <c r="G12" s="19"/>
      <c r="H12" s="50" t="str">
        <f>'1-Phase de poule-Sport 1'!H7</f>
        <v>VS</v>
      </c>
      <c r="I12" s="8" t="str">
        <f>'1-Phase de poule-Sport 1'!I7</f>
        <v>Nom équipe 1</v>
      </c>
      <c r="J12" s="19"/>
      <c r="K12" s="21"/>
      <c r="L12" s="15"/>
      <c r="M12" s="24" t="str">
        <f>'1-Phase de poule-Sport 1'!M7</f>
        <v>T3</v>
      </c>
      <c r="N12" s="24">
        <f>'1-Phase de poule-Sport 1'!N7</f>
        <v>0.42499999999999999</v>
      </c>
      <c r="O12" s="5">
        <f>'1-Phase de poule-Sport 1'!O7</f>
        <v>0</v>
      </c>
      <c r="P12" s="14" t="str">
        <f>'1-Phase de poule-Sport 1'!P7</f>
        <v>Nom équipe 8</v>
      </c>
      <c r="Q12" s="19"/>
      <c r="R12" s="19"/>
      <c r="S12" s="50" t="str">
        <f>'1-Phase de poule-Sport 1'!S7</f>
        <v>VS</v>
      </c>
      <c r="T12" s="8" t="str">
        <f>+'1-Phase de poule-Sport 1'!T7</f>
        <v>Nom équipe 2</v>
      </c>
      <c r="U12" s="19"/>
      <c r="V12" s="21"/>
      <c r="W12" s="20">
        <f>'1-Phase de poule-Sport 1'!W7</f>
        <v>0</v>
      </c>
      <c r="X12" s="50">
        <f>'1-Phase de poule-Sport 1'!X7</f>
        <v>0</v>
      </c>
    </row>
    <row r="13" spans="1:24" ht="30" customHeight="1" thickBot="1" x14ac:dyDescent="0.4">
      <c r="A13" s="15">
        <f>'1-Phase de poule-Sport 1'!A8</f>
        <v>0</v>
      </c>
      <c r="B13" s="24" t="str">
        <f>'1-Phase de poule-Sport 1'!B8</f>
        <v>T1</v>
      </c>
      <c r="C13" s="24">
        <f>'1-Phase de poule-Sport 1'!C8</f>
        <v>0.43333333333333329</v>
      </c>
      <c r="D13" s="5">
        <f>'1-Phase de poule-Sport 1'!D8</f>
        <v>0</v>
      </c>
      <c r="E13" s="15" t="str">
        <f>'1-Phase de poule-Sport 1'!E8</f>
        <v>Nom équipe 11</v>
      </c>
      <c r="F13" s="20"/>
      <c r="G13" s="20"/>
      <c r="H13" s="50" t="str">
        <f>'1-Phase de poule-Sport 1'!H8</f>
        <v>VS</v>
      </c>
      <c r="I13" s="9" t="str">
        <f>'1-Phase de poule-Sport 1'!I8</f>
        <v>Nom équipe 3</v>
      </c>
      <c r="J13" s="20"/>
      <c r="K13" s="48"/>
      <c r="L13" s="14"/>
      <c r="M13" s="24" t="str">
        <f>'1-Phase de poule-Sport 1'!M8</f>
        <v>T2</v>
      </c>
      <c r="N13" s="24">
        <f>'1-Phase de poule-Sport 1'!N8</f>
        <v>0.43333333333333329</v>
      </c>
      <c r="O13" s="5">
        <f>'1-Phase de poule-Sport 1'!O8</f>
        <v>0</v>
      </c>
      <c r="P13" s="15" t="str">
        <f>'1-Phase de poule-Sport 1'!P8</f>
        <v>Nom équipe 12</v>
      </c>
      <c r="Q13" s="20"/>
      <c r="R13" s="20"/>
      <c r="S13" s="50" t="str">
        <f>'1-Phase de poule-Sport 1'!S8</f>
        <v>VS</v>
      </c>
      <c r="T13" s="9" t="str">
        <f>+'1-Phase de poule-Sport 1'!T8</f>
        <v>Nom équipe 4</v>
      </c>
      <c r="U13" s="20"/>
      <c r="V13" s="48"/>
      <c r="W13" s="20">
        <f>'1-Phase de poule-Sport 1'!W8</f>
        <v>0</v>
      </c>
      <c r="X13" s="50">
        <f>'1-Phase de poule-Sport 1'!X8</f>
        <v>0</v>
      </c>
    </row>
    <row r="14" spans="1:24" ht="30" customHeight="1" thickBot="1" x14ac:dyDescent="0.4">
      <c r="A14" s="15">
        <f>'1-Phase de poule-Sport 1'!A9</f>
        <v>0</v>
      </c>
      <c r="B14" s="24" t="str">
        <f>'1-Phase de poule-Sport 1'!B9</f>
        <v>T3</v>
      </c>
      <c r="C14" s="24">
        <f>'1-Phase de poule-Sport 1'!C9</f>
        <v>0.43333333333333329</v>
      </c>
      <c r="D14" s="5">
        <f>'1-Phase de poule-Sport 1'!D9</f>
        <v>0</v>
      </c>
      <c r="E14" s="14" t="str">
        <f>'1-Phase de poule-Sport 1'!E9</f>
        <v>Nom équipe 1</v>
      </c>
      <c r="F14" s="19"/>
      <c r="G14" s="19"/>
      <c r="H14" s="50" t="str">
        <f>'1-Phase de poule-Sport 1'!H9</f>
        <v>VS</v>
      </c>
      <c r="I14" s="8" t="str">
        <f>'1-Phase de poule-Sport 1'!I9</f>
        <v>Nom équipe 5</v>
      </c>
      <c r="J14" s="19"/>
      <c r="K14" s="21"/>
      <c r="L14" s="15"/>
      <c r="M14" s="24" t="str">
        <f>'1-Phase de poule-Sport 1'!M9</f>
        <v>T2</v>
      </c>
      <c r="N14" s="24">
        <f>'1-Phase de poule-Sport 1'!N9</f>
        <v>0.4416666666666666</v>
      </c>
      <c r="O14" s="5">
        <f>'1-Phase de poule-Sport 1'!O9</f>
        <v>0</v>
      </c>
      <c r="P14" s="14" t="str">
        <f>'1-Phase de poule-Sport 1'!P9</f>
        <v>Nom équipe 2</v>
      </c>
      <c r="Q14" s="19"/>
      <c r="R14" s="19"/>
      <c r="S14" s="50" t="str">
        <f>'1-Phase de poule-Sport 1'!S9</f>
        <v>VS</v>
      </c>
      <c r="T14" s="8" t="str">
        <f>+'1-Phase de poule-Sport 1'!T9</f>
        <v>Nom équipe 6</v>
      </c>
      <c r="U14" s="19"/>
      <c r="V14" s="21"/>
      <c r="W14" s="20">
        <f>'1-Phase de poule-Sport 1'!W9</f>
        <v>0</v>
      </c>
      <c r="X14" s="50">
        <f>'1-Phase de poule-Sport 1'!X9</f>
        <v>0</v>
      </c>
    </row>
    <row r="15" spans="1:24" ht="30" customHeight="1" thickBot="1" x14ac:dyDescent="0.4">
      <c r="A15" s="15">
        <f>'1-Phase de poule-Sport 1'!A10</f>
        <v>0</v>
      </c>
      <c r="B15" s="24" t="str">
        <f>'1-Phase de poule-Sport 1'!B10</f>
        <v>T1</v>
      </c>
      <c r="C15" s="24">
        <f>'1-Phase de poule-Sport 1'!C10</f>
        <v>0.4416666666666666</v>
      </c>
      <c r="D15" s="5">
        <f>'1-Phase de poule-Sport 1'!D10</f>
        <v>0</v>
      </c>
      <c r="E15" s="15" t="str">
        <f>'1-Phase de poule-Sport 1'!E10</f>
        <v>Nom équipe 9</v>
      </c>
      <c r="F15" s="20"/>
      <c r="G15" s="20"/>
      <c r="H15" s="50" t="str">
        <f>'1-Phase de poule-Sport 1'!H10</f>
        <v>VS</v>
      </c>
      <c r="I15" s="9" t="str">
        <f>'1-Phase de poule-Sport 1'!I10</f>
        <v>Nom équipe 7</v>
      </c>
      <c r="J15" s="20"/>
      <c r="K15" s="48"/>
      <c r="L15" s="14"/>
      <c r="M15" s="24" t="str">
        <f>'1-Phase de poule-Sport 1'!M10</f>
        <v>T3</v>
      </c>
      <c r="N15" s="24">
        <f>'1-Phase de poule-Sport 1'!N10</f>
        <v>0.4416666666666666</v>
      </c>
      <c r="O15" s="5">
        <f>'1-Phase de poule-Sport 1'!O10</f>
        <v>0</v>
      </c>
      <c r="P15" s="15" t="str">
        <f>'1-Phase de poule-Sport 1'!P10</f>
        <v>Nom équipe 10</v>
      </c>
      <c r="Q15" s="20"/>
      <c r="R15" s="20"/>
      <c r="S15" s="50" t="str">
        <f>'1-Phase de poule-Sport 1'!S10</f>
        <v>VS</v>
      </c>
      <c r="T15" s="9" t="str">
        <f>+'1-Phase de poule-Sport 1'!T10</f>
        <v>Nom équipe 8</v>
      </c>
      <c r="U15" s="20"/>
      <c r="V15" s="48"/>
      <c r="W15" s="20">
        <f>'1-Phase de poule-Sport 1'!W10</f>
        <v>0</v>
      </c>
      <c r="X15" s="50">
        <f>'1-Phase de poule-Sport 1'!X10</f>
        <v>0</v>
      </c>
    </row>
    <row r="16" spans="1:24" ht="30" customHeight="1" thickBot="1" x14ac:dyDescent="0.4">
      <c r="A16" s="15">
        <f>'1-Phase de poule-Sport 1'!A11</f>
        <v>0</v>
      </c>
      <c r="B16" s="24" t="str">
        <f>'1-Phase de poule-Sport 1'!B11</f>
        <v>T3</v>
      </c>
      <c r="C16" s="24">
        <f>'1-Phase de poule-Sport 1'!C11</f>
        <v>0.4499999999999999</v>
      </c>
      <c r="D16" s="5">
        <f>'1-Phase de poule-Sport 1'!D11</f>
        <v>0</v>
      </c>
      <c r="E16" s="14" t="str">
        <f>'1-Phase de poule-Sport 1'!E11</f>
        <v>Nom équipe 11</v>
      </c>
      <c r="F16" s="19"/>
      <c r="G16" s="19"/>
      <c r="H16" s="50" t="str">
        <f>'1-Phase de poule-Sport 1'!H11</f>
        <v>VS</v>
      </c>
      <c r="I16" s="8" t="str">
        <f>'1-Phase de poule-Sport 1'!I11</f>
        <v>Nom équipe 1</v>
      </c>
      <c r="J16" s="19"/>
      <c r="K16" s="21"/>
      <c r="L16" s="15"/>
      <c r="M16" s="24" t="str">
        <f>'1-Phase de poule-Sport 1'!M11</f>
        <v>T2</v>
      </c>
      <c r="N16" s="24">
        <f>'1-Phase de poule-Sport 1'!N11</f>
        <v>0.4499999999999999</v>
      </c>
      <c r="O16" s="5">
        <f>'1-Phase de poule-Sport 1'!O11</f>
        <v>0</v>
      </c>
      <c r="P16" s="14" t="str">
        <f>'1-Phase de poule-Sport 1'!P11</f>
        <v>Nom équipe 12</v>
      </c>
      <c r="Q16" s="19"/>
      <c r="R16" s="19"/>
      <c r="S16" s="50" t="str">
        <f>'1-Phase de poule-Sport 1'!S11</f>
        <v>VS</v>
      </c>
      <c r="T16" s="8" t="str">
        <f>+'1-Phase de poule-Sport 1'!T11</f>
        <v>Nom équipe 2</v>
      </c>
      <c r="U16" s="19"/>
      <c r="V16" s="21"/>
      <c r="W16" s="20">
        <f>'1-Phase de poule-Sport 1'!W11</f>
        <v>0</v>
      </c>
      <c r="X16" s="50">
        <f>'1-Phase de poule-Sport 1'!X11</f>
        <v>0</v>
      </c>
    </row>
    <row r="17" spans="1:24" ht="30" customHeight="1" thickBot="1" x14ac:dyDescent="0.4">
      <c r="A17" s="15">
        <f>'1-Phase de poule-Sport 1'!A12</f>
        <v>0</v>
      </c>
      <c r="B17" s="24" t="str">
        <f>'1-Phase de poule-Sport 1'!B12</f>
        <v>T1</v>
      </c>
      <c r="C17" s="24">
        <f>'1-Phase de poule-Sport 1'!C12</f>
        <v>0.4499999999999999</v>
      </c>
      <c r="D17" s="5">
        <f>'1-Phase de poule-Sport 1'!D12</f>
        <v>0</v>
      </c>
      <c r="E17" s="15" t="str">
        <f>'1-Phase de poule-Sport 1'!E12</f>
        <v>Nom équipe 7</v>
      </c>
      <c r="F17" s="20"/>
      <c r="G17" s="20"/>
      <c r="H17" s="50" t="str">
        <f>'1-Phase de poule-Sport 1'!H12</f>
        <v>VS</v>
      </c>
      <c r="I17" s="9" t="str">
        <f>'1-Phase de poule-Sport 1'!I12</f>
        <v>Nom équipe 3</v>
      </c>
      <c r="J17" s="20"/>
      <c r="K17" s="48"/>
      <c r="L17" s="14"/>
      <c r="M17" s="24" t="str">
        <f>'1-Phase de poule-Sport 1'!M12</f>
        <v>T2</v>
      </c>
      <c r="N17" s="24">
        <f>'1-Phase de poule-Sport 1'!N12</f>
        <v>0.4583333333333332</v>
      </c>
      <c r="O17" s="5">
        <f>'1-Phase de poule-Sport 1'!O12</f>
        <v>0</v>
      </c>
      <c r="P17" s="15" t="str">
        <f>'1-Phase de poule-Sport 1'!P12</f>
        <v>Nom équipe 8</v>
      </c>
      <c r="Q17" s="20"/>
      <c r="R17" s="20"/>
      <c r="S17" s="50" t="str">
        <f>'1-Phase de poule-Sport 1'!S12</f>
        <v>VS</v>
      </c>
      <c r="T17" s="9" t="str">
        <f>+'1-Phase de poule-Sport 1'!T12</f>
        <v>Nom équipe 4</v>
      </c>
      <c r="U17" s="20"/>
      <c r="V17" s="48"/>
      <c r="W17" s="20">
        <f>'1-Phase de poule-Sport 1'!W12</f>
        <v>0</v>
      </c>
      <c r="X17" s="50">
        <f>'1-Phase de poule-Sport 1'!X12</f>
        <v>0</v>
      </c>
    </row>
    <row r="18" spans="1:24" ht="30" customHeight="1" thickBot="1" x14ac:dyDescent="0.4">
      <c r="A18" s="15">
        <f>'1-Phase de poule-Sport 1'!A13</f>
        <v>0</v>
      </c>
      <c r="B18" s="24" t="str">
        <f>'1-Phase de poule-Sport 1'!B13</f>
        <v>T3</v>
      </c>
      <c r="C18" s="24">
        <f>'1-Phase de poule-Sport 1'!C13</f>
        <v>0.4583333333333332</v>
      </c>
      <c r="D18" s="5">
        <f>'1-Phase de poule-Sport 1'!D13</f>
        <v>0</v>
      </c>
      <c r="E18" s="14" t="str">
        <f>'1-Phase de poule-Sport 1'!E13</f>
        <v>Nom équipe 9</v>
      </c>
      <c r="F18" s="19"/>
      <c r="G18" s="19"/>
      <c r="H18" s="50" t="str">
        <f>'1-Phase de poule-Sport 1'!H13</f>
        <v>VS</v>
      </c>
      <c r="I18" s="8" t="str">
        <f>'1-Phase de poule-Sport 1'!I13</f>
        <v>Nom équipe 5</v>
      </c>
      <c r="J18" s="19"/>
      <c r="K18" s="21"/>
      <c r="L18" s="15"/>
      <c r="M18" s="24" t="str">
        <f>'1-Phase de poule-Sport 1'!M13</f>
        <v>T3</v>
      </c>
      <c r="N18" s="24">
        <f>'1-Phase de poule-Sport 1'!N13</f>
        <v>0.4583333333333332</v>
      </c>
      <c r="O18" s="5">
        <f>'1-Phase de poule-Sport 1'!O13</f>
        <v>0</v>
      </c>
      <c r="P18" s="14" t="str">
        <f>'1-Phase de poule-Sport 1'!P13</f>
        <v>Nom équipe 10</v>
      </c>
      <c r="Q18" s="19"/>
      <c r="R18" s="19"/>
      <c r="S18" s="50" t="str">
        <f>'1-Phase de poule-Sport 1'!S13</f>
        <v>VS</v>
      </c>
      <c r="T18" s="8" t="str">
        <f>+'1-Phase de poule-Sport 1'!T13</f>
        <v>Nom équipe 6</v>
      </c>
      <c r="U18" s="19"/>
      <c r="V18" s="21"/>
      <c r="W18" s="20">
        <f>'1-Phase de poule-Sport 1'!W13</f>
        <v>0</v>
      </c>
      <c r="X18" s="50">
        <f>'1-Phase de poule-Sport 1'!X13</f>
        <v>0</v>
      </c>
    </row>
    <row r="19" spans="1:24" ht="30" customHeight="1" thickBot="1" x14ac:dyDescent="0.4">
      <c r="A19" s="15">
        <f>'1-Phase de poule-Sport 1'!A14</f>
        <v>0</v>
      </c>
      <c r="B19" s="24" t="str">
        <f>'1-Phase de poule-Sport 1'!B14</f>
        <v>T1</v>
      </c>
      <c r="C19" s="24">
        <f>'1-Phase de poule-Sport 1'!C14</f>
        <v>0.46666666666666651</v>
      </c>
      <c r="D19" s="5">
        <f>'1-Phase de poule-Sport 1'!D14</f>
        <v>0</v>
      </c>
      <c r="E19" s="15" t="str">
        <f>'1-Phase de poule-Sport 1'!E14</f>
        <v>Nom équipe 11</v>
      </c>
      <c r="F19" s="20"/>
      <c r="G19" s="20"/>
      <c r="H19" s="50" t="str">
        <f>'1-Phase de poule-Sport 1'!H14</f>
        <v>VS</v>
      </c>
      <c r="I19" s="9" t="str">
        <f>'1-Phase de poule-Sport 1'!I14</f>
        <v>Nom équipe 7</v>
      </c>
      <c r="J19" s="20"/>
      <c r="K19" s="48"/>
      <c r="L19" s="14"/>
      <c r="M19" s="24" t="str">
        <f>'1-Phase de poule-Sport 1'!M14</f>
        <v>T2</v>
      </c>
      <c r="N19" s="24">
        <f>'1-Phase de poule-Sport 1'!N14</f>
        <v>0.46666666666666651</v>
      </c>
      <c r="O19" s="5">
        <f>'1-Phase de poule-Sport 1'!O14</f>
        <v>0</v>
      </c>
      <c r="P19" s="15" t="str">
        <f>'1-Phase de poule-Sport 1'!P14</f>
        <v>Nom équipe 12</v>
      </c>
      <c r="Q19" s="20"/>
      <c r="R19" s="20"/>
      <c r="S19" s="50" t="str">
        <f>'1-Phase de poule-Sport 1'!S14</f>
        <v>VS</v>
      </c>
      <c r="T19" s="9" t="str">
        <f>+'1-Phase de poule-Sport 1'!T14</f>
        <v>Nom équipe 8</v>
      </c>
      <c r="U19" s="20"/>
      <c r="V19" s="48"/>
      <c r="W19" s="20">
        <f>'1-Phase de poule-Sport 1'!W14</f>
        <v>0</v>
      </c>
      <c r="X19" s="50">
        <f>'1-Phase de poule-Sport 1'!X14</f>
        <v>0</v>
      </c>
    </row>
    <row r="20" spans="1:24" ht="30" customHeight="1" thickBot="1" x14ac:dyDescent="0.4">
      <c r="A20" s="15">
        <f>'1-Phase de poule-Sport 1'!A15</f>
        <v>0</v>
      </c>
      <c r="B20" s="24" t="str">
        <f>'1-Phase de poule-Sport 1'!B15</f>
        <v>T1</v>
      </c>
      <c r="C20" s="24">
        <f>'1-Phase de poule-Sport 1'!C15</f>
        <v>0.46666666666666651</v>
      </c>
      <c r="D20" s="5">
        <f>'1-Phase de poule-Sport 1'!D15</f>
        <v>0</v>
      </c>
      <c r="E20" s="14" t="str">
        <f>'1-Phase de poule-Sport 1'!E15</f>
        <v>Nom équipe 9</v>
      </c>
      <c r="F20" s="19"/>
      <c r="G20" s="19"/>
      <c r="H20" s="50" t="str">
        <f>'1-Phase de poule-Sport 1'!H15</f>
        <v>VS</v>
      </c>
      <c r="I20" s="8" t="str">
        <f>'1-Phase de poule-Sport 1'!I15</f>
        <v>Nom équipe 1</v>
      </c>
      <c r="J20" s="19"/>
      <c r="K20" s="21"/>
      <c r="L20" s="15"/>
      <c r="M20" s="24" t="str">
        <f>'1-Phase de poule-Sport 1'!M15</f>
        <v>T2</v>
      </c>
      <c r="N20" s="24">
        <f>'1-Phase de poule-Sport 1'!N15</f>
        <v>0.47499999999999981</v>
      </c>
      <c r="O20" s="5">
        <f>'1-Phase de poule-Sport 1'!O15</f>
        <v>0</v>
      </c>
      <c r="P20" s="14" t="str">
        <f>'1-Phase de poule-Sport 1'!P15</f>
        <v>Nom équipe 10</v>
      </c>
      <c r="Q20" s="19"/>
      <c r="R20" s="19"/>
      <c r="S20" s="50" t="str">
        <f>'1-Phase de poule-Sport 1'!S15</f>
        <v>VS</v>
      </c>
      <c r="T20" s="8" t="str">
        <f>+'1-Phase de poule-Sport 1'!T15</f>
        <v>Nom équipe 2</v>
      </c>
      <c r="U20" s="19"/>
      <c r="V20" s="21"/>
      <c r="W20" s="20">
        <f>'1-Phase de poule-Sport 1'!W15</f>
        <v>0</v>
      </c>
      <c r="X20" s="50">
        <f>'1-Phase de poule-Sport 1'!X15</f>
        <v>0</v>
      </c>
    </row>
    <row r="21" spans="1:24" ht="30" customHeight="1" thickBot="1" x14ac:dyDescent="0.4">
      <c r="A21" s="15">
        <f>'1-Phase de poule-Sport 1'!A16</f>
        <v>0</v>
      </c>
      <c r="B21" s="24" t="str">
        <f>'1-Phase de poule-Sport 1'!B16</f>
        <v>T3</v>
      </c>
      <c r="C21" s="24">
        <f>'1-Phase de poule-Sport 1'!C16</f>
        <v>0.47499999999999981</v>
      </c>
      <c r="D21" s="5">
        <f>'1-Phase de poule-Sport 1'!D16</f>
        <v>0</v>
      </c>
      <c r="E21" s="15" t="str">
        <f>'1-Phase de poule-Sport 1'!E16</f>
        <v>Nom équipe 3</v>
      </c>
      <c r="F21" s="20"/>
      <c r="G21" s="20"/>
      <c r="H21" s="50" t="str">
        <f>'1-Phase de poule-Sport 1'!H16</f>
        <v>VS</v>
      </c>
      <c r="I21" s="9" t="str">
        <f>'1-Phase de poule-Sport 1'!I16</f>
        <v>Nom équipe 5</v>
      </c>
      <c r="J21" s="20"/>
      <c r="K21" s="48"/>
      <c r="L21" s="14"/>
      <c r="M21" s="24" t="str">
        <f>'1-Phase de poule-Sport 1'!M16</f>
        <v>T3</v>
      </c>
      <c r="N21" s="24">
        <f>'1-Phase de poule-Sport 1'!N16</f>
        <v>0.47499999999999981</v>
      </c>
      <c r="O21" s="5">
        <f>'1-Phase de poule-Sport 1'!O16</f>
        <v>0</v>
      </c>
      <c r="P21" s="15" t="str">
        <f>'1-Phase de poule-Sport 1'!P16</f>
        <v>Nom équipe 4</v>
      </c>
      <c r="Q21" s="20"/>
      <c r="R21" s="20"/>
      <c r="S21" s="50" t="str">
        <f>'1-Phase de poule-Sport 1'!S16</f>
        <v>VS</v>
      </c>
      <c r="T21" s="9" t="str">
        <f>+'1-Phase de poule-Sport 1'!T16</f>
        <v>Nom équipe 6</v>
      </c>
      <c r="U21" s="20"/>
      <c r="V21" s="48"/>
      <c r="W21" s="20">
        <f>'1-Phase de poule-Sport 1'!W16</f>
        <v>0</v>
      </c>
      <c r="X21" s="50">
        <f>'1-Phase de poule-Sport 1'!X16</f>
        <v>0</v>
      </c>
    </row>
    <row r="22" spans="1:24" ht="30" customHeight="1" thickBot="1" x14ac:dyDescent="0.4">
      <c r="A22" s="15">
        <f>'1-Phase de poule-Sport 1'!A17</f>
        <v>0</v>
      </c>
      <c r="B22" s="24" t="str">
        <f>'1-Phase de poule-Sport 1'!B17</f>
        <v>T1</v>
      </c>
      <c r="C22" s="24">
        <f>'1-Phase de poule-Sport 1'!C17</f>
        <v>0.48333333333333311</v>
      </c>
      <c r="D22" s="5">
        <f>'1-Phase de poule-Sport 1'!D17</f>
        <v>0</v>
      </c>
      <c r="E22" s="14" t="str">
        <f>'1-Phase de poule-Sport 1'!E17</f>
        <v>Nom équipe 11</v>
      </c>
      <c r="F22" s="19"/>
      <c r="G22" s="19"/>
      <c r="H22" s="50" t="str">
        <f>'1-Phase de poule-Sport 1'!H17</f>
        <v>VS</v>
      </c>
      <c r="I22" s="8" t="str">
        <f>'1-Phase de poule-Sport 1'!I17</f>
        <v>Nom équipe 9</v>
      </c>
      <c r="J22" s="19"/>
      <c r="K22" s="21"/>
      <c r="L22" s="15"/>
      <c r="M22" s="24" t="str">
        <f>'1-Phase de poule-Sport 1'!M17</f>
        <v>T2</v>
      </c>
      <c r="N22" s="24">
        <f>'1-Phase de poule-Sport 1'!N17</f>
        <v>0.48333333333333311</v>
      </c>
      <c r="O22" s="5">
        <f>'1-Phase de poule-Sport 1'!O17</f>
        <v>0</v>
      </c>
      <c r="P22" s="14" t="str">
        <f>'1-Phase de poule-Sport 1'!P17</f>
        <v>Nom équipe 12</v>
      </c>
      <c r="Q22" s="19"/>
      <c r="R22" s="19"/>
      <c r="S22" s="50" t="str">
        <f>'1-Phase de poule-Sport 1'!S17</f>
        <v>VS</v>
      </c>
      <c r="T22" s="8" t="str">
        <f>+'1-Phase de poule-Sport 1'!T17</f>
        <v>Nom équipe 10</v>
      </c>
      <c r="U22" s="19"/>
      <c r="V22" s="21"/>
      <c r="W22" s="20">
        <f>'1-Phase de poule-Sport 1'!W17</f>
        <v>0</v>
      </c>
      <c r="X22" s="50">
        <f>'1-Phase de poule-Sport 1'!X17</f>
        <v>0</v>
      </c>
    </row>
    <row r="23" spans="1:24" ht="30" customHeight="1" thickBot="1" x14ac:dyDescent="0.4">
      <c r="A23" s="15">
        <f>'1-Phase de poule-Sport 1'!A18</f>
        <v>0</v>
      </c>
      <c r="B23" s="24" t="str">
        <f>'1-Phase de poule-Sport 1'!B18</f>
        <v>T3</v>
      </c>
      <c r="C23" s="24">
        <f>'1-Phase de poule-Sport 1'!C18</f>
        <v>0.48333333333333311</v>
      </c>
      <c r="D23" s="5">
        <f>'1-Phase de poule-Sport 1'!D18</f>
        <v>0</v>
      </c>
      <c r="E23" s="15" t="str">
        <f>'1-Phase de poule-Sport 1'!E18</f>
        <v>Nom équipe 7</v>
      </c>
      <c r="F23" s="20"/>
      <c r="G23" s="20"/>
      <c r="H23" s="50" t="str">
        <f>'1-Phase de poule-Sport 1'!H18</f>
        <v>VS</v>
      </c>
      <c r="I23" s="9" t="str">
        <f>'1-Phase de poule-Sport 1'!I18</f>
        <v>Nom équipe 5</v>
      </c>
      <c r="J23" s="20"/>
      <c r="K23" s="48"/>
      <c r="L23" s="14"/>
      <c r="M23" s="24" t="str">
        <f>'1-Phase de poule-Sport 1'!M18</f>
        <v>T2</v>
      </c>
      <c r="N23" s="24">
        <f>'1-Phase de poule-Sport 1'!N18</f>
        <v>0.49166666666666642</v>
      </c>
      <c r="O23" s="5">
        <f>'1-Phase de poule-Sport 1'!O18</f>
        <v>0</v>
      </c>
      <c r="P23" s="15" t="str">
        <f>'1-Phase de poule-Sport 1'!P18</f>
        <v>Nom équipe 8</v>
      </c>
      <c r="Q23" s="20"/>
      <c r="R23" s="20"/>
      <c r="S23" s="50" t="str">
        <f>'1-Phase de poule-Sport 1'!S18</f>
        <v>VS</v>
      </c>
      <c r="T23" s="9" t="str">
        <f>+'1-Phase de poule-Sport 1'!T18</f>
        <v>Nom équipe 6</v>
      </c>
      <c r="U23" s="20"/>
      <c r="V23" s="48"/>
      <c r="W23" s="20">
        <f>'1-Phase de poule-Sport 1'!W18</f>
        <v>0</v>
      </c>
      <c r="X23" s="50">
        <f>'1-Phase de poule-Sport 1'!X18</f>
        <v>0</v>
      </c>
    </row>
    <row r="24" spans="1:24" ht="30" customHeight="1" x14ac:dyDescent="0.35">
      <c r="A24" s="15">
        <f>'1-Phase de poule-Sport 1'!A19</f>
        <v>0</v>
      </c>
      <c r="B24" s="24" t="str">
        <f>'1-Phase de poule-Sport 1'!B19</f>
        <v>T1</v>
      </c>
      <c r="C24" s="24">
        <f>'1-Phase de poule-Sport 1'!C19</f>
        <v>0.49166666666666642</v>
      </c>
      <c r="D24" s="5">
        <f>'1-Phase de poule-Sport 1'!D19</f>
        <v>0</v>
      </c>
      <c r="E24" s="14" t="str">
        <f>'1-Phase de poule-Sport 1'!E19</f>
        <v>Nom équipe 1</v>
      </c>
      <c r="F24" s="19"/>
      <c r="G24" s="19"/>
      <c r="H24" s="50" t="str">
        <f>'1-Phase de poule-Sport 1'!H19</f>
        <v>VS</v>
      </c>
      <c r="I24" s="8" t="str">
        <f>'1-Phase de poule-Sport 1'!I19</f>
        <v>Nom équipe 3</v>
      </c>
      <c r="J24" s="19"/>
      <c r="K24" s="21"/>
      <c r="L24" s="15"/>
      <c r="M24" s="24" t="str">
        <f>'1-Phase de poule-Sport 1'!M19</f>
        <v>T3</v>
      </c>
      <c r="N24" s="24">
        <f>'1-Phase de poule-Sport 1'!N19</f>
        <v>0.49166666666666642</v>
      </c>
      <c r="O24" s="5">
        <f>'1-Phase de poule-Sport 1'!O19</f>
        <v>0</v>
      </c>
      <c r="P24" s="14" t="str">
        <f>'1-Phase de poule-Sport 1'!P19</f>
        <v>Nom équipe 2</v>
      </c>
      <c r="Q24" s="19"/>
      <c r="R24" s="19"/>
      <c r="S24" s="50" t="str">
        <f>'1-Phase de poule-Sport 1'!S19</f>
        <v>VS</v>
      </c>
      <c r="T24" s="8" t="str">
        <f>+'1-Phase de poule-Sport 1'!T19</f>
        <v>Nom équipe 4</v>
      </c>
      <c r="U24" s="19"/>
      <c r="V24" s="21"/>
      <c r="W24" s="20">
        <f>'1-Phase de poule-Sport 1'!W19</f>
        <v>0</v>
      </c>
      <c r="X24" s="50">
        <f>'1-Phase de poule-Sport 1'!X19</f>
        <v>0</v>
      </c>
    </row>
    <row r="25" spans="1:24" ht="30" customHeight="1" x14ac:dyDescent="0.35">
      <c r="A25" s="21">
        <f>+'1-Phase de poule-Sport 1'!A20</f>
        <v>0</v>
      </c>
      <c r="B25"/>
      <c r="C25" s="25">
        <f>+'1-Phase de poule-Sport 1'!C20</f>
        <v>0.49999999999999972</v>
      </c>
      <c r="F25"/>
      <c r="G25"/>
      <c r="J25"/>
      <c r="K25"/>
      <c r="L25"/>
      <c r="M25"/>
      <c r="N25" s="25">
        <f>+'1-Phase de poule-Sport 1'!N20</f>
        <v>0.49999999999999972</v>
      </c>
      <c r="W25" s="61"/>
      <c r="X25" s="61"/>
    </row>
    <row r="26" spans="1:24" ht="67.5" x14ac:dyDescent="0.35">
      <c r="B26"/>
      <c r="F26"/>
      <c r="G26"/>
      <c r="J26"/>
      <c r="K26"/>
      <c r="M26"/>
      <c r="Q26"/>
      <c r="R26"/>
      <c r="U26"/>
      <c r="V26"/>
      <c r="W26" s="61"/>
      <c r="X26" s="61"/>
    </row>
    <row r="27" spans="1:24" x14ac:dyDescent="0.35">
      <c r="H27" s="2"/>
      <c r="S27" s="2"/>
    </row>
  </sheetData>
  <mergeCells count="4">
    <mergeCell ref="B2:K2"/>
    <mergeCell ref="M2:V2"/>
    <mergeCell ref="E7:K7"/>
    <mergeCell ref="P7:V7"/>
  </mergeCells>
  <conditionalFormatting sqref="B7:D9">
    <cfRule type="cellIs" dxfId="644" priority="16" operator="equal">
      <formula>"N"</formula>
    </cfRule>
    <cfRule type="cellIs" dxfId="643" priority="17" operator="equal">
      <formula>"W"</formula>
    </cfRule>
    <cfRule type="cellIs" dxfId="642" priority="18" operator="equal">
      <formula>"L"</formula>
    </cfRule>
  </conditionalFormatting>
  <conditionalFormatting sqref="B10:J24">
    <cfRule type="cellIs" dxfId="641" priority="1" operator="equal">
      <formula>"N"</formula>
    </cfRule>
    <cfRule type="cellIs" dxfId="640" priority="2" operator="equal">
      <formula>"W"</formula>
    </cfRule>
    <cfRule type="cellIs" dxfId="639" priority="3" operator="equal">
      <formula>"L"</formula>
    </cfRule>
  </conditionalFormatting>
  <conditionalFormatting sqref="B6:K6">
    <cfRule type="cellIs" dxfId="638" priority="30" operator="equal">
      <formula>"L"</formula>
    </cfRule>
    <cfRule type="cellIs" dxfId="637" priority="29" operator="equal">
      <formula>"W"</formula>
    </cfRule>
    <cfRule type="cellIs" dxfId="636" priority="28" operator="equal">
      <formula>"N"</formula>
    </cfRule>
  </conditionalFormatting>
  <conditionalFormatting sqref="B27:K1048576">
    <cfRule type="cellIs" dxfId="635" priority="32" operator="equal">
      <formula>"W"</formula>
    </cfRule>
    <cfRule type="cellIs" dxfId="634" priority="31" operator="equal">
      <formula>"N"</formula>
    </cfRule>
    <cfRule type="cellIs" dxfId="633" priority="33" operator="equal">
      <formula>"L"</formula>
    </cfRule>
  </conditionalFormatting>
  <conditionalFormatting sqref="D25">
    <cfRule type="cellIs" dxfId="632" priority="21" operator="equal">
      <formula>"L"</formula>
    </cfRule>
    <cfRule type="cellIs" dxfId="631" priority="19" operator="equal">
      <formula>"N"</formula>
    </cfRule>
    <cfRule type="cellIs" dxfId="630" priority="20" operator="equal">
      <formula>"W"</formula>
    </cfRule>
  </conditionalFormatting>
  <conditionalFormatting sqref="E7:K8">
    <cfRule type="cellIs" dxfId="621" priority="42" operator="equal">
      <formula>"N"</formula>
    </cfRule>
    <cfRule type="cellIs" dxfId="620" priority="43" operator="equal">
      <formula>"W"</formula>
    </cfRule>
    <cfRule type="cellIs" dxfId="619" priority="44" operator="equal">
      <formula>"L"</formula>
    </cfRule>
  </conditionalFormatting>
  <conditionalFormatting sqref="L10:L24 A12:G24 I12:K24 M12:R24 T12:X24">
    <cfRule type="cellIs" dxfId="618" priority="4" operator="equal">
      <formula>"N"</formula>
    </cfRule>
    <cfRule type="cellIs" dxfId="617" priority="5" operator="equal">
      <formula>"W"</formula>
    </cfRule>
    <cfRule type="cellIs" dxfId="616" priority="6" operator="equal">
      <formula>"L"</formula>
    </cfRule>
  </conditionalFormatting>
  <conditionalFormatting sqref="M9:M25 O9:O25 N9:N26 B25 C25:C26">
    <cfRule type="cellIs" dxfId="615" priority="27" operator="equal">
      <formula>"L"</formula>
    </cfRule>
    <cfRule type="cellIs" dxfId="614" priority="25" operator="equal">
      <formula>"N"</formula>
    </cfRule>
    <cfRule type="cellIs" dxfId="613" priority="26" operator="equal">
      <formula>"W"</formula>
    </cfRule>
  </conditionalFormatting>
  <conditionalFormatting sqref="M6:X8 M27:X1048576">
    <cfRule type="cellIs" dxfId="612" priority="13" operator="equal">
      <formula>"N"</formula>
    </cfRule>
    <cfRule type="cellIs" dxfId="611" priority="14" operator="equal">
      <formula>"W"</formula>
    </cfRule>
    <cfRule type="cellIs" dxfId="610" priority="15" operator="equal">
      <formula>"L"</formula>
    </cfRule>
  </conditionalFormatting>
  <conditionalFormatting sqref="P25">
    <cfRule type="cellIs" dxfId="609" priority="12" operator="equal">
      <formula>"L"</formula>
    </cfRule>
    <cfRule type="cellIs" dxfId="608" priority="11" operator="equal">
      <formula>"W"</formula>
    </cfRule>
    <cfRule type="cellIs" dxfId="607" priority="10" operator="equal">
      <formula>"N"</formula>
    </cfRule>
  </conditionalFormatting>
  <conditionalFormatting sqref="P10:U24">
    <cfRule type="cellIs" dxfId="606" priority="8" operator="equal">
      <formula>"W"</formula>
    </cfRule>
    <cfRule type="cellIs" dxfId="605" priority="7" operator="equal">
      <formula>"N"</formula>
    </cfRule>
    <cfRule type="cellIs" dxfId="604" priority="9" operator="equal">
      <formula>"L"</formula>
    </cfRule>
  </conditionalFormatting>
  <conditionalFormatting sqref="W25:X25">
    <cfRule type="cellIs" dxfId="595" priority="24" operator="equal">
      <formula>"L"</formula>
    </cfRule>
    <cfRule type="cellIs" dxfId="594" priority="23" operator="equal">
      <formula>"W"</formula>
    </cfRule>
    <cfRule type="cellIs" dxfId="593" priority="22" operator="equal">
      <formula>"N"</formula>
    </cfRule>
  </conditionalFormatting>
  <pageMargins left="0.25" right="0.25" top="0.75" bottom="0.75" header="0.3" footer="0.3"/>
  <pageSetup paperSize="9" scale="73" fitToWidth="0" orientation="portrait" r:id="rId1"/>
  <colBreaks count="2" manualBreakCount="2">
    <brk id="12" max="35" man="1"/>
    <brk id="22" max="3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" operator="containsText" id="{7B754553-E8AF-460F-9AB1-B8294C86B17C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5" operator="containsText" id="{6D99F45A-7F9B-41BE-8876-E3ABD53EDCDE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34" operator="containsText" id="{2DC66F00-9DB2-42B5-BDE7-96723B762B3C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37" operator="containsText" id="{70185643-5121-441C-BBF8-BF5D2C8747C3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8" operator="containsText" id="{17E2BA2B-D87E-4C65-8C55-7FAD07569038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9" operator="containsText" id="{9229D07C-D246-4F05-81E6-5B79771DADE3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40" operator="containsText" id="{7E6BED1D-998B-4DDB-9F67-755E2C98BDF7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1" operator="containsText" id="{31A6CFA4-6601-4FB8-84AD-DEB746CDB2B3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45" operator="containsText" id="{95652443-DA48-4BAF-814C-1BC9FAC30EA0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46" operator="containsText" id="{7C5C09B1-88DB-4015-9FE4-5C3E89850875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47" operator="containsText" id="{26F1E0CD-5726-41C1-94CC-4C26672F4B11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8" operator="containsText" id="{7D522361-988E-4791-95CC-F71133CC5168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49" operator="containsText" id="{5AB9BDB0-F6AC-4563-AC8B-493E7F376437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50" operator="containsText" id="{A560E306-58F8-4E27-BB87-08F1C34472FA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1" operator="containsText" id="{E6662EE7-DB1C-492B-A0D6-708D6B8B3532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2" operator="containsText" id="{58115095-726E-494C-86B1-F0FC42B7243C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P7:X7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C27E-E92B-4DDB-9F91-2A38C1CC10E5}">
  <sheetPr codeName="Feuil5">
    <tabColor theme="4" tint="0.59999389629810485"/>
  </sheetPr>
  <dimension ref="A1:V27"/>
  <sheetViews>
    <sheetView showGridLines="0" topLeftCell="A3" zoomScale="40" zoomScaleNormal="40" workbookViewId="0">
      <selection activeCell="M5" sqref="M5:N19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2.453125" customWidth="1"/>
  </cols>
  <sheetData>
    <row r="1" spans="1:22" ht="15" thickBot="1" x14ac:dyDescent="0.4"/>
    <row r="2" spans="1:22" ht="25" customHeight="1" thickBot="1" x14ac:dyDescent="0.6">
      <c r="E2" s="100" t="s">
        <v>30</v>
      </c>
      <c r="F2" s="101"/>
      <c r="G2" s="101"/>
      <c r="H2" s="101"/>
      <c r="I2" s="101"/>
      <c r="J2" s="101"/>
      <c r="K2" s="102"/>
      <c r="P2" s="100" t="s">
        <v>31</v>
      </c>
      <c r="Q2" s="101"/>
      <c r="R2" s="101"/>
      <c r="S2" s="101"/>
      <c r="T2" s="101"/>
      <c r="U2" s="101"/>
      <c r="V2" s="102"/>
    </row>
    <row r="3" spans="1:22" ht="25" customHeight="1" thickBot="1" x14ac:dyDescent="0.4"/>
    <row r="4" spans="1:22" s="5" customFormat="1" ht="25" customHeight="1" thickBot="1" x14ac:dyDescent="0.4">
      <c r="A4"/>
      <c r="B4" s="1"/>
      <c r="C4" s="1"/>
      <c r="D4"/>
      <c r="E4" s="10" t="s">
        <v>0</v>
      </c>
      <c r="F4" s="11" t="s">
        <v>1</v>
      </c>
      <c r="G4" s="11" t="s">
        <v>2</v>
      </c>
      <c r="H4" s="17"/>
      <c r="I4" s="12" t="s">
        <v>0</v>
      </c>
      <c r="J4" s="11" t="s">
        <v>1</v>
      </c>
      <c r="K4" s="13" t="s">
        <v>2</v>
      </c>
      <c r="M4" s="1"/>
      <c r="N4" s="1"/>
      <c r="O4"/>
      <c r="P4" s="10" t="s">
        <v>0</v>
      </c>
      <c r="Q4" s="11" t="s">
        <v>1</v>
      </c>
      <c r="R4" s="11" t="s">
        <v>2</v>
      </c>
      <c r="S4" s="17"/>
      <c r="T4" s="12" t="s">
        <v>0</v>
      </c>
      <c r="U4" s="11" t="s">
        <v>1</v>
      </c>
      <c r="V4" s="13" t="s">
        <v>2</v>
      </c>
    </row>
    <row r="5" spans="1:22" s="5" customFormat="1" ht="25" customHeight="1" thickBot="1" x14ac:dyDescent="0.4">
      <c r="B5" s="81" t="s">
        <v>32</v>
      </c>
      <c r="C5" s="81">
        <f>Paramétrage!D17</f>
        <v>0.41666666666666669</v>
      </c>
      <c r="E5" s="14" t="str">
        <f>+Paramétrage!E13</f>
        <v>Nom équipe 11</v>
      </c>
      <c r="F5" s="19" t="s">
        <v>5</v>
      </c>
      <c r="G5" s="19"/>
      <c r="H5" s="50" t="s">
        <v>3</v>
      </c>
      <c r="I5" s="8" t="str">
        <f>+Paramétrage!E7</f>
        <v>Nom équipe 5</v>
      </c>
      <c r="J5" s="19" t="str">
        <f>IF(F5="W","L",IF(F5="L","W","N"))</f>
        <v>L</v>
      </c>
      <c r="K5" s="67">
        <f>-G5</f>
        <v>0</v>
      </c>
      <c r="M5" s="81" t="s">
        <v>33</v>
      </c>
      <c r="N5" s="81">
        <f>C5</f>
        <v>0.41666666666666669</v>
      </c>
      <c r="P5" s="14" t="str">
        <f>+Paramétrage!E14</f>
        <v>Nom équipe 12</v>
      </c>
      <c r="Q5" s="19" t="s">
        <v>60</v>
      </c>
      <c r="R5" s="19"/>
      <c r="S5" s="50" t="s">
        <v>3</v>
      </c>
      <c r="T5" s="8" t="str">
        <f>+Paramétrage!E8</f>
        <v>Nom équipe 6</v>
      </c>
      <c r="U5" s="19" t="str">
        <f>IF(Q5="W","L",IF(Q5="L","W","N"))</f>
        <v>W</v>
      </c>
      <c r="V5" s="67">
        <f>-R5</f>
        <v>0</v>
      </c>
    </row>
    <row r="6" spans="1:22" s="5" customFormat="1" ht="25" customHeight="1" thickBot="1" x14ac:dyDescent="0.4">
      <c r="A6" s="23"/>
      <c r="B6" s="82" t="s">
        <v>71</v>
      </c>
      <c r="C6" s="82">
        <f>C5</f>
        <v>0.41666666666666669</v>
      </c>
      <c r="D6" s="23"/>
      <c r="E6" s="15" t="str">
        <f>+Paramétrage!E11</f>
        <v>Nom équipe 9</v>
      </c>
      <c r="F6" s="73"/>
      <c r="G6" s="20"/>
      <c r="H6" s="50" t="s">
        <v>3</v>
      </c>
      <c r="I6" s="9" t="str">
        <f>+Paramétrage!E5</f>
        <v>Nom équipe 3</v>
      </c>
      <c r="J6" s="19" t="str">
        <f t="shared" ref="J6:J19" si="0">IF(F6="W","L",IF(F6="L","W","N"))</f>
        <v>N</v>
      </c>
      <c r="K6" s="74">
        <f t="shared" ref="K6:K19" si="1">-G6</f>
        <v>0</v>
      </c>
      <c r="M6" s="24" t="s">
        <v>33</v>
      </c>
      <c r="N6" s="24">
        <f>C7</f>
        <v>0.42499999999999999</v>
      </c>
      <c r="O6" s="23"/>
      <c r="P6" s="15" t="str">
        <f>+Paramétrage!E12</f>
        <v>Nom équipe 10</v>
      </c>
      <c r="Q6" s="73"/>
      <c r="R6" s="20"/>
      <c r="S6" s="50" t="s">
        <v>3</v>
      </c>
      <c r="T6" s="9" t="str">
        <f>+Paramétrage!E6</f>
        <v>Nom équipe 4</v>
      </c>
      <c r="U6" s="19" t="str">
        <f t="shared" ref="U6:U19" si="2">IF(Q6="W","L",IF(Q6="L","W","N"))</f>
        <v>N</v>
      </c>
      <c r="V6" s="74">
        <f t="shared" ref="V6:V19" si="3">-R6</f>
        <v>0</v>
      </c>
    </row>
    <row r="7" spans="1:22" s="5" customFormat="1" ht="25" customHeight="1" thickBot="1" x14ac:dyDescent="0.4">
      <c r="A7" s="23"/>
      <c r="B7" s="25" t="s">
        <v>32</v>
      </c>
      <c r="C7" s="25">
        <f>C6+Paramétrage!$D$18+Paramétrage!$D$19</f>
        <v>0.42499999999999999</v>
      </c>
      <c r="D7" s="23"/>
      <c r="E7" s="14" t="str">
        <f>+Paramétrage!E9</f>
        <v>Nom équipe 7</v>
      </c>
      <c r="F7" s="19"/>
      <c r="G7" s="19"/>
      <c r="H7" s="50" t="s">
        <v>3</v>
      </c>
      <c r="I7" s="8" t="str">
        <f>+Paramétrage!E3</f>
        <v>Nom équipe 1</v>
      </c>
      <c r="J7" s="19" t="str">
        <f t="shared" si="0"/>
        <v>N</v>
      </c>
      <c r="K7" s="67">
        <f t="shared" si="1"/>
        <v>0</v>
      </c>
      <c r="M7" s="24" t="s">
        <v>71</v>
      </c>
      <c r="N7" s="24">
        <f t="shared" ref="N7:N20" si="4">C7</f>
        <v>0.42499999999999999</v>
      </c>
      <c r="O7" s="23"/>
      <c r="P7" s="14" t="str">
        <f>+Paramétrage!E10</f>
        <v>Nom équipe 8</v>
      </c>
      <c r="Q7" s="19"/>
      <c r="R7" s="19"/>
      <c r="S7" s="50" t="s">
        <v>3</v>
      </c>
      <c r="T7" s="8" t="str">
        <f>+Paramétrage!E4</f>
        <v>Nom équipe 2</v>
      </c>
      <c r="U7" s="19" t="str">
        <f t="shared" si="2"/>
        <v>N</v>
      </c>
      <c r="V7" s="67">
        <f t="shared" si="3"/>
        <v>0</v>
      </c>
    </row>
    <row r="8" spans="1:22" s="5" customFormat="1" ht="25" customHeight="1" thickBot="1" x14ac:dyDescent="0.4">
      <c r="A8" s="23"/>
      <c r="B8" s="81" t="s">
        <v>32</v>
      </c>
      <c r="C8" s="81">
        <f>C7+Paramétrage!$D$18+Paramétrage!$D$19</f>
        <v>0.43333333333333329</v>
      </c>
      <c r="D8" s="23"/>
      <c r="E8" s="15" t="str">
        <f>E5</f>
        <v>Nom équipe 11</v>
      </c>
      <c r="F8" s="73"/>
      <c r="G8" s="20"/>
      <c r="H8" s="50" t="s">
        <v>3</v>
      </c>
      <c r="I8" s="9" t="str">
        <f>I6</f>
        <v>Nom équipe 3</v>
      </c>
      <c r="J8" s="19" t="str">
        <f t="shared" si="0"/>
        <v>N</v>
      </c>
      <c r="K8" s="74">
        <f t="shared" si="1"/>
        <v>0</v>
      </c>
      <c r="M8" s="81" t="s">
        <v>33</v>
      </c>
      <c r="N8" s="81">
        <f>C8</f>
        <v>0.43333333333333329</v>
      </c>
      <c r="O8" s="23"/>
      <c r="P8" s="15" t="str">
        <f>P5</f>
        <v>Nom équipe 12</v>
      </c>
      <c r="Q8" s="73"/>
      <c r="R8" s="20"/>
      <c r="S8" s="50" t="s">
        <v>3</v>
      </c>
      <c r="T8" s="9" t="str">
        <f>T6</f>
        <v>Nom équipe 4</v>
      </c>
      <c r="U8" s="19" t="str">
        <f t="shared" si="2"/>
        <v>N</v>
      </c>
      <c r="V8" s="74">
        <f t="shared" si="3"/>
        <v>0</v>
      </c>
    </row>
    <row r="9" spans="1:22" s="5" customFormat="1" ht="25" customHeight="1" thickBot="1" x14ac:dyDescent="0.4">
      <c r="A9" s="23"/>
      <c r="B9" s="82" t="s">
        <v>71</v>
      </c>
      <c r="C9" s="82">
        <f>C8</f>
        <v>0.43333333333333329</v>
      </c>
      <c r="D9" s="23"/>
      <c r="E9" s="14" t="str">
        <f>I7</f>
        <v>Nom équipe 1</v>
      </c>
      <c r="F9" s="19"/>
      <c r="G9" s="19"/>
      <c r="H9" s="50" t="s">
        <v>3</v>
      </c>
      <c r="I9" s="8" t="str">
        <f>I5</f>
        <v>Nom équipe 5</v>
      </c>
      <c r="J9" s="19" t="str">
        <f t="shared" si="0"/>
        <v>N</v>
      </c>
      <c r="K9" s="67">
        <f t="shared" si="1"/>
        <v>0</v>
      </c>
      <c r="M9" s="24" t="s">
        <v>33</v>
      </c>
      <c r="N9" s="24">
        <f>C10</f>
        <v>0.4416666666666666</v>
      </c>
      <c r="O9" s="23"/>
      <c r="P9" s="14" t="str">
        <f>T7</f>
        <v>Nom équipe 2</v>
      </c>
      <c r="Q9" s="19"/>
      <c r="R9" s="19"/>
      <c r="S9" s="50" t="s">
        <v>3</v>
      </c>
      <c r="T9" s="8" t="str">
        <f>T5</f>
        <v>Nom équipe 6</v>
      </c>
      <c r="U9" s="19" t="str">
        <f t="shared" si="2"/>
        <v>N</v>
      </c>
      <c r="V9" s="67">
        <f t="shared" si="3"/>
        <v>0</v>
      </c>
    </row>
    <row r="10" spans="1:22" s="5" customFormat="1" ht="25" customHeight="1" thickBot="1" x14ac:dyDescent="0.4">
      <c r="A10" s="23"/>
      <c r="B10" s="25" t="s">
        <v>32</v>
      </c>
      <c r="C10" s="25">
        <f>C9+Paramétrage!$D$18+Paramétrage!$D$19</f>
        <v>0.4416666666666666</v>
      </c>
      <c r="D10" s="23"/>
      <c r="E10" s="15" t="str">
        <f>E6</f>
        <v>Nom équipe 9</v>
      </c>
      <c r="F10" s="73"/>
      <c r="G10" s="20"/>
      <c r="H10" s="50" t="s">
        <v>3</v>
      </c>
      <c r="I10" s="9" t="str">
        <f>E7</f>
        <v>Nom équipe 7</v>
      </c>
      <c r="J10" s="19" t="str">
        <f t="shared" si="0"/>
        <v>N</v>
      </c>
      <c r="K10" s="74">
        <f t="shared" si="1"/>
        <v>0</v>
      </c>
      <c r="M10" s="24" t="s">
        <v>71</v>
      </c>
      <c r="N10" s="24">
        <f t="shared" ref="N10" si="5">C10</f>
        <v>0.4416666666666666</v>
      </c>
      <c r="O10" s="23"/>
      <c r="P10" s="15" t="str">
        <f>P6</f>
        <v>Nom équipe 10</v>
      </c>
      <c r="Q10" s="73"/>
      <c r="R10" s="20"/>
      <c r="S10" s="50" t="s">
        <v>3</v>
      </c>
      <c r="T10" s="9" t="str">
        <f>P7</f>
        <v>Nom équipe 8</v>
      </c>
      <c r="U10" s="19" t="str">
        <f t="shared" si="2"/>
        <v>N</v>
      </c>
      <c r="V10" s="74">
        <f t="shared" si="3"/>
        <v>0</v>
      </c>
    </row>
    <row r="11" spans="1:22" s="5" customFormat="1" ht="25" customHeight="1" thickBot="1" x14ac:dyDescent="0.4">
      <c r="A11" s="23"/>
      <c r="B11" s="81" t="s">
        <v>71</v>
      </c>
      <c r="C11" s="81">
        <f>C10+Paramétrage!$D$18+Paramétrage!$D$19</f>
        <v>0.4499999999999999</v>
      </c>
      <c r="D11" s="23"/>
      <c r="E11" s="14" t="str">
        <f>E5</f>
        <v>Nom équipe 11</v>
      </c>
      <c r="F11" s="19"/>
      <c r="G11" s="19"/>
      <c r="H11" s="50" t="s">
        <v>3</v>
      </c>
      <c r="I11" s="8" t="str">
        <f>I7</f>
        <v>Nom équipe 1</v>
      </c>
      <c r="J11" s="19" t="str">
        <f t="shared" si="0"/>
        <v>N</v>
      </c>
      <c r="K11" s="67">
        <f t="shared" si="1"/>
        <v>0</v>
      </c>
      <c r="M11" s="81" t="s">
        <v>33</v>
      </c>
      <c r="N11" s="81">
        <f>C11</f>
        <v>0.4499999999999999</v>
      </c>
      <c r="O11" s="23"/>
      <c r="P11" s="14" t="str">
        <f>P5</f>
        <v>Nom équipe 12</v>
      </c>
      <c r="Q11" s="19"/>
      <c r="R11" s="19"/>
      <c r="S11" s="50" t="s">
        <v>3</v>
      </c>
      <c r="T11" s="8" t="str">
        <f>T7</f>
        <v>Nom équipe 2</v>
      </c>
      <c r="U11" s="19" t="str">
        <f t="shared" si="2"/>
        <v>N</v>
      </c>
      <c r="V11" s="67">
        <f t="shared" si="3"/>
        <v>0</v>
      </c>
    </row>
    <row r="12" spans="1:22" s="5" customFormat="1" ht="25" customHeight="1" thickBot="1" x14ac:dyDescent="0.4">
      <c r="A12" s="23"/>
      <c r="B12" s="82" t="s">
        <v>32</v>
      </c>
      <c r="C12" s="82">
        <f>C11</f>
        <v>0.4499999999999999</v>
      </c>
      <c r="D12"/>
      <c r="E12" s="15" t="str">
        <f>E7</f>
        <v>Nom équipe 7</v>
      </c>
      <c r="F12" s="73"/>
      <c r="G12" s="20"/>
      <c r="H12" s="50" t="s">
        <v>3</v>
      </c>
      <c r="I12" s="9" t="str">
        <f>I6</f>
        <v>Nom équipe 3</v>
      </c>
      <c r="J12" s="19" t="str">
        <f t="shared" si="0"/>
        <v>N</v>
      </c>
      <c r="K12" s="74">
        <f t="shared" si="1"/>
        <v>0</v>
      </c>
      <c r="M12" s="24" t="s">
        <v>33</v>
      </c>
      <c r="N12" s="24">
        <f>C13</f>
        <v>0.4583333333333332</v>
      </c>
      <c r="O12"/>
      <c r="P12" s="15" t="str">
        <f>P7</f>
        <v>Nom équipe 8</v>
      </c>
      <c r="Q12" s="73"/>
      <c r="R12" s="20"/>
      <c r="S12" s="50" t="s">
        <v>3</v>
      </c>
      <c r="T12" s="9" t="str">
        <f>T6</f>
        <v>Nom équipe 4</v>
      </c>
      <c r="U12" s="19" t="str">
        <f t="shared" si="2"/>
        <v>N</v>
      </c>
      <c r="V12" s="74">
        <f t="shared" si="3"/>
        <v>0</v>
      </c>
    </row>
    <row r="13" spans="1:22" s="5" customFormat="1" ht="25" customHeight="1" thickBot="1" x14ac:dyDescent="0.4">
      <c r="A13" s="23"/>
      <c r="B13" s="25" t="s">
        <v>71</v>
      </c>
      <c r="C13" s="25">
        <f>C12+Paramétrage!$D$18+Paramétrage!$D$19</f>
        <v>0.4583333333333332</v>
      </c>
      <c r="D13"/>
      <c r="E13" s="14" t="str">
        <f>E6</f>
        <v>Nom équipe 9</v>
      </c>
      <c r="F13" s="19"/>
      <c r="G13" s="19"/>
      <c r="H13" s="50" t="s">
        <v>3</v>
      </c>
      <c r="I13" s="8" t="str">
        <f>I5</f>
        <v>Nom équipe 5</v>
      </c>
      <c r="J13" s="19" t="str">
        <f t="shared" si="0"/>
        <v>N</v>
      </c>
      <c r="K13" s="67">
        <f t="shared" si="1"/>
        <v>0</v>
      </c>
      <c r="M13" s="24" t="s">
        <v>71</v>
      </c>
      <c r="N13" s="24">
        <f t="shared" ref="N13" si="6">C13</f>
        <v>0.4583333333333332</v>
      </c>
      <c r="O13"/>
      <c r="P13" s="14" t="str">
        <f>P6</f>
        <v>Nom équipe 10</v>
      </c>
      <c r="Q13" s="19"/>
      <c r="R13" s="19"/>
      <c r="S13" s="50" t="s">
        <v>3</v>
      </c>
      <c r="T13" s="8" t="str">
        <f>T5</f>
        <v>Nom équipe 6</v>
      </c>
      <c r="U13" s="19" t="str">
        <f t="shared" si="2"/>
        <v>N</v>
      </c>
      <c r="V13" s="67">
        <f t="shared" si="3"/>
        <v>0</v>
      </c>
    </row>
    <row r="14" spans="1:22" s="5" customFormat="1" ht="25" customHeight="1" thickBot="1" x14ac:dyDescent="0.4">
      <c r="A14" s="23"/>
      <c r="B14" s="81" t="s">
        <v>32</v>
      </c>
      <c r="C14" s="81">
        <f>C13+Paramétrage!$D$18+Paramétrage!$D$19</f>
        <v>0.46666666666666651</v>
      </c>
      <c r="D14"/>
      <c r="E14" s="15" t="str">
        <f>E5</f>
        <v>Nom équipe 11</v>
      </c>
      <c r="F14" s="73"/>
      <c r="G14" s="20"/>
      <c r="H14" s="50" t="s">
        <v>3</v>
      </c>
      <c r="I14" s="9" t="str">
        <f>E7</f>
        <v>Nom équipe 7</v>
      </c>
      <c r="J14" s="19" t="str">
        <f t="shared" si="0"/>
        <v>N</v>
      </c>
      <c r="K14" s="74">
        <f t="shared" si="1"/>
        <v>0</v>
      </c>
      <c r="M14" s="81" t="s">
        <v>33</v>
      </c>
      <c r="N14" s="81">
        <f>C14</f>
        <v>0.46666666666666651</v>
      </c>
      <c r="O14"/>
      <c r="P14" s="15" t="str">
        <f>P5</f>
        <v>Nom équipe 12</v>
      </c>
      <c r="Q14" s="73"/>
      <c r="R14" s="20"/>
      <c r="S14" s="50" t="s">
        <v>3</v>
      </c>
      <c r="T14" s="9" t="str">
        <f>P7</f>
        <v>Nom équipe 8</v>
      </c>
      <c r="U14" s="19" t="str">
        <f t="shared" si="2"/>
        <v>N</v>
      </c>
      <c r="V14" s="74">
        <f t="shared" si="3"/>
        <v>0</v>
      </c>
    </row>
    <row r="15" spans="1:22" s="5" customFormat="1" ht="25" customHeight="1" thickBot="1" x14ac:dyDescent="0.4">
      <c r="A15" s="23"/>
      <c r="B15" s="82" t="s">
        <v>32</v>
      </c>
      <c r="C15" s="82">
        <f>C14</f>
        <v>0.46666666666666651</v>
      </c>
      <c r="D15"/>
      <c r="E15" s="14" t="str">
        <f>E6</f>
        <v>Nom équipe 9</v>
      </c>
      <c r="F15" s="19"/>
      <c r="G15" s="19"/>
      <c r="H15" s="50" t="s">
        <v>3</v>
      </c>
      <c r="I15" s="8" t="str">
        <f>I7</f>
        <v>Nom équipe 1</v>
      </c>
      <c r="J15" s="19" t="str">
        <f t="shared" si="0"/>
        <v>N</v>
      </c>
      <c r="K15" s="67">
        <f t="shared" si="1"/>
        <v>0</v>
      </c>
      <c r="M15" s="24" t="s">
        <v>33</v>
      </c>
      <c r="N15" s="24">
        <f>C16</f>
        <v>0.47499999999999981</v>
      </c>
      <c r="O15"/>
      <c r="P15" s="14" t="str">
        <f>P6</f>
        <v>Nom équipe 10</v>
      </c>
      <c r="Q15" s="19"/>
      <c r="R15" s="19"/>
      <c r="S15" s="50" t="s">
        <v>3</v>
      </c>
      <c r="T15" s="8" t="str">
        <f>T7</f>
        <v>Nom équipe 2</v>
      </c>
      <c r="U15" s="19" t="str">
        <f t="shared" si="2"/>
        <v>N</v>
      </c>
      <c r="V15" s="67">
        <f t="shared" si="3"/>
        <v>0</v>
      </c>
    </row>
    <row r="16" spans="1:22" s="5" customFormat="1" ht="25" customHeight="1" thickBot="1" x14ac:dyDescent="0.4">
      <c r="A16" s="23"/>
      <c r="B16" s="25" t="s">
        <v>71</v>
      </c>
      <c r="C16" s="25">
        <f>C15+Paramétrage!$D$18+Paramétrage!$D$19</f>
        <v>0.47499999999999981</v>
      </c>
      <c r="D16"/>
      <c r="E16" s="15" t="str">
        <f>I6</f>
        <v>Nom équipe 3</v>
      </c>
      <c r="F16" s="73"/>
      <c r="G16" s="20"/>
      <c r="H16" s="50" t="s">
        <v>3</v>
      </c>
      <c r="I16" s="9" t="str">
        <f>I5</f>
        <v>Nom équipe 5</v>
      </c>
      <c r="J16" s="19" t="str">
        <f t="shared" si="0"/>
        <v>N</v>
      </c>
      <c r="K16" s="74">
        <f t="shared" si="1"/>
        <v>0</v>
      </c>
      <c r="M16" s="24" t="s">
        <v>71</v>
      </c>
      <c r="N16" s="24">
        <f t="shared" ref="N16" si="7">C16</f>
        <v>0.47499999999999981</v>
      </c>
      <c r="O16"/>
      <c r="P16" s="15" t="str">
        <f>T6</f>
        <v>Nom équipe 4</v>
      </c>
      <c r="Q16" s="73"/>
      <c r="R16" s="20"/>
      <c r="S16" s="50" t="s">
        <v>3</v>
      </c>
      <c r="T16" s="9" t="str">
        <f>T5</f>
        <v>Nom équipe 6</v>
      </c>
      <c r="U16" s="19" t="str">
        <f t="shared" si="2"/>
        <v>N</v>
      </c>
      <c r="V16" s="74">
        <f t="shared" si="3"/>
        <v>0</v>
      </c>
    </row>
    <row r="17" spans="1:22" s="5" customFormat="1" ht="25" customHeight="1" thickBot="1" x14ac:dyDescent="0.4">
      <c r="A17"/>
      <c r="B17" s="81" t="s">
        <v>32</v>
      </c>
      <c r="C17" s="81">
        <f>C16+Paramétrage!$D$18+Paramétrage!$D$19</f>
        <v>0.48333333333333311</v>
      </c>
      <c r="D17"/>
      <c r="E17" s="14" t="str">
        <f>E5</f>
        <v>Nom équipe 11</v>
      </c>
      <c r="F17" s="19"/>
      <c r="G17" s="19"/>
      <c r="H17" s="50" t="s">
        <v>3</v>
      </c>
      <c r="I17" s="8" t="str">
        <f>E6</f>
        <v>Nom équipe 9</v>
      </c>
      <c r="J17" s="19" t="str">
        <f t="shared" si="0"/>
        <v>N</v>
      </c>
      <c r="K17" s="67">
        <f t="shared" si="1"/>
        <v>0</v>
      </c>
      <c r="M17" s="81" t="s">
        <v>33</v>
      </c>
      <c r="N17" s="81">
        <f>C17</f>
        <v>0.48333333333333311</v>
      </c>
      <c r="O17"/>
      <c r="P17" s="14" t="str">
        <f>P5</f>
        <v>Nom équipe 12</v>
      </c>
      <c r="Q17" s="19"/>
      <c r="R17" s="19"/>
      <c r="S17" s="50" t="s">
        <v>3</v>
      </c>
      <c r="T17" s="8" t="str">
        <f>P6</f>
        <v>Nom équipe 10</v>
      </c>
      <c r="U17" s="19" t="str">
        <f t="shared" si="2"/>
        <v>N</v>
      </c>
      <c r="V17" s="67">
        <f t="shared" si="3"/>
        <v>0</v>
      </c>
    </row>
    <row r="18" spans="1:22" s="5" customFormat="1" ht="25" customHeight="1" thickBot="1" x14ac:dyDescent="0.4">
      <c r="A18"/>
      <c r="B18" s="82" t="s">
        <v>71</v>
      </c>
      <c r="C18" s="82">
        <f>C17</f>
        <v>0.48333333333333311</v>
      </c>
      <c r="D18"/>
      <c r="E18" s="15" t="str">
        <f>E7</f>
        <v>Nom équipe 7</v>
      </c>
      <c r="F18" s="73"/>
      <c r="G18" s="20"/>
      <c r="H18" s="50" t="s">
        <v>3</v>
      </c>
      <c r="I18" s="9" t="str">
        <f>I5</f>
        <v>Nom équipe 5</v>
      </c>
      <c r="J18" s="19" t="str">
        <f t="shared" si="0"/>
        <v>N</v>
      </c>
      <c r="K18" s="74">
        <f t="shared" si="1"/>
        <v>0</v>
      </c>
      <c r="M18" s="24" t="s">
        <v>33</v>
      </c>
      <c r="N18" s="24">
        <f>C19</f>
        <v>0.49166666666666642</v>
      </c>
      <c r="O18"/>
      <c r="P18" s="15" t="str">
        <f>P7</f>
        <v>Nom équipe 8</v>
      </c>
      <c r="Q18" s="73"/>
      <c r="R18" s="20"/>
      <c r="S18" s="50" t="s">
        <v>3</v>
      </c>
      <c r="T18" s="9" t="str">
        <f>T5</f>
        <v>Nom équipe 6</v>
      </c>
      <c r="U18" s="19" t="str">
        <f t="shared" si="2"/>
        <v>N</v>
      </c>
      <c r="V18" s="74">
        <f t="shared" si="3"/>
        <v>0</v>
      </c>
    </row>
    <row r="19" spans="1:22" s="5" customFormat="1" ht="25" customHeight="1" thickBot="1" x14ac:dyDescent="0.4">
      <c r="A19"/>
      <c r="B19" s="25" t="s">
        <v>32</v>
      </c>
      <c r="C19" s="25">
        <f>C18+Paramétrage!$D$18+Paramétrage!$D$19</f>
        <v>0.49166666666666642</v>
      </c>
      <c r="D19"/>
      <c r="E19" s="75" t="str">
        <f>I7</f>
        <v>Nom équipe 1</v>
      </c>
      <c r="F19" s="22"/>
      <c r="G19" s="22"/>
      <c r="H19" s="16" t="s">
        <v>3</v>
      </c>
      <c r="I19" s="64" t="str">
        <f>I6</f>
        <v>Nom équipe 3</v>
      </c>
      <c r="J19" s="19" t="str">
        <f t="shared" si="0"/>
        <v>N</v>
      </c>
      <c r="K19" s="76">
        <f t="shared" si="1"/>
        <v>0</v>
      </c>
      <c r="M19" s="24" t="s">
        <v>71</v>
      </c>
      <c r="N19" s="24">
        <f t="shared" ref="N19" si="8">C19</f>
        <v>0.49166666666666642</v>
      </c>
      <c r="O19"/>
      <c r="P19" s="75" t="str">
        <f>T7</f>
        <v>Nom équipe 2</v>
      </c>
      <c r="Q19" s="22"/>
      <c r="R19" s="22"/>
      <c r="S19" s="16" t="s">
        <v>3</v>
      </c>
      <c r="T19" s="64" t="str">
        <f>T6</f>
        <v>Nom équipe 4</v>
      </c>
      <c r="U19" s="19" t="str">
        <f t="shared" si="2"/>
        <v>N</v>
      </c>
      <c r="V19" s="76">
        <f t="shared" si="3"/>
        <v>0</v>
      </c>
    </row>
    <row r="20" spans="1:22" ht="21.5" thickBot="1" x14ac:dyDescent="0.4">
      <c r="C20" s="25">
        <f>C19+Paramétrage!$D$18+Paramétrage!$D$19</f>
        <v>0.49999999999999972</v>
      </c>
      <c r="N20" s="24">
        <f t="shared" si="4"/>
        <v>0.49999999999999972</v>
      </c>
    </row>
    <row r="21" spans="1:22" ht="68" customHeight="1" outlineLevel="1" x14ac:dyDescent="0.35">
      <c r="D21" s="63"/>
      <c r="E21" s="11" t="s">
        <v>0</v>
      </c>
      <c r="F21" s="11" t="s">
        <v>8</v>
      </c>
      <c r="G21" s="11" t="s">
        <v>2</v>
      </c>
      <c r="H21" s="13" t="s">
        <v>9</v>
      </c>
      <c r="I21" s="3" t="s">
        <v>10</v>
      </c>
      <c r="O21" s="63"/>
      <c r="P21" s="11" t="s">
        <v>0</v>
      </c>
      <c r="Q21" s="11" t="s">
        <v>8</v>
      </c>
      <c r="R21" s="11" t="s">
        <v>2</v>
      </c>
      <c r="S21" s="13" t="s">
        <v>9</v>
      </c>
      <c r="T21" s="3" t="s">
        <v>10</v>
      </c>
    </row>
    <row r="22" spans="1:22" ht="22.5" outlineLevel="1" x14ac:dyDescent="0.35">
      <c r="D22" s="72">
        <f ca="1">F22+G22/1000</f>
        <v>3</v>
      </c>
      <c r="E22" s="14" t="str">
        <f>E5</f>
        <v>Nom équipe 11</v>
      </c>
      <c r="F22" s="6">
        <f>(COUNTIFS(J$5:J$19,"w",I$5:I$19,E22)+COUNTIFS(F$5:F$19,"w",E$5:E$19,E22))*Paramétrage!$C$33+(COUNTIFS(J$5:J$19,"N",I$5:I$19,E22)+COUNTIFS(F$5:F$19,"N",E$5:E$19,E22))*Paramétrage!$C$34+(COUNTIFS(J$5:J$19,"L",I$5:I$19,E22)+COUNTIFS(F$5:F$19,"L",E$5:E$19,E22))*Paramétrage!$C$35</f>
        <v>3</v>
      </c>
      <c r="G22" s="6">
        <f ca="1">SUMIF(E$5:G$19,E22,G$5:G$19)+SUMIF(I$5:K$19,E22,K$5:K$19)</f>
        <v>0</v>
      </c>
      <c r="H22" s="67">
        <f ca="1">RANK(D22,D$22:D$27,0)</f>
        <v>5</v>
      </c>
      <c r="I22" s="4" t="str">
        <f>E22</f>
        <v>Nom équipe 11</v>
      </c>
      <c r="O22" s="72">
        <f ca="1">Q22+R22/1000</f>
        <v>1</v>
      </c>
      <c r="P22" s="14" t="str">
        <f>P5</f>
        <v>Nom équipe 12</v>
      </c>
      <c r="Q22" s="6">
        <f>(COUNTIFS(U$5:U$19,"w",T$5:T$19,P22)+COUNTIFS(Q$5:Q$19,"w",P$5:P$19,P22))*Paramétrage!$C$33+(COUNTIFS(U$5:U$19,"N",T$5:T$19,P22)+COUNTIFS(Q$5:Q$19,"N",P$5:P$19,P22))*Paramétrage!$C$34+(COUNTIFS(U$5:U$19,"L",T$5:T$19,P22)+COUNTIFS(Q$5:Q$19,"L",P$5:P$19,P22))*Paramétrage!$C$35</f>
        <v>1</v>
      </c>
      <c r="R22" s="6">
        <f ca="1">SUMIF(P$5:R$19,P22,R$5:R$19)+SUMIF(T$5:V$19,P22,V$5:V$19)</f>
        <v>0</v>
      </c>
      <c r="S22" s="67">
        <f ca="1">RANK(O22,O$22:O$27,0)</f>
        <v>6</v>
      </c>
      <c r="T22" s="4" t="str">
        <f>P22</f>
        <v>Nom équipe 12</v>
      </c>
    </row>
    <row r="23" spans="1:22" ht="22.5" outlineLevel="1" x14ac:dyDescent="0.35">
      <c r="D23" s="72">
        <f ca="1">F23+G23/1000</f>
        <v>2</v>
      </c>
      <c r="E23" s="15" t="str">
        <f t="shared" ref="E23:E24" si="9">E6</f>
        <v>Nom équipe 9</v>
      </c>
      <c r="F23" s="7">
        <f>(COUNTIFS(J$5:J$19,"w",I$5:I$19,E23)+COUNTIFS(F$5:F$19,"w",E$5:E$19,E23))*Paramétrage!$C$33+(COUNTIFS(J$5:J$19,"N",I$5:I$19,E23)+COUNTIFS(F$5:F$19,"N",E$5:E$19,E23))*Paramétrage!$C$34+(COUNTIFS(J$5:J$19,"L",I$5:I$19,E23)+COUNTIFS(F$5:F$19,"L",E$5:E$19,E23))*Paramétrage!$C$35</f>
        <v>2</v>
      </c>
      <c r="G23" s="7">
        <f t="shared" ref="G23:G27" ca="1" si="10">SUMIF(E$5:G$19,E23,G$5:G$19)+SUMIF(I$5:K$19,E23,K$5:K$19)</f>
        <v>0</v>
      </c>
      <c r="H23" s="74">
        <f t="shared" ref="H23:H27" ca="1" si="11">RANK(D23,D$22:D$27,0)</f>
        <v>6</v>
      </c>
      <c r="I23" s="4" t="str">
        <f>E23</f>
        <v>Nom équipe 9</v>
      </c>
      <c r="O23" s="72">
        <f ca="1">Q23+R23/1000</f>
        <v>2</v>
      </c>
      <c r="P23" s="15" t="str">
        <f t="shared" ref="P23:P24" si="12">P6</f>
        <v>Nom équipe 10</v>
      </c>
      <c r="Q23" s="7">
        <f>(COUNTIFS(U$5:U$19,"w",T$5:T$19,P23)+COUNTIFS(Q$5:Q$19,"w",P$5:P$19,P23))*Paramétrage!$C$33+(COUNTIFS(U$5:U$19,"N",T$5:T$19,P23)+COUNTIFS(Q$5:Q$19,"N",P$5:P$19,P23))*Paramétrage!$C$34+(COUNTIFS(U$5:U$19,"L",T$5:T$19,P23)+COUNTIFS(Q$5:Q$19,"L",P$5:P$19,P23))*Paramétrage!$C$35</f>
        <v>2</v>
      </c>
      <c r="R23" s="7">
        <f t="shared" ref="R23:R27" ca="1" si="13">SUMIF(P$5:R$19,P23,R$5:R$19)+SUMIF(T$5:V$19,P23,V$5:V$19)</f>
        <v>0</v>
      </c>
      <c r="S23" s="74">
        <f t="shared" ref="S23:S27" ca="1" si="14">RANK(O23,O$22:O$27,0)</f>
        <v>5</v>
      </c>
      <c r="T23" s="4" t="str">
        <f>P23</f>
        <v>Nom équipe 10</v>
      </c>
    </row>
    <row r="24" spans="1:22" ht="22.5" outlineLevel="1" x14ac:dyDescent="0.35">
      <c r="D24" s="72">
        <f t="shared" ref="D24:D27" ca="1" si="15">F24+G24/1000</f>
        <v>4</v>
      </c>
      <c r="E24" s="14" t="str">
        <f t="shared" si="9"/>
        <v>Nom équipe 7</v>
      </c>
      <c r="F24" s="6">
        <f>(COUNTIFS(J$5:J$19,"w",I$5:I$19,E24)+COUNTIFS(F$5:F$19,"w",E$5:E$19,E24))*Paramétrage!$C$33+(COUNTIFS(J$5:J$19,"N",I$5:I$19,E24)+COUNTIFS(F$5:F$19,"N",E$5:E$19,E24))*Paramétrage!$C$34+(COUNTIFS(J$5:J$19,"L",I$5:I$19,E24)+COUNTIFS(F$5:F$19,"L",E$5:E$19,E24))*Paramétrage!$C$35</f>
        <v>4</v>
      </c>
      <c r="G24" s="6">
        <f t="shared" ca="1" si="10"/>
        <v>0</v>
      </c>
      <c r="H24" s="67">
        <f t="shared" ca="1" si="11"/>
        <v>4</v>
      </c>
      <c r="I24" s="4" t="str">
        <f>E24</f>
        <v>Nom équipe 7</v>
      </c>
      <c r="O24" s="72">
        <f t="shared" ref="O24:O27" ca="1" si="16">Q24+R24/1000</f>
        <v>4</v>
      </c>
      <c r="P24" s="14" t="str">
        <f t="shared" si="12"/>
        <v>Nom équipe 8</v>
      </c>
      <c r="Q24" s="6">
        <f>(COUNTIFS(U$5:U$19,"w",T$5:T$19,P24)+COUNTIFS(Q$5:Q$19,"w",P$5:P$19,P24))*Paramétrage!$C$33+(COUNTIFS(U$5:U$19,"N",T$5:T$19,P24)+COUNTIFS(Q$5:Q$19,"N",P$5:P$19,P24))*Paramétrage!$C$34+(COUNTIFS(U$5:U$19,"L",T$5:T$19,P24)+COUNTIFS(Q$5:Q$19,"L",P$5:P$19,P24))*Paramétrage!$C$35</f>
        <v>4</v>
      </c>
      <c r="R24" s="6">
        <f t="shared" ca="1" si="13"/>
        <v>0</v>
      </c>
      <c r="S24" s="67">
        <f t="shared" ca="1" si="14"/>
        <v>4</v>
      </c>
      <c r="T24" s="4" t="str">
        <f>P24</f>
        <v>Nom équipe 8</v>
      </c>
    </row>
    <row r="25" spans="1:22" ht="22.5" outlineLevel="1" x14ac:dyDescent="0.35">
      <c r="D25" s="72">
        <f t="shared" ca="1" si="15"/>
        <v>9</v>
      </c>
      <c r="E25" s="15" t="str">
        <f>I5</f>
        <v>Nom équipe 5</v>
      </c>
      <c r="F25" s="7">
        <f>(COUNTIFS(J$5:J$19,"w",I$5:I$19,E25)+COUNTIFS(F$5:F$19,"w",E$5:E$19,E25))*Paramétrage!$C$33+(COUNTIFS(J$5:J$19,"N",I$5:I$19,E25)+COUNTIFS(F$5:F$19,"N",E$5:E$19,E25))*Paramétrage!$C$34+(COUNTIFS(J$5:J$19,"L",I$5:I$19,E25)+COUNTIFS(F$5:F$19,"L",E$5:E$19,E25))*Paramétrage!$C$35</f>
        <v>9</v>
      </c>
      <c r="G25" s="7">
        <f ca="1">SUMIF(E$5:G$19,E25,G$5:G$19)+SUMIF(I$5:K$19,E25,K$5:K$19)</f>
        <v>0</v>
      </c>
      <c r="H25" s="74">
        <f t="shared" ca="1" si="11"/>
        <v>1</v>
      </c>
      <c r="I25" s="4" t="str">
        <f>E25</f>
        <v>Nom équipe 5</v>
      </c>
      <c r="O25" s="72">
        <f t="shared" ca="1" si="16"/>
        <v>11</v>
      </c>
      <c r="P25" s="15" t="str">
        <f>T5</f>
        <v>Nom équipe 6</v>
      </c>
      <c r="Q25" s="7">
        <f>(COUNTIFS(U$5:U$19,"w",T$5:T$19,P25)+COUNTIFS(Q$5:Q$19,"w",P$5:P$19,P25))*Paramétrage!$C$33+(COUNTIFS(U$5:U$19,"N",T$5:T$19,P25)+COUNTIFS(Q$5:Q$19,"N",P$5:P$19,P25))*Paramétrage!$C$34+(COUNTIFS(U$5:U$19,"L",T$5:T$19,P25)+COUNTIFS(Q$5:Q$19,"L",P$5:P$19,P25))*Paramétrage!$C$35</f>
        <v>11</v>
      </c>
      <c r="R25" s="7">
        <f ca="1">SUMIF(P$5:R$19,P25,R$5:R$19)+SUMIF(T$5:V$19,P25,V$5:V$19)</f>
        <v>0</v>
      </c>
      <c r="S25" s="74">
        <f t="shared" ca="1" si="14"/>
        <v>1</v>
      </c>
      <c r="T25" s="4" t="str">
        <f>P25</f>
        <v>Nom équipe 6</v>
      </c>
    </row>
    <row r="26" spans="1:22" ht="22.5" outlineLevel="1" x14ac:dyDescent="0.35">
      <c r="D26" s="72">
        <f t="shared" ca="1" si="15"/>
        <v>8</v>
      </c>
      <c r="E26" s="14" t="str">
        <f t="shared" ref="E26:E27" si="17">I6</f>
        <v>Nom équipe 3</v>
      </c>
      <c r="F26" s="6">
        <f>(COUNTIFS(J$5:J$19,"w",I$5:I$19,E26)+COUNTIFS(F$5:F$19,"w",E$5:E$19,E26))*Paramétrage!$C$33+(COUNTIFS(J$5:J$19,"N",I$5:I$19,E26)+COUNTIFS(F$5:F$19,"N",E$5:E$19,E26))*Paramétrage!$C$34+(COUNTIFS(J$5:J$19,"L",I$5:I$19,E26)+COUNTIFS(F$5:F$19,"L",E$5:E$19,E26))*Paramétrage!$C$35</f>
        <v>8</v>
      </c>
      <c r="G26" s="6">
        <f t="shared" ca="1" si="10"/>
        <v>0</v>
      </c>
      <c r="H26" s="67">
        <f t="shared" ca="1" si="11"/>
        <v>2</v>
      </c>
      <c r="I26" s="4" t="str">
        <f>E26</f>
        <v>Nom équipe 3</v>
      </c>
      <c r="O26" s="72">
        <f t="shared" ca="1" si="16"/>
        <v>8</v>
      </c>
      <c r="P26" s="14" t="str">
        <f t="shared" ref="P26:P27" si="18">T6</f>
        <v>Nom équipe 4</v>
      </c>
      <c r="Q26" s="6">
        <f>(COUNTIFS(U$5:U$19,"w",T$5:T$19,P26)+COUNTIFS(Q$5:Q$19,"w",P$5:P$19,P26))*Paramétrage!$C$33+(COUNTIFS(U$5:U$19,"N",T$5:T$19,P26)+COUNTIFS(Q$5:Q$19,"N",P$5:P$19,P26))*Paramétrage!$C$34+(COUNTIFS(U$5:U$19,"L",T$5:T$19,P26)+COUNTIFS(Q$5:Q$19,"L",P$5:P$19,P26))*Paramétrage!$C$35</f>
        <v>8</v>
      </c>
      <c r="R26" s="6">
        <f t="shared" ca="1" si="13"/>
        <v>0</v>
      </c>
      <c r="S26" s="67">
        <f t="shared" ca="1" si="14"/>
        <v>2</v>
      </c>
      <c r="T26" s="4" t="str">
        <f>P26</f>
        <v>Nom équipe 4</v>
      </c>
    </row>
    <row r="27" spans="1:22" ht="23" thickBot="1" x14ac:dyDescent="0.4">
      <c r="D27" s="77">
        <f t="shared" ca="1" si="15"/>
        <v>6</v>
      </c>
      <c r="E27" s="18" t="str">
        <f t="shared" si="17"/>
        <v>Nom équipe 1</v>
      </c>
      <c r="F27" s="68">
        <f>(COUNTIFS(J$5:J$19,"w",I$5:I$19,E27)+COUNTIFS(F$5:F$19,"w",E$5:E$19,E27))*Paramétrage!$C$33+(COUNTIFS(J$5:J$19,"N",I$5:I$19,E27)+COUNTIFS(F$5:F$19,"N",E$5:E$19,E27))*Paramétrage!$C$34+(COUNTIFS(J$5:J$19,"L",I$5:I$19,E27)+COUNTIFS(F$5:F$19,"L",E$5:E$19,E27))*Paramétrage!$C$35</f>
        <v>6</v>
      </c>
      <c r="G27" s="68">
        <f t="shared" ca="1" si="10"/>
        <v>0</v>
      </c>
      <c r="H27" s="69">
        <f t="shared" ca="1" si="11"/>
        <v>3</v>
      </c>
      <c r="I27" s="4" t="str">
        <f t="shared" ref="I27" si="19">E27</f>
        <v>Nom équipe 1</v>
      </c>
      <c r="O27" s="77">
        <f t="shared" ca="1" si="16"/>
        <v>6</v>
      </c>
      <c r="P27" s="18" t="str">
        <f t="shared" si="18"/>
        <v>Nom équipe 2</v>
      </c>
      <c r="Q27" s="68">
        <f>(COUNTIFS(U$5:U$19,"w",T$5:T$19,P27)+COUNTIFS(Q$5:Q$19,"w",P$5:P$19,P27))*Paramétrage!$C$33+(COUNTIFS(U$5:U$19,"N",T$5:T$19,P27)+COUNTIFS(Q$5:Q$19,"N",P$5:P$19,P27))*Paramétrage!$C$34+(COUNTIFS(U$5:U$19,"L",T$5:T$19,P27)+COUNTIFS(Q$5:Q$19,"L",P$5:P$19,P27))*Paramétrage!$C$35</f>
        <v>6</v>
      </c>
      <c r="R27" s="68">
        <f t="shared" ca="1" si="13"/>
        <v>0</v>
      </c>
      <c r="S27" s="69">
        <f t="shared" ca="1" si="14"/>
        <v>3</v>
      </c>
      <c r="T27" s="4" t="str">
        <f t="shared" ref="T27" si="20">P27</f>
        <v>Nom équipe 2</v>
      </c>
    </row>
  </sheetData>
  <sheetProtection selectLockedCells="1"/>
  <mergeCells count="2">
    <mergeCell ref="E2:K2"/>
    <mergeCell ref="P2:V2"/>
  </mergeCells>
  <conditionalFormatting sqref="A4:A27 L4:L27 A28:L1048576">
    <cfRule type="cellIs" dxfId="592" priority="41" operator="equal">
      <formula>"W"</formula>
    </cfRule>
    <cfRule type="cellIs" dxfId="591" priority="40" operator="equal">
      <formula>"N"</formula>
    </cfRule>
    <cfRule type="cellIs" dxfId="590" priority="42" operator="equal">
      <formula>"L"</formula>
    </cfRule>
  </conditionalFormatting>
  <conditionalFormatting sqref="A1:XFD3 W4:XFD4 X20:XFD29 M30:XFD1048576">
    <cfRule type="cellIs" dxfId="589" priority="48" operator="equal">
      <formula>"L"</formula>
    </cfRule>
    <cfRule type="cellIs" dxfId="588" priority="47" operator="equal">
      <formula>"W"</formula>
    </cfRule>
    <cfRule type="cellIs" dxfId="587" priority="46" operator="equal">
      <formula>"N"</formula>
    </cfRule>
  </conditionalFormatting>
  <conditionalFormatting sqref="B4:D4">
    <cfRule type="cellIs" dxfId="586" priority="34" operator="equal">
      <formula>"N"</formula>
    </cfRule>
    <cfRule type="cellIs" dxfId="585" priority="36" operator="equal">
      <formula>"L"</formula>
    </cfRule>
    <cfRule type="cellIs" dxfId="584" priority="35" operator="equal">
      <formula>"W"</formula>
    </cfRule>
  </conditionalFormatting>
  <conditionalFormatting sqref="B21:D27">
    <cfRule type="cellIs" dxfId="583" priority="33" operator="equal">
      <formula>"L"</formula>
    </cfRule>
    <cfRule type="cellIs" dxfId="582" priority="32" operator="equal">
      <formula>"W"</formula>
    </cfRule>
    <cfRule type="cellIs" dxfId="581" priority="31" operator="equal">
      <formula>"N"</formula>
    </cfRule>
  </conditionalFormatting>
  <conditionalFormatting sqref="E21:I21">
    <cfRule type="cellIs" dxfId="580" priority="26" operator="equal">
      <formula>"W"</formula>
    </cfRule>
    <cfRule type="cellIs" dxfId="579" priority="27" operator="equal">
      <formula>"L"</formula>
    </cfRule>
    <cfRule type="cellIs" dxfId="578" priority="25" operator="equal">
      <formula>"N"</formula>
    </cfRule>
  </conditionalFormatting>
  <conditionalFormatting sqref="F5:F19">
    <cfRule type="cellIs" dxfId="569" priority="11" operator="equal">
      <formula>"W"</formula>
    </cfRule>
    <cfRule type="cellIs" dxfId="568" priority="10" operator="equal">
      <formula>"N"</formula>
    </cfRule>
    <cfRule type="cellIs" dxfId="567" priority="12" operator="equal">
      <formula>"L"</formula>
    </cfRule>
  </conditionalFormatting>
  <conditionalFormatting sqref="F22:I22 I23:I26 F23:H27">
    <cfRule type="cellIs" dxfId="566" priority="29" operator="equal">
      <formula>"W"</formula>
    </cfRule>
    <cfRule type="cellIs" dxfId="565" priority="30" operator="equal">
      <formula>"L"</formula>
    </cfRule>
    <cfRule type="cellIs" dxfId="564" priority="28" operator="equal">
      <formula>"N"</formula>
    </cfRule>
  </conditionalFormatting>
  <conditionalFormatting sqref="J5:K19">
    <cfRule type="cellIs" dxfId="563" priority="5" operator="equal">
      <formula>"W"</formula>
    </cfRule>
    <cfRule type="cellIs" dxfId="562" priority="4" operator="equal">
      <formula>"N"</formula>
    </cfRule>
    <cfRule type="cellIs" dxfId="561" priority="6" operator="equal">
      <formula>"L"</formula>
    </cfRule>
  </conditionalFormatting>
  <conditionalFormatting sqref="M4:O4">
    <cfRule type="cellIs" dxfId="560" priority="22" operator="equal">
      <formula>"N"</formula>
    </cfRule>
    <cfRule type="cellIs" dxfId="559" priority="23" operator="equal">
      <formula>"W"</formula>
    </cfRule>
    <cfRule type="cellIs" dxfId="558" priority="24" operator="equal">
      <formula>"L"</formula>
    </cfRule>
  </conditionalFormatting>
  <conditionalFormatting sqref="M21:O27">
    <cfRule type="cellIs" dxfId="557" priority="19" operator="equal">
      <formula>"N"</formula>
    </cfRule>
    <cfRule type="cellIs" dxfId="556" priority="21" operator="equal">
      <formula>"L"</formula>
    </cfRule>
    <cfRule type="cellIs" dxfId="555" priority="20" operator="equal">
      <formula>"W"</formula>
    </cfRule>
  </conditionalFormatting>
  <conditionalFormatting sqref="M28:W29">
    <cfRule type="cellIs" dxfId="554" priority="45" operator="equal">
      <formula>"L"</formula>
    </cfRule>
    <cfRule type="cellIs" dxfId="553" priority="43" operator="equal">
      <formula>"N"</formula>
    </cfRule>
    <cfRule type="cellIs" dxfId="552" priority="44" operator="equal">
      <formula>"W"</formula>
    </cfRule>
  </conditionalFormatting>
  <conditionalFormatting sqref="P21:T21">
    <cfRule type="cellIs" dxfId="551" priority="15" operator="equal">
      <formula>"L"</formula>
    </cfRule>
    <cfRule type="cellIs" dxfId="550" priority="14" operator="equal">
      <formula>"W"</formula>
    </cfRule>
    <cfRule type="cellIs" dxfId="549" priority="13" operator="equal">
      <formula>"N"</formula>
    </cfRule>
  </conditionalFormatting>
  <conditionalFormatting sqref="Q5:Q19">
    <cfRule type="cellIs" dxfId="540" priority="7" operator="equal">
      <formula>"N"</formula>
    </cfRule>
    <cfRule type="cellIs" dxfId="539" priority="9" operator="equal">
      <formula>"L"</formula>
    </cfRule>
    <cfRule type="cellIs" dxfId="538" priority="8" operator="equal">
      <formula>"W"</formula>
    </cfRule>
  </conditionalFormatting>
  <conditionalFormatting sqref="Q22:T22 T23:T26 Q23:S27">
    <cfRule type="cellIs" dxfId="537" priority="18" operator="equal">
      <formula>"L"</formula>
    </cfRule>
    <cfRule type="cellIs" dxfId="536" priority="17" operator="equal">
      <formula>"W"</formula>
    </cfRule>
    <cfRule type="cellIs" dxfId="535" priority="16" operator="equal">
      <formula>"N"</formula>
    </cfRule>
  </conditionalFormatting>
  <conditionalFormatting sqref="U5:V19">
    <cfRule type="cellIs" dxfId="534" priority="3" operator="equal">
      <formula>"L"</formula>
    </cfRule>
    <cfRule type="cellIs" dxfId="533" priority="2" operator="equal">
      <formula>"W"</formula>
    </cfRule>
    <cfRule type="cellIs" dxfId="532" priority="1" operator="equal">
      <formula>"N"</formula>
    </cfRule>
  </conditionalFormatting>
  <conditionalFormatting sqref="W20:W27">
    <cfRule type="cellIs" dxfId="531" priority="37" operator="equal">
      <formula>"N"</formula>
    </cfRule>
    <cfRule type="cellIs" dxfId="530" priority="38" operator="equal">
      <formula>"W"</formula>
    </cfRule>
    <cfRule type="cellIs" dxfId="529" priority="39" operator="equal">
      <formula>"L"</formula>
    </cfRule>
  </conditionalFormatting>
  <conditionalFormatting sqref="W5:XFD19">
    <cfRule type="cellIs" dxfId="528" priority="65" operator="equal">
      <formula>"N"</formula>
    </cfRule>
    <cfRule type="cellIs" dxfId="527" priority="66" operator="equal">
      <formula>"W"</formula>
    </cfRule>
    <cfRule type="cellIs" dxfId="526" priority="67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" operator="containsText" id="{FFF58440-E16C-4876-839A-1F8463EF8484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50" operator="containsText" id="{792412C5-9315-4E58-B330-63E9F73A8DD6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2" operator="containsText" id="{B3E97B17-DEC8-4B3E-9C9F-BF21F3E5DB4E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53" operator="containsText" id="{BDBCDEF9-2433-4E0C-985D-2F8BED0865EB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4" operator="containsText" id="{BDEAC460-520A-4931-B306-5B1FE2652C59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5" operator="containsText" id="{78CFD2B0-FF17-43CD-BC08-81940E32AE08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E1:L3 L4:L19 W20:W26 X20:XFD1048576</xm:sqref>
        </x14:conditionalFormatting>
        <x14:conditionalFormatting xmlns:xm="http://schemas.microsoft.com/office/excel/2006/main">
          <x14:cfRule type="containsText" priority="56" operator="containsText" id="{11DCBEE0-E8F1-468C-A86F-E06177710FA1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E1:L3 L4:L19 W5:XFD26 X27:XFD1048576</xm:sqref>
        </x14:conditionalFormatting>
        <x14:conditionalFormatting xmlns:xm="http://schemas.microsoft.com/office/excel/2006/main">
          <x14:cfRule type="containsText" priority="49" operator="containsText" id="{219ABEA3-991E-458B-93FC-08C7C1E6FC52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E1:L3 X20:XFD1048576 L4:L19 W20:W26</xm:sqref>
        </x14:conditionalFormatting>
        <x14:conditionalFormatting xmlns:xm="http://schemas.microsoft.com/office/excel/2006/main">
          <x14:cfRule type="containsText" priority="57" operator="containsText" id="{37E3D5EB-4076-4B87-90AA-A7D357D38E45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P1:XFD3 W4:XFD4 P28:W1048576 L20:L27 E28:L1048576 W27</xm:sqref>
        </x14:conditionalFormatting>
        <x14:conditionalFormatting xmlns:xm="http://schemas.microsoft.com/office/excel/2006/main">
          <x14:cfRule type="containsText" priority="59" operator="containsText" id="{BF36B944-CE6F-48EC-BDCB-13C4973AAF7B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" operator="containsText" id="{642C071D-72B5-4C21-AFE7-20C5CCB8A2A9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60" operator="containsText" id="{51CEBD64-263A-455A-A7B2-D2706827980C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61" operator="containsText" id="{1BE50342-A45B-4202-928B-76724A694D4F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62" operator="containsText" id="{EAA78D82-98F0-4514-8394-2E37132FAA78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63" operator="containsText" id="{D7935A02-0355-4D47-B0E2-D8CD9C626F66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4" operator="containsText" id="{B862F72C-6023-4608-BE6A-78484F0CC2BD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m:sqref>P1:XFD3 W4:XFD19 L20:L27 W27 E28:L1048576 P28:W1048576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DA4E47-16B6-43E3-9D2E-E0D12A2DDA77}">
          <x14:formula1>
            <xm:f>Paramétrage!$A$1:$A$3</xm:f>
          </x14:formula1>
          <xm:sqref>J5:J19 U5:U19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D50EC-154F-4E0A-8584-23F1EBC7C8DE}">
  <sheetPr codeName="Feuil6">
    <tabColor theme="4" tint="0.59999389629810485"/>
  </sheetPr>
  <dimension ref="A1:AB59"/>
  <sheetViews>
    <sheetView showGridLines="0" zoomScale="40" zoomScaleNormal="40" workbookViewId="0">
      <pane xSplit="3" ySplit="3" topLeftCell="D25" activePane="bottomRight" state="frozen"/>
      <selection activeCell="N54" sqref="N54"/>
      <selection pane="topRight" activeCell="N54" sqref="N54"/>
      <selection pane="bottomLeft" activeCell="N54" sqref="N54"/>
      <selection pane="bottomRight" activeCell="I51" sqref="I51:I52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5.08984375" style="36" customWidth="1"/>
    <col min="5" max="5" width="20.1796875" style="5" customWidth="1"/>
    <col min="6" max="6" width="4.36328125" style="5" customWidth="1"/>
    <col min="7" max="7" width="15.36328125" style="36" customWidth="1"/>
    <col min="8" max="8" width="20.1796875" style="5" customWidth="1"/>
    <col min="9" max="9" width="4.26953125" style="5" customWidth="1"/>
    <col min="10" max="10" width="10.08984375" style="39" customWidth="1"/>
    <col min="11" max="11" width="2.453125" style="5" customWidth="1"/>
    <col min="12" max="12" width="6.08984375" style="5" customWidth="1"/>
    <col min="13" max="13" width="7.90625" style="33" customWidth="1"/>
    <col min="14" max="14" width="38.81640625" style="23" customWidth="1"/>
    <col min="15" max="15" width="5.453125" style="5" customWidth="1"/>
    <col min="16" max="16" width="10.90625" style="5"/>
    <col min="17" max="18" width="8.6328125" style="1" customWidth="1"/>
    <col min="19" max="19" width="1.7265625" customWidth="1"/>
    <col min="20" max="20" width="26.453125" customWidth="1"/>
    <col min="21" max="22" width="6" style="2" customWidth="1"/>
    <col min="23" max="23" width="10.36328125" customWidth="1"/>
    <col min="24" max="24" width="26.453125" customWidth="1"/>
    <col min="25" max="26" width="6" style="2" customWidth="1"/>
    <col min="27" max="16384" width="10.90625" style="5"/>
  </cols>
  <sheetData>
    <row r="1" spans="1:28" ht="21.5" thickBot="1" x14ac:dyDescent="0.4">
      <c r="K1" s="32"/>
    </row>
    <row r="2" spans="1:28" s="27" customFormat="1" ht="21.5" thickBot="1" x14ac:dyDescent="0.55000000000000004">
      <c r="A2"/>
      <c r="B2"/>
      <c r="D2" s="103"/>
      <c r="E2" s="103"/>
      <c r="F2" s="103"/>
      <c r="G2" s="103"/>
      <c r="H2" s="103"/>
      <c r="I2" s="104"/>
      <c r="J2" s="39"/>
      <c r="K2" s="32"/>
      <c r="L2" s="5"/>
      <c r="M2" s="105" t="s">
        <v>4</v>
      </c>
      <c r="N2" s="103"/>
      <c r="O2" s="104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21" x14ac:dyDescent="0.35">
      <c r="K3" s="32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21" x14ac:dyDescent="0.35">
      <c r="D4" s="37"/>
      <c r="E4" s="26"/>
      <c r="F4" s="26"/>
      <c r="G4" s="37"/>
      <c r="H4" s="26"/>
      <c r="I4" s="26"/>
      <c r="J4" s="40"/>
      <c r="K4" s="34"/>
      <c r="L4" s="2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21" x14ac:dyDescent="0.35">
      <c r="D5" s="37"/>
      <c r="E5" s="26"/>
      <c r="F5" s="26"/>
      <c r="G5" s="37"/>
      <c r="H5" s="26"/>
      <c r="I5" s="26"/>
      <c r="J5" s="40"/>
      <c r="K5" s="34"/>
      <c r="L5" s="26"/>
      <c r="M5" s="28" t="s">
        <v>15</v>
      </c>
      <c r="N5" s="28" t="str">
        <f ca="1">IF(I46="","",VLOOKUP("w",I45:J46,2,FALSE))</f>
        <v>Nom équipe 6</v>
      </c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21" x14ac:dyDescent="0.35">
      <c r="D6" s="37"/>
      <c r="E6" s="26"/>
      <c r="F6" s="26"/>
      <c r="G6" s="37"/>
      <c r="H6" s="26"/>
      <c r="I6" s="26"/>
      <c r="J6" s="40"/>
      <c r="K6" s="34"/>
      <c r="L6" s="26"/>
      <c r="M6" s="30" t="s">
        <v>16</v>
      </c>
      <c r="N6" s="30" t="str">
        <f ca="1">IF(I46="","",VLOOKUP("l",I45:J46,2,FALSE))</f>
        <v>Nom équipe 4</v>
      </c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1.5" thickBot="1" x14ac:dyDescent="0.4">
      <c r="B7" s="106"/>
      <c r="D7" s="38"/>
      <c r="E7" s="26"/>
      <c r="F7" s="26"/>
      <c r="G7" s="37"/>
      <c r="H7" s="26"/>
      <c r="I7" s="26"/>
      <c r="J7" s="40"/>
      <c r="K7" s="34"/>
      <c r="L7" s="26"/>
      <c r="M7" s="28" t="s">
        <v>17</v>
      </c>
      <c r="N7" s="28" t="str">
        <f ca="1">IF(I52="","",VLOOKUP("w",I51:J52,2,FALSE))</f>
        <v>Nom équipe 3</v>
      </c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21" x14ac:dyDescent="0.35">
      <c r="B8" s="107"/>
      <c r="D8" s="38"/>
      <c r="E8" s="31">
        <f>'1-Phase de poule-Sport 1'!C20+Paramétrage!$F$18+Paramétrage!$F$19</f>
        <v>0.50833333333333308</v>
      </c>
      <c r="F8" s="24" t="s">
        <v>32</v>
      </c>
      <c r="G8" s="37"/>
      <c r="H8" s="26"/>
      <c r="I8" s="26"/>
      <c r="J8" s="40"/>
      <c r="K8" s="34"/>
      <c r="L8" s="26"/>
      <c r="M8" s="30" t="s">
        <v>18</v>
      </c>
      <c r="N8" s="30" t="str">
        <f ca="1">IF(I52="","",VLOOKUP("l",I51:J52,2,FALSE))</f>
        <v>Nom équipe 5</v>
      </c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21" x14ac:dyDescent="0.35">
      <c r="B9" s="107"/>
      <c r="D9" s="37"/>
      <c r="E9" s="35" t="str">
        <f ca="1">'Param. - Transition'!F8</f>
        <v>Nom équipe 10</v>
      </c>
      <c r="F9" s="29" t="s">
        <v>5</v>
      </c>
      <c r="G9" s="38" t="str">
        <f ca="1">E9</f>
        <v>Nom équipe 10</v>
      </c>
      <c r="H9" s="26"/>
      <c r="I9" s="26"/>
      <c r="J9" s="40"/>
      <c r="K9" s="34"/>
      <c r="L9" s="26"/>
      <c r="M9" s="28" t="s">
        <v>19</v>
      </c>
      <c r="N9" s="28" t="str">
        <f ca="1">IF(I30="","",VLOOKUP("w",I29:J30,2,FALSE))</f>
        <v>Nom équipe 2</v>
      </c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21" x14ac:dyDescent="0.35">
      <c r="B10" s="107"/>
      <c r="D10" s="37"/>
      <c r="E10" s="35" t="str">
        <f ca="1">'Param. - Transition'!G7</f>
        <v>Nom équipe 9</v>
      </c>
      <c r="F10" s="29" t="s">
        <v>7</v>
      </c>
      <c r="G10" s="38" t="str">
        <f ca="1">E10</f>
        <v>Nom équipe 9</v>
      </c>
      <c r="H10" s="26"/>
      <c r="I10" s="26"/>
      <c r="J10" s="40"/>
      <c r="K10" s="34"/>
      <c r="L10" s="26"/>
      <c r="M10" s="30" t="s">
        <v>20</v>
      </c>
      <c r="N10" s="30" t="str">
        <f ca="1">IF(I30="","",VLOOKUP("l",I29:J30,2,FALSE))</f>
        <v>Nom équipe 1</v>
      </c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21.5" thickBot="1" x14ac:dyDescent="0.4">
      <c r="B11" s="107"/>
      <c r="D11" s="38"/>
      <c r="E11" s="26"/>
      <c r="F11" s="26"/>
      <c r="G11" s="37"/>
      <c r="H11" s="26"/>
      <c r="I11" s="26"/>
      <c r="J11" s="40"/>
      <c r="K11" s="34"/>
      <c r="L11" s="26"/>
      <c r="M11" s="28" t="s">
        <v>21</v>
      </c>
      <c r="N11" s="28" t="str">
        <f ca="1">IF(I36="","",VLOOKUP("w",I35:J36,2,FALSE))</f>
        <v>Nom équipe 7</v>
      </c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21" x14ac:dyDescent="0.35">
      <c r="B12" s="107"/>
      <c r="D12" s="38"/>
      <c r="E12" s="26"/>
      <c r="F12" s="26"/>
      <c r="G12" s="37"/>
      <c r="H12" s="31">
        <f>E40+Paramétrage!$F$18+Paramétrage!$F$19</f>
        <v>0.52499999999999969</v>
      </c>
      <c r="I12" s="24" t="s">
        <v>32</v>
      </c>
      <c r="J12" s="40"/>
      <c r="K12" s="34"/>
      <c r="L12" s="26"/>
      <c r="M12" s="30" t="s">
        <v>22</v>
      </c>
      <c r="N12" s="30" t="str">
        <f ca="1">IF(I35="","",VLOOKUP("l",I35:J36,2,FALSE))</f>
        <v>Nom équipe 8</v>
      </c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26" customHeight="1" x14ac:dyDescent="0.35">
      <c r="B13" s="107"/>
      <c r="D13" s="37"/>
      <c r="E13" s="26"/>
      <c r="F13" s="26"/>
      <c r="G13" s="37"/>
      <c r="H13" s="35" t="str">
        <f ca="1">IF(F10="","",VLOOKUP("w",F9:G10,2,FALSE))</f>
        <v>Nom équipe 10</v>
      </c>
      <c r="I13" s="29" t="s">
        <v>5</v>
      </c>
      <c r="J13" s="41" t="str">
        <f ca="1">H13</f>
        <v>Nom équipe 10</v>
      </c>
      <c r="K13" s="34"/>
      <c r="L13" s="70">
        <v>1</v>
      </c>
      <c r="M13" s="28" t="s">
        <v>25</v>
      </c>
      <c r="N13" s="28" t="str">
        <f ca="1">IF(I14="","",VLOOKUP("w",I13:J14,2,FALSE))</f>
        <v>Nom équipe 10</v>
      </c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21" x14ac:dyDescent="0.35">
      <c r="B14" s="107"/>
      <c r="D14" s="37"/>
      <c r="E14" s="26"/>
      <c r="F14" s="26"/>
      <c r="G14" s="37"/>
      <c r="H14" s="35" t="str">
        <f ca="1">IF(F18="","",VLOOKUP("w",F17:G18,2,FALSE))</f>
        <v>Nom équipe 11</v>
      </c>
      <c r="I14" s="29" t="s">
        <v>7</v>
      </c>
      <c r="J14" s="41" t="str">
        <f ca="1">H14</f>
        <v>Nom équipe 11</v>
      </c>
      <c r="K14" s="34"/>
      <c r="L14" s="70">
        <v>2</v>
      </c>
      <c r="M14" s="30" t="s">
        <v>26</v>
      </c>
      <c r="N14" s="30" t="str">
        <f ca="1">IF(I14="","",VLOOKUP("l",I13:J14,2,FALSE))</f>
        <v>Nom équipe 11</v>
      </c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21.5" thickBot="1" x14ac:dyDescent="0.4">
      <c r="B15" s="107"/>
      <c r="D15" s="38"/>
      <c r="E15" s="26"/>
      <c r="F15" s="26"/>
      <c r="G15" s="37"/>
      <c r="H15" s="26"/>
      <c r="I15" s="26"/>
      <c r="J15" s="40"/>
      <c r="K15" s="34"/>
      <c r="M15" s="28" t="s">
        <v>66</v>
      </c>
      <c r="N15" s="28" t="str">
        <f ca="1">IF(I19="","",VLOOKUP("w",I19:J20,2,FALSE))</f>
        <v>Nom équipe 9</v>
      </c>
    </row>
    <row r="16" spans="1:28" ht="21" x14ac:dyDescent="0.35">
      <c r="B16" s="107"/>
      <c r="D16" s="38"/>
      <c r="E16" s="31">
        <f>+E8</f>
        <v>0.50833333333333308</v>
      </c>
      <c r="F16" s="24" t="s">
        <v>33</v>
      </c>
      <c r="G16" s="37"/>
      <c r="H16" s="26"/>
      <c r="I16" s="26"/>
      <c r="J16" s="40"/>
      <c r="K16" s="34"/>
      <c r="M16" s="30" t="s">
        <v>67</v>
      </c>
      <c r="N16" s="30" t="str">
        <f ca="1">IF(I20="","",VLOOKUP("l",I19:J20,2,FALSE))</f>
        <v>Nom équipe 12</v>
      </c>
      <c r="R16" s="2"/>
      <c r="S16" s="2"/>
      <c r="T16" s="2"/>
      <c r="W16" s="2"/>
      <c r="X16" s="2"/>
      <c r="AA16" s="2"/>
      <c r="AB16" s="2"/>
    </row>
    <row r="17" spans="2:28" ht="21.5" thickBot="1" x14ac:dyDescent="0.4">
      <c r="B17" s="107"/>
      <c r="D17" s="37"/>
      <c r="E17" s="35" t="str">
        <f ca="1">'Param. - Transition'!F7</f>
        <v>Nom équipe 11</v>
      </c>
      <c r="F17" s="29" t="s">
        <v>5</v>
      </c>
      <c r="G17" s="38" t="str">
        <f ca="1">E17</f>
        <v>Nom équipe 11</v>
      </c>
      <c r="H17" s="26"/>
      <c r="I17" s="26"/>
      <c r="J17" s="40"/>
      <c r="K17" s="34"/>
      <c r="M17" s="5"/>
      <c r="N17" s="5"/>
      <c r="R17" s="2"/>
      <c r="S17" s="2"/>
      <c r="T17" s="2"/>
      <c r="W17" s="2"/>
      <c r="X17" s="2"/>
      <c r="AA17" s="2"/>
      <c r="AB17" s="2"/>
    </row>
    <row r="18" spans="2:28" ht="21" x14ac:dyDescent="0.35">
      <c r="B18" s="107"/>
      <c r="D18" s="37"/>
      <c r="E18" s="35" t="str">
        <f ca="1">'Param. - Transition'!G8</f>
        <v>Nom équipe 12</v>
      </c>
      <c r="F18" s="29" t="s">
        <v>7</v>
      </c>
      <c r="G18" s="38" t="str">
        <f ca="1">E18</f>
        <v>Nom équipe 12</v>
      </c>
      <c r="H18" s="31">
        <f>+H12</f>
        <v>0.52499999999999969</v>
      </c>
      <c r="I18" s="24" t="s">
        <v>33</v>
      </c>
      <c r="J18" s="40"/>
      <c r="K18" s="34"/>
      <c r="M18" s="5"/>
      <c r="N18" s="5"/>
      <c r="R18" s="2"/>
      <c r="S18" s="2"/>
      <c r="T18" s="2"/>
      <c r="W18" s="2"/>
      <c r="X18" s="2"/>
      <c r="AA18" s="2"/>
      <c r="AB18" s="2"/>
    </row>
    <row r="19" spans="2:28" ht="21" x14ac:dyDescent="0.35">
      <c r="B19" s="107"/>
      <c r="D19" s="38"/>
      <c r="E19" s="26"/>
      <c r="F19" s="26"/>
      <c r="G19" s="37"/>
      <c r="H19" s="35" t="str">
        <f ca="1">IF(F10="","",VLOOKUP("L",F9:G10,2,FALSE))</f>
        <v>Nom équipe 9</v>
      </c>
      <c r="I19" s="29" t="s">
        <v>5</v>
      </c>
      <c r="J19" s="41" t="str">
        <f ca="1">H19</f>
        <v>Nom équipe 9</v>
      </c>
      <c r="K19" s="34"/>
      <c r="M19" s="5"/>
      <c r="N19" s="5"/>
      <c r="R19" s="2"/>
      <c r="S19" s="2"/>
      <c r="T19" s="2"/>
      <c r="W19" s="2"/>
      <c r="X19" s="2"/>
      <c r="AA19" s="2"/>
      <c r="AB19" s="2"/>
    </row>
    <row r="20" spans="2:28" ht="21" x14ac:dyDescent="0.35">
      <c r="B20" s="108"/>
      <c r="D20" s="38"/>
      <c r="E20" s="26"/>
      <c r="F20" s="26"/>
      <c r="G20" s="37"/>
      <c r="H20" s="35" t="str">
        <f ca="1">IF(F18="","",VLOOKUP("L",F17:G18,2,FALSE))</f>
        <v>Nom équipe 12</v>
      </c>
      <c r="I20" s="29" t="s">
        <v>7</v>
      </c>
      <c r="J20" s="41" t="str">
        <f ca="1">H20</f>
        <v>Nom équipe 12</v>
      </c>
      <c r="K20" s="34"/>
      <c r="M20" s="5"/>
      <c r="N20" s="5"/>
      <c r="R20" s="2"/>
      <c r="S20" s="2"/>
      <c r="T20" s="2"/>
      <c r="W20" s="2"/>
      <c r="X20" s="2"/>
      <c r="AA20" s="2"/>
      <c r="AB20" s="2"/>
    </row>
    <row r="21" spans="2:28" ht="21" x14ac:dyDescent="0.35">
      <c r="D21" s="37"/>
      <c r="E21" s="26"/>
      <c r="F21" s="26"/>
      <c r="G21" s="37"/>
      <c r="H21" s="26"/>
      <c r="I21" s="26"/>
      <c r="J21" s="40"/>
      <c r="K21" s="34"/>
      <c r="M21" s="5"/>
      <c r="N21" s="5"/>
      <c r="R21" s="2"/>
      <c r="S21" s="2"/>
      <c r="T21" s="2"/>
      <c r="W21" s="2"/>
      <c r="X21" s="2"/>
      <c r="AA21" s="2"/>
      <c r="AB21" s="2"/>
    </row>
    <row r="22" spans="2:28" ht="21" x14ac:dyDescent="0.35">
      <c r="D22" s="37"/>
      <c r="E22" s="26"/>
      <c r="F22" s="26"/>
      <c r="G22" s="37"/>
      <c r="H22" s="26"/>
      <c r="I22" s="26"/>
      <c r="J22" s="40"/>
      <c r="K22" s="34"/>
      <c r="M22" s="5"/>
      <c r="N22" s="5"/>
      <c r="R22" s="2"/>
      <c r="S22" s="2"/>
      <c r="T22" s="2"/>
      <c r="W22" s="2"/>
      <c r="X22" s="2"/>
      <c r="AA22" s="2"/>
      <c r="AB22" s="2"/>
    </row>
    <row r="23" spans="2:28" ht="21.5" thickBot="1" x14ac:dyDescent="0.4">
      <c r="B23" s="106"/>
      <c r="D23" s="38"/>
      <c r="E23" s="26"/>
      <c r="F23" s="26"/>
      <c r="G23" s="37"/>
      <c r="H23" s="26"/>
      <c r="I23" s="26"/>
      <c r="J23" s="40"/>
      <c r="K23" s="34"/>
      <c r="M23" s="5"/>
      <c r="N23" s="5"/>
      <c r="R23" s="2"/>
      <c r="S23" s="2"/>
      <c r="T23" s="2"/>
      <c r="W23" s="2"/>
      <c r="X23" s="2"/>
      <c r="AA23" s="2"/>
      <c r="AB23" s="2"/>
    </row>
    <row r="24" spans="2:28" ht="21" x14ac:dyDescent="0.35">
      <c r="B24" s="107"/>
      <c r="D24" s="38"/>
      <c r="E24" s="31">
        <f>+E16</f>
        <v>0.50833333333333308</v>
      </c>
      <c r="F24" s="24" t="s">
        <v>71</v>
      </c>
      <c r="G24" s="37"/>
      <c r="H24" s="26"/>
      <c r="I24" s="26"/>
      <c r="J24" s="40"/>
      <c r="K24" s="34"/>
      <c r="M24" s="5"/>
      <c r="N24" s="5"/>
      <c r="R24" s="2"/>
      <c r="S24" s="2"/>
      <c r="T24" s="2"/>
      <c r="W24" s="2"/>
      <c r="X24" s="2"/>
      <c r="AA24" s="2"/>
      <c r="AB24" s="2"/>
    </row>
    <row r="25" spans="2:28" ht="21" x14ac:dyDescent="0.35">
      <c r="B25" s="107"/>
      <c r="D25" s="37"/>
      <c r="E25" s="35" t="str">
        <f ca="1">'Param. - Transition'!D8</f>
        <v>Nom équipe 2</v>
      </c>
      <c r="F25" s="29" t="s">
        <v>5</v>
      </c>
      <c r="G25" s="38" t="str">
        <f ca="1">E25</f>
        <v>Nom équipe 2</v>
      </c>
      <c r="H25" s="26"/>
      <c r="I25" s="26"/>
      <c r="J25" s="40"/>
      <c r="K25" s="34"/>
      <c r="M25" s="5"/>
      <c r="N25" s="5"/>
      <c r="R25" s="2"/>
      <c r="S25" s="2"/>
      <c r="T25" s="2"/>
      <c r="W25" s="2"/>
      <c r="X25" s="2"/>
      <c r="AA25" s="2"/>
      <c r="AB25" s="2"/>
    </row>
    <row r="26" spans="2:28" ht="21" x14ac:dyDescent="0.35">
      <c r="B26" s="107"/>
      <c r="D26" s="37"/>
      <c r="E26" s="35" t="str">
        <f ca="1">'Param. - Transition'!E7</f>
        <v>Nom équipe 7</v>
      </c>
      <c r="F26" s="29" t="s">
        <v>7</v>
      </c>
      <c r="G26" s="38" t="str">
        <f ca="1">E26</f>
        <v>Nom équipe 7</v>
      </c>
      <c r="H26" s="26"/>
      <c r="I26" s="26"/>
      <c r="J26" s="40"/>
      <c r="K26" s="34"/>
      <c r="M26" s="5"/>
      <c r="N26" s="5"/>
      <c r="R26" s="2"/>
      <c r="S26" s="2"/>
      <c r="T26" s="2"/>
      <c r="W26" s="2"/>
      <c r="X26" s="2"/>
      <c r="AA26" s="2"/>
      <c r="AB26" s="2"/>
    </row>
    <row r="27" spans="2:28" ht="21.5" thickBot="1" x14ac:dyDescent="0.4">
      <c r="B27" s="107"/>
      <c r="D27" s="38"/>
      <c r="E27" s="26"/>
      <c r="F27" s="26"/>
      <c r="G27" s="37"/>
      <c r="H27" s="26"/>
      <c r="I27" s="26"/>
      <c r="J27" s="40"/>
      <c r="K27" s="34"/>
      <c r="M27" s="5"/>
      <c r="N27" s="5"/>
      <c r="R27" s="2"/>
      <c r="S27" s="2"/>
      <c r="T27" s="2"/>
      <c r="W27" s="2"/>
      <c r="X27" s="2"/>
      <c r="AA27" s="2"/>
      <c r="AB27" s="2"/>
    </row>
    <row r="28" spans="2:28" ht="21" x14ac:dyDescent="0.35">
      <c r="B28" s="107"/>
      <c r="D28" s="38"/>
      <c r="E28" s="26"/>
      <c r="F28" s="26"/>
      <c r="G28" s="37"/>
      <c r="H28" s="31">
        <f>+H18</f>
        <v>0.52499999999999969</v>
      </c>
      <c r="I28" s="24" t="s">
        <v>71</v>
      </c>
      <c r="J28" s="40"/>
      <c r="K28" s="34"/>
      <c r="M28" s="5"/>
      <c r="N28" s="5"/>
      <c r="R28" s="2"/>
      <c r="S28" s="2"/>
      <c r="T28" s="2"/>
      <c r="W28" s="2"/>
      <c r="X28" s="2"/>
      <c r="AA28" s="2"/>
      <c r="AB28" s="2"/>
    </row>
    <row r="29" spans="2:28" ht="21" x14ac:dyDescent="0.35">
      <c r="B29" s="107"/>
      <c r="D29" s="37"/>
      <c r="E29" s="26"/>
      <c r="F29" s="26"/>
      <c r="G29" s="37"/>
      <c r="H29" s="35" t="str">
        <f ca="1">IF(F26="","",VLOOKUP("w",F25:G26,2,FALSE))</f>
        <v>Nom équipe 2</v>
      </c>
      <c r="I29" s="29" t="s">
        <v>5</v>
      </c>
      <c r="J29" s="41" t="str">
        <f ca="1">H29</f>
        <v>Nom équipe 2</v>
      </c>
      <c r="K29" s="34"/>
      <c r="M29" s="5"/>
      <c r="N29" s="5"/>
      <c r="R29" s="2"/>
      <c r="S29" s="2"/>
      <c r="T29" s="2"/>
      <c r="W29" s="2"/>
      <c r="X29" s="2"/>
      <c r="AA29" s="2"/>
      <c r="AB29" s="2"/>
    </row>
    <row r="30" spans="2:28" ht="21" x14ac:dyDescent="0.35">
      <c r="B30" s="107"/>
      <c r="D30" s="37"/>
      <c r="E30" s="26"/>
      <c r="F30" s="26"/>
      <c r="G30" s="37"/>
      <c r="H30" s="35" t="str">
        <f ca="1">IF(F34="","",VLOOKUP("w",F33:G34,2,FALSE))</f>
        <v>Nom équipe 1</v>
      </c>
      <c r="I30" s="29" t="s">
        <v>7</v>
      </c>
      <c r="J30" s="41" t="str">
        <f ca="1">H30</f>
        <v>Nom équipe 1</v>
      </c>
      <c r="K30" s="34"/>
      <c r="M30" s="5"/>
      <c r="N30" s="5"/>
      <c r="R30" s="2"/>
      <c r="S30" s="2"/>
      <c r="T30" s="2"/>
      <c r="W30" s="2"/>
      <c r="X30" s="2"/>
      <c r="AA30" s="2"/>
      <c r="AB30" s="2"/>
    </row>
    <row r="31" spans="2:28" ht="21.5" thickBot="1" x14ac:dyDescent="0.4">
      <c r="B31" s="107"/>
      <c r="D31" s="38"/>
      <c r="E31" s="26"/>
      <c r="F31" s="26"/>
      <c r="G31" s="37"/>
      <c r="H31" s="26"/>
      <c r="I31" s="26"/>
      <c r="J31" s="40"/>
      <c r="K31" s="34"/>
      <c r="M31" s="5"/>
      <c r="N31" s="5"/>
    </row>
    <row r="32" spans="2:28" ht="21" x14ac:dyDescent="0.35">
      <c r="B32" s="107"/>
      <c r="D32" s="38"/>
      <c r="E32" s="31">
        <f>E24+Paramétrage!$F$18+Paramétrage!$F$19</f>
        <v>0.51666666666666639</v>
      </c>
      <c r="F32" s="24" t="s">
        <v>32</v>
      </c>
      <c r="G32" s="37"/>
      <c r="H32" s="26"/>
      <c r="I32" s="26"/>
      <c r="J32" s="40"/>
      <c r="K32" s="34"/>
      <c r="L32" s="26"/>
      <c r="M32"/>
      <c r="N32"/>
    </row>
    <row r="33" spans="2:28" ht="21.5" thickBot="1" x14ac:dyDescent="0.4">
      <c r="B33" s="107"/>
      <c r="D33" s="37"/>
      <c r="E33" s="35" t="str">
        <f ca="1">'Param. - Transition'!D7</f>
        <v>Nom équipe 1</v>
      </c>
      <c r="F33" s="29" t="s">
        <v>5</v>
      </c>
      <c r="G33" s="38" t="str">
        <f ca="1">E33</f>
        <v>Nom équipe 1</v>
      </c>
      <c r="H33" s="26"/>
      <c r="I33" s="26"/>
      <c r="J33" s="40"/>
      <c r="K33" s="34"/>
      <c r="L33" s="26"/>
      <c r="M33"/>
      <c r="N33"/>
    </row>
    <row r="34" spans="2:28" ht="21" x14ac:dyDescent="0.35">
      <c r="B34" s="107"/>
      <c r="D34" s="37"/>
      <c r="E34" s="35" t="str">
        <f ca="1">'Param. - Transition'!E8</f>
        <v>Nom équipe 8</v>
      </c>
      <c r="F34" s="29" t="s">
        <v>7</v>
      </c>
      <c r="G34" s="38" t="str">
        <f ca="1">E34</f>
        <v>Nom équipe 8</v>
      </c>
      <c r="H34" s="31">
        <f>H28+Paramétrage!$F$18+Paramétrage!$F$19</f>
        <v>0.53333333333333299</v>
      </c>
      <c r="I34" s="24" t="s">
        <v>32</v>
      </c>
      <c r="J34" s="40"/>
      <c r="K34" s="34"/>
      <c r="L34" s="26"/>
      <c r="M34"/>
      <c r="N34"/>
    </row>
    <row r="35" spans="2:28" ht="21" x14ac:dyDescent="0.35">
      <c r="B35" s="107"/>
      <c r="D35" s="38"/>
      <c r="E35" s="26"/>
      <c r="F35" s="26"/>
      <c r="G35" s="37"/>
      <c r="H35" s="35" t="str">
        <f ca="1">IF(F26="","",VLOOKUP("L",F25:G26,2,FALSE))</f>
        <v>Nom équipe 7</v>
      </c>
      <c r="I35" s="29" t="s">
        <v>5</v>
      </c>
      <c r="J35" s="41" t="str">
        <f ca="1">H35</f>
        <v>Nom équipe 7</v>
      </c>
      <c r="K35" s="34"/>
      <c r="L35" s="26"/>
      <c r="M35"/>
      <c r="N35"/>
    </row>
    <row r="36" spans="2:28" ht="21" x14ac:dyDescent="0.35">
      <c r="B36" s="108"/>
      <c r="D36" s="38"/>
      <c r="E36" s="26"/>
      <c r="F36" s="26"/>
      <c r="G36" s="37"/>
      <c r="H36" s="35" t="str">
        <f ca="1">IF(F34="","",VLOOKUP("L",F33:G34,2,FALSE))</f>
        <v>Nom équipe 8</v>
      </c>
      <c r="I36" s="29" t="s">
        <v>7</v>
      </c>
      <c r="J36" s="41" t="str">
        <f ca="1">H36</f>
        <v>Nom équipe 8</v>
      </c>
      <c r="K36" s="34"/>
      <c r="L36" s="26"/>
      <c r="M36"/>
      <c r="N36"/>
    </row>
    <row r="37" spans="2:28" ht="21" x14ac:dyDescent="0.35">
      <c r="D37" s="37"/>
      <c r="E37" s="26"/>
      <c r="F37" s="26"/>
      <c r="G37" s="37"/>
      <c r="H37" s="26"/>
      <c r="I37" s="26"/>
      <c r="J37" s="40"/>
      <c r="K37" s="34"/>
      <c r="L37" s="26"/>
      <c r="M37"/>
      <c r="N37"/>
    </row>
    <row r="38" spans="2:28" ht="21" x14ac:dyDescent="0.35">
      <c r="D38" s="37"/>
      <c r="E38" s="26"/>
      <c r="F38" s="26"/>
      <c r="G38" s="37"/>
      <c r="H38" s="26"/>
      <c r="I38" s="26"/>
      <c r="J38" s="40"/>
      <c r="K38" s="34"/>
      <c r="M38" s="5"/>
      <c r="N38" s="5"/>
      <c r="R38" s="2"/>
      <c r="S38" s="2"/>
      <c r="T38" s="2"/>
      <c r="W38" s="2"/>
      <c r="X38" s="2"/>
      <c r="AA38" s="2"/>
      <c r="AB38" s="2"/>
    </row>
    <row r="39" spans="2:28" ht="21.5" thickBot="1" x14ac:dyDescent="0.4">
      <c r="B39" s="106"/>
      <c r="D39" s="38"/>
      <c r="E39" s="26"/>
      <c r="F39" s="26"/>
      <c r="G39" s="37"/>
      <c r="H39" s="26"/>
      <c r="I39" s="26"/>
      <c r="J39" s="40"/>
      <c r="K39" s="34"/>
      <c r="M39" s="5"/>
      <c r="N39" s="5"/>
      <c r="R39" s="2"/>
      <c r="S39" s="2"/>
      <c r="T39" s="2"/>
      <c r="W39" s="2"/>
      <c r="X39" s="2"/>
      <c r="AA39" s="2"/>
      <c r="AB39" s="2"/>
    </row>
    <row r="40" spans="2:28" ht="21" x14ac:dyDescent="0.35">
      <c r="B40" s="107"/>
      <c r="D40" s="38"/>
      <c r="E40" s="31">
        <f>+E32</f>
        <v>0.51666666666666639</v>
      </c>
      <c r="F40" s="24" t="s">
        <v>33</v>
      </c>
      <c r="G40" s="37"/>
      <c r="H40" s="26"/>
      <c r="I40" s="26"/>
      <c r="J40" s="40"/>
      <c r="K40" s="34"/>
      <c r="M40" s="5"/>
      <c r="N40" s="5"/>
      <c r="R40" s="2"/>
      <c r="S40" s="2"/>
      <c r="T40" s="2"/>
      <c r="W40" s="2"/>
      <c r="X40" s="2"/>
      <c r="AA40" s="2"/>
      <c r="AB40" s="2"/>
    </row>
    <row r="41" spans="2:28" ht="21" x14ac:dyDescent="0.35">
      <c r="B41" s="107"/>
      <c r="D41" s="37"/>
      <c r="E41" s="35" t="str">
        <f ca="1">'Param. - Transition'!B8</f>
        <v>Nom équipe 6</v>
      </c>
      <c r="F41" s="29" t="s">
        <v>5</v>
      </c>
      <c r="G41" s="38" t="str">
        <f ca="1">E41</f>
        <v>Nom équipe 6</v>
      </c>
      <c r="H41" s="26"/>
      <c r="I41" s="26"/>
      <c r="J41" s="40"/>
      <c r="K41" s="34"/>
      <c r="M41" s="5"/>
      <c r="N41" s="5"/>
      <c r="R41" s="2"/>
      <c r="S41" s="2"/>
      <c r="T41" s="2"/>
      <c r="W41" s="2"/>
      <c r="X41" s="2"/>
      <c r="AA41" s="2"/>
      <c r="AB41" s="2"/>
    </row>
    <row r="42" spans="2:28" ht="21" x14ac:dyDescent="0.35">
      <c r="B42" s="107"/>
      <c r="D42" s="37"/>
      <c r="E42" s="35" t="str">
        <f ca="1">'Param. - Transition'!C7</f>
        <v>Nom équipe 3</v>
      </c>
      <c r="F42" s="29" t="s">
        <v>7</v>
      </c>
      <c r="G42" s="38" t="str">
        <f ca="1">E42</f>
        <v>Nom équipe 3</v>
      </c>
      <c r="H42" s="26"/>
      <c r="I42" s="26"/>
      <c r="J42" s="40"/>
      <c r="K42" s="34"/>
      <c r="M42" s="5"/>
      <c r="N42" s="5"/>
      <c r="R42" s="2"/>
      <c r="S42" s="2"/>
      <c r="T42" s="2"/>
      <c r="W42" s="2"/>
      <c r="X42" s="2"/>
      <c r="AA42" s="2"/>
      <c r="AB42" s="2"/>
    </row>
    <row r="43" spans="2:28" ht="21.5" thickBot="1" x14ac:dyDescent="0.4">
      <c r="B43" s="107"/>
      <c r="D43" s="38"/>
      <c r="E43" s="26"/>
      <c r="F43" s="26"/>
      <c r="G43" s="37"/>
      <c r="H43" s="26"/>
      <c r="I43" s="26"/>
      <c r="J43" s="40"/>
      <c r="K43" s="34"/>
      <c r="M43" s="5"/>
      <c r="N43" s="5"/>
      <c r="R43" s="2"/>
      <c r="S43" s="2"/>
      <c r="T43" s="2"/>
      <c r="W43" s="2"/>
      <c r="X43" s="2"/>
      <c r="AA43" s="2"/>
      <c r="AB43" s="2"/>
    </row>
    <row r="44" spans="2:28" ht="21" x14ac:dyDescent="0.35">
      <c r="B44" s="107"/>
      <c r="D44" s="38"/>
      <c r="E44" s="26"/>
      <c r="F44" s="26"/>
      <c r="G44" s="37"/>
      <c r="H44" s="31">
        <f>+H34</f>
        <v>0.53333333333333299</v>
      </c>
      <c r="I44" s="24" t="s">
        <v>33</v>
      </c>
      <c r="J44" s="40"/>
      <c r="K44" s="34"/>
      <c r="M44" s="5"/>
      <c r="N44" s="5"/>
      <c r="R44" s="2"/>
      <c r="S44" s="2"/>
      <c r="T44" s="2"/>
      <c r="W44" s="2"/>
      <c r="X44" s="2"/>
      <c r="AA44" s="2"/>
      <c r="AB44" s="2"/>
    </row>
    <row r="45" spans="2:28" ht="21" x14ac:dyDescent="0.35">
      <c r="B45" s="107"/>
      <c r="D45" s="37"/>
      <c r="E45" s="26"/>
      <c r="F45" s="26"/>
      <c r="G45" s="37"/>
      <c r="H45" s="35" t="str">
        <f ca="1">IF(F42="","",VLOOKUP("w",F41:G42,2,FALSE))</f>
        <v>Nom équipe 6</v>
      </c>
      <c r="I45" s="29" t="s">
        <v>5</v>
      </c>
      <c r="J45" s="41" t="str">
        <f ca="1">H45</f>
        <v>Nom équipe 6</v>
      </c>
      <c r="K45" s="34"/>
      <c r="M45" s="5"/>
      <c r="N45" s="5"/>
      <c r="R45" s="2"/>
      <c r="S45" s="2"/>
      <c r="T45" s="2"/>
      <c r="W45" s="2"/>
      <c r="X45" s="2"/>
      <c r="AA45" s="2"/>
      <c r="AB45" s="2"/>
    </row>
    <row r="46" spans="2:28" ht="21" x14ac:dyDescent="0.35">
      <c r="B46" s="107"/>
      <c r="D46" s="37"/>
      <c r="E46" s="26"/>
      <c r="F46" s="26"/>
      <c r="G46" s="37"/>
      <c r="H46" s="35" t="str">
        <f ca="1">IF(F50="","",VLOOKUP("w",F49:G50,2,FALSE))</f>
        <v>Nom équipe 4</v>
      </c>
      <c r="I46" s="29" t="s">
        <v>7</v>
      </c>
      <c r="J46" s="41" t="str">
        <f ca="1">H46</f>
        <v>Nom équipe 4</v>
      </c>
      <c r="K46" s="34"/>
      <c r="M46" s="5"/>
      <c r="N46" s="5"/>
      <c r="R46" s="2"/>
      <c r="S46" s="2"/>
      <c r="T46" s="2"/>
      <c r="W46" s="2"/>
      <c r="X46" s="2"/>
      <c r="AA46" s="2"/>
      <c r="AB46" s="2"/>
    </row>
    <row r="47" spans="2:28" ht="21.5" thickBot="1" x14ac:dyDescent="0.4">
      <c r="B47" s="107"/>
      <c r="D47" s="38"/>
      <c r="E47" s="26"/>
      <c r="F47" s="26"/>
      <c r="G47" s="37"/>
      <c r="H47" s="26"/>
      <c r="I47" s="26"/>
      <c r="J47" s="40"/>
      <c r="K47" s="34"/>
      <c r="M47" s="5"/>
      <c r="N47" s="5"/>
    </row>
    <row r="48" spans="2:28" ht="21" x14ac:dyDescent="0.35">
      <c r="B48" s="107"/>
      <c r="D48" s="38"/>
      <c r="E48" s="31">
        <f>+E32</f>
        <v>0.51666666666666639</v>
      </c>
      <c r="F48" s="24" t="s">
        <v>71</v>
      </c>
      <c r="G48" s="37"/>
      <c r="H48" s="26"/>
      <c r="I48" s="26"/>
      <c r="J48" s="40"/>
      <c r="K48" s="34"/>
      <c r="L48" s="26"/>
      <c r="M48"/>
      <c r="N48"/>
    </row>
    <row r="49" spans="2:14" ht="21.5" thickBot="1" x14ac:dyDescent="0.4">
      <c r="B49" s="107"/>
      <c r="D49" s="37"/>
      <c r="E49" s="35" t="str">
        <f ca="1">'Param. - Transition'!C8</f>
        <v>Nom équipe 4</v>
      </c>
      <c r="F49" s="29" t="s">
        <v>5</v>
      </c>
      <c r="G49" s="38" t="str">
        <f ca="1">E49</f>
        <v>Nom équipe 4</v>
      </c>
      <c r="H49" s="26"/>
      <c r="I49" s="26"/>
      <c r="J49" s="40"/>
      <c r="K49" s="34"/>
      <c r="L49" s="26"/>
      <c r="M49"/>
      <c r="N49"/>
    </row>
    <row r="50" spans="2:14" ht="21" x14ac:dyDescent="0.35">
      <c r="B50" s="107"/>
      <c r="D50" s="37"/>
      <c r="E50" s="35" t="str">
        <f ca="1">'Param. - Transition'!B7</f>
        <v>Nom équipe 5</v>
      </c>
      <c r="F50" s="29" t="s">
        <v>7</v>
      </c>
      <c r="G50" s="38" t="str">
        <f ca="1">E50</f>
        <v>Nom équipe 5</v>
      </c>
      <c r="H50" s="31">
        <f>H44</f>
        <v>0.53333333333333299</v>
      </c>
      <c r="I50" s="24" t="s">
        <v>71</v>
      </c>
      <c r="J50" s="40"/>
      <c r="K50" s="34"/>
      <c r="L50" s="26"/>
      <c r="M50"/>
      <c r="N50"/>
    </row>
    <row r="51" spans="2:14" ht="21" x14ac:dyDescent="0.35">
      <c r="B51" s="107"/>
      <c r="D51" s="38"/>
      <c r="E51" s="26"/>
      <c r="F51" s="26"/>
      <c r="G51" s="37"/>
      <c r="H51" s="35" t="str">
        <f ca="1">IF(F42="","",VLOOKUP("L",F41:G42,2,FALSE))</f>
        <v>Nom équipe 3</v>
      </c>
      <c r="I51" s="29" t="s">
        <v>5</v>
      </c>
      <c r="J51" s="41" t="str">
        <f ca="1">H51</f>
        <v>Nom équipe 3</v>
      </c>
      <c r="K51" s="34"/>
      <c r="L51" s="26"/>
      <c r="M51"/>
      <c r="N51"/>
    </row>
    <row r="52" spans="2:14" ht="21" x14ac:dyDescent="0.35">
      <c r="B52" s="108"/>
      <c r="D52" s="38"/>
      <c r="E52" s="26"/>
      <c r="F52" s="26"/>
      <c r="G52" s="37"/>
      <c r="H52" s="35" t="str">
        <f ca="1">IF(F50="","",VLOOKUP("L",F49:G50,2,FALSE))</f>
        <v>Nom équipe 5</v>
      </c>
      <c r="I52" s="29" t="s">
        <v>7</v>
      </c>
      <c r="J52" s="41" t="str">
        <f ca="1">H52</f>
        <v>Nom équipe 5</v>
      </c>
      <c r="K52" s="34"/>
      <c r="L52" s="26"/>
      <c r="M52"/>
      <c r="N52"/>
    </row>
    <row r="53" spans="2:14" ht="21" x14ac:dyDescent="0.35">
      <c r="D53" s="37"/>
      <c r="E53" s="26"/>
      <c r="F53" s="26"/>
      <c r="G53" s="37"/>
      <c r="H53" s="26"/>
      <c r="I53" s="26"/>
      <c r="J53" s="40"/>
      <c r="K53" s="34"/>
      <c r="L53" s="26"/>
      <c r="M53"/>
      <c r="N53"/>
    </row>
    <row r="54" spans="2:14" ht="21" x14ac:dyDescent="0.35">
      <c r="H54" s="31" t="s">
        <v>63</v>
      </c>
      <c r="K54" s="32"/>
      <c r="M54"/>
      <c r="N54"/>
    </row>
    <row r="55" spans="2:14" ht="18.5" x14ac:dyDescent="0.35">
      <c r="H55" s="31">
        <f>H44+Paramétrage!$F$18+Paramétrage!$F$19</f>
        <v>0.5416666666666663</v>
      </c>
      <c r="M55"/>
      <c r="N55"/>
    </row>
    <row r="56" spans="2:14" x14ac:dyDescent="0.35">
      <c r="M56"/>
      <c r="N56"/>
    </row>
    <row r="57" spans="2:14" x14ac:dyDescent="0.35">
      <c r="M57"/>
      <c r="N57"/>
    </row>
    <row r="58" spans="2:14" x14ac:dyDescent="0.35">
      <c r="M58"/>
      <c r="N58"/>
    </row>
    <row r="59" spans="2:14" x14ac:dyDescent="0.35">
      <c r="M59"/>
      <c r="N59"/>
    </row>
  </sheetData>
  <sheetProtection selectLockedCells="1"/>
  <mergeCells count="5">
    <mergeCell ref="D2:I2"/>
    <mergeCell ref="M2:O2"/>
    <mergeCell ref="B7:B20"/>
    <mergeCell ref="B23:B36"/>
    <mergeCell ref="B39:B52"/>
  </mergeCells>
  <conditionalFormatting sqref="D23:D34">
    <cfRule type="cellIs" dxfId="525" priority="127" operator="equal">
      <formula>"W"</formula>
    </cfRule>
    <cfRule type="cellIs" dxfId="524" priority="126" operator="equal">
      <formula>"N"</formula>
    </cfRule>
    <cfRule type="cellIs" dxfId="523" priority="128" operator="equal">
      <formula>"L"</formula>
    </cfRule>
  </conditionalFormatting>
  <conditionalFormatting sqref="D39:D50">
    <cfRule type="cellIs" dxfId="522" priority="69" operator="equal">
      <formula>"W"</formula>
    </cfRule>
    <cfRule type="cellIs" dxfId="521" priority="70" operator="equal">
      <formula>"L"</formula>
    </cfRule>
    <cfRule type="cellIs" dxfId="520" priority="68" operator="equal">
      <formula>"N"</formula>
    </cfRule>
  </conditionalFormatting>
  <conditionalFormatting sqref="D19:F19">
    <cfRule type="cellIs" dxfId="519" priority="84" operator="equal">
      <formula>"W"</formula>
    </cfRule>
    <cfRule type="cellIs" dxfId="518" priority="83" operator="equal">
      <formula>"N"</formula>
    </cfRule>
    <cfRule type="cellIs" dxfId="517" priority="85" operator="equal">
      <formula>"L"</formula>
    </cfRule>
  </conditionalFormatting>
  <conditionalFormatting sqref="E9:E11">
    <cfRule type="cellIs" dxfId="516" priority="119" operator="equal">
      <formula>"L"</formula>
    </cfRule>
    <cfRule type="cellIs" dxfId="515" priority="118" operator="equal">
      <formula>"W"</formula>
    </cfRule>
    <cfRule type="cellIs" dxfId="514" priority="117" operator="equal">
      <formula>"N"</formula>
    </cfRule>
  </conditionalFormatting>
  <conditionalFormatting sqref="E25:E26 E27:F27">
    <cfRule type="cellIs" dxfId="513" priority="77" operator="equal">
      <formula>"N"</formula>
    </cfRule>
    <cfRule type="cellIs" dxfId="512" priority="78" operator="equal">
      <formula>"W"</formula>
    </cfRule>
    <cfRule type="cellIs" dxfId="511" priority="79" operator="equal">
      <formula>"L"</formula>
    </cfRule>
  </conditionalFormatting>
  <conditionalFormatting sqref="E33:E34">
    <cfRule type="cellIs" dxfId="510" priority="81" operator="equal">
      <formula>"W"</formula>
    </cfRule>
    <cfRule type="cellIs" dxfId="509" priority="82" operator="equal">
      <formula>"L"</formula>
    </cfRule>
    <cfRule type="cellIs" dxfId="508" priority="80" operator="equal">
      <formula>"N"</formula>
    </cfRule>
  </conditionalFormatting>
  <conditionalFormatting sqref="E41:E43">
    <cfRule type="cellIs" dxfId="507" priority="60" operator="equal">
      <formula>"W"</formula>
    </cfRule>
    <cfRule type="cellIs" dxfId="506" priority="59" operator="equal">
      <formula>"N"</formula>
    </cfRule>
    <cfRule type="cellIs" dxfId="505" priority="61" operator="equal">
      <formula>"L"</formula>
    </cfRule>
  </conditionalFormatting>
  <conditionalFormatting sqref="F6:F11">
    <cfRule type="cellIs" dxfId="504" priority="34" operator="equal">
      <formula>"N"</formula>
    </cfRule>
    <cfRule type="cellIs" dxfId="503" priority="35" operator="equal">
      <formula>"W"</formula>
    </cfRule>
    <cfRule type="cellIs" dxfId="502" priority="36" operator="equal">
      <formula>"L"</formula>
    </cfRule>
  </conditionalFormatting>
  <conditionalFormatting sqref="F13:F18">
    <cfRule type="cellIs" dxfId="501" priority="25" operator="equal">
      <formula>"N"</formula>
    </cfRule>
    <cfRule type="cellIs" dxfId="500" priority="26" operator="equal">
      <formula>"W"</formula>
    </cfRule>
    <cfRule type="cellIs" dxfId="499" priority="27" operator="equal">
      <formula>"L"</formula>
    </cfRule>
  </conditionalFormatting>
  <conditionalFormatting sqref="F22:F26">
    <cfRule type="cellIs" dxfId="498" priority="24" operator="equal">
      <formula>"L"</formula>
    </cfRule>
    <cfRule type="cellIs" dxfId="497" priority="23" operator="equal">
      <formula>"W"</formula>
    </cfRule>
    <cfRule type="cellIs" dxfId="496" priority="22" operator="equal">
      <formula>"N"</formula>
    </cfRule>
  </conditionalFormatting>
  <conditionalFormatting sqref="F29:F34">
    <cfRule type="cellIs" dxfId="495" priority="18" operator="equal">
      <formula>"L"</formula>
    </cfRule>
    <cfRule type="cellIs" dxfId="494" priority="17" operator="equal">
      <formula>"W"</formula>
    </cfRule>
    <cfRule type="cellIs" dxfId="493" priority="16" operator="equal">
      <formula>"N"</formula>
    </cfRule>
  </conditionalFormatting>
  <conditionalFormatting sqref="F38:F43">
    <cfRule type="cellIs" dxfId="492" priority="12" operator="equal">
      <formula>"L"</formula>
    </cfRule>
    <cfRule type="cellIs" dxfId="491" priority="11" operator="equal">
      <formula>"W"</formula>
    </cfRule>
    <cfRule type="cellIs" dxfId="490" priority="10" operator="equal">
      <formula>"N"</formula>
    </cfRule>
  </conditionalFormatting>
  <conditionalFormatting sqref="F45:F50">
    <cfRule type="cellIs" dxfId="489" priority="4" operator="equal">
      <formula>"N"</formula>
    </cfRule>
    <cfRule type="cellIs" dxfId="488" priority="5" operator="equal">
      <formula>"W"</formula>
    </cfRule>
    <cfRule type="cellIs" dxfId="487" priority="6" operator="equal">
      <formula>"L"</formula>
    </cfRule>
  </conditionalFormatting>
  <conditionalFormatting sqref="G8:G20 E17:E18">
    <cfRule type="cellIs" dxfId="486" priority="105" operator="equal">
      <formula>"N"</formula>
    </cfRule>
    <cfRule type="cellIs" dxfId="485" priority="106" operator="equal">
      <formula>"W"</formula>
    </cfRule>
    <cfRule type="cellIs" dxfId="484" priority="107" operator="equal">
      <formula>"L"</formula>
    </cfRule>
  </conditionalFormatting>
  <conditionalFormatting sqref="G24:G34">
    <cfRule type="cellIs" dxfId="483" priority="103" operator="equal">
      <formula>"W"</formula>
    </cfRule>
    <cfRule type="cellIs" dxfId="482" priority="102" operator="equal">
      <formula>"N"</formula>
    </cfRule>
    <cfRule type="cellIs" dxfId="481" priority="104" operator="equal">
      <formula>"L"</formula>
    </cfRule>
  </conditionalFormatting>
  <conditionalFormatting sqref="G36">
    <cfRule type="cellIs" dxfId="480" priority="124" operator="equal">
      <formula>"W"</formula>
    </cfRule>
    <cfRule type="cellIs" dxfId="479" priority="123" operator="equal">
      <formula>"N"</formula>
    </cfRule>
    <cfRule type="cellIs" dxfId="478" priority="125" operator="equal">
      <formula>"L"</formula>
    </cfRule>
  </conditionalFormatting>
  <conditionalFormatting sqref="G40:G50 E49:E50">
    <cfRule type="cellIs" dxfId="477" priority="58" operator="equal">
      <formula>"L"</formula>
    </cfRule>
    <cfRule type="cellIs" dxfId="476" priority="56" operator="equal">
      <formula>"N"</formula>
    </cfRule>
    <cfRule type="cellIs" dxfId="475" priority="57" operator="equal">
      <formula>"W"</formula>
    </cfRule>
  </conditionalFormatting>
  <conditionalFormatting sqref="G52">
    <cfRule type="cellIs" dxfId="474" priority="66" operator="equal">
      <formula>"W"</formula>
    </cfRule>
    <cfRule type="cellIs" dxfId="473" priority="65" operator="equal">
      <formula>"N"</formula>
    </cfRule>
    <cfRule type="cellIs" dxfId="472" priority="67" operator="equal">
      <formula>"L"</formula>
    </cfRule>
  </conditionalFormatting>
  <conditionalFormatting sqref="H13:H15">
    <cfRule type="cellIs" dxfId="471" priority="115" operator="equal">
      <formula>"W"</formula>
    </cfRule>
    <cfRule type="cellIs" dxfId="470" priority="114" operator="equal">
      <formula>"N"</formula>
    </cfRule>
    <cfRule type="cellIs" dxfId="469" priority="116" operator="equal">
      <formula>"L"</formula>
    </cfRule>
  </conditionalFormatting>
  <conditionalFormatting sqref="H29:H31">
    <cfRule type="cellIs" dxfId="468" priority="112" operator="equal">
      <formula>"W"</formula>
    </cfRule>
    <cfRule type="cellIs" dxfId="467" priority="111" operator="equal">
      <formula>"N"</formula>
    </cfRule>
    <cfRule type="cellIs" dxfId="466" priority="113" operator="equal">
      <formula>"L"</formula>
    </cfRule>
  </conditionalFormatting>
  <conditionalFormatting sqref="H45:H47">
    <cfRule type="cellIs" dxfId="465" priority="64" operator="equal">
      <formula>"L"</formula>
    </cfRule>
    <cfRule type="cellIs" dxfId="464" priority="63" operator="equal">
      <formula>"W"</formula>
    </cfRule>
    <cfRule type="cellIs" dxfId="463" priority="62" operator="equal">
      <formula>"N"</formula>
    </cfRule>
  </conditionalFormatting>
  <conditionalFormatting sqref="H19:J20">
    <cfRule type="cellIs" dxfId="462" priority="28" operator="equal">
      <formula>"N"</formula>
    </cfRule>
    <cfRule type="cellIs" dxfId="461" priority="30" operator="equal">
      <formula>"L"</formula>
    </cfRule>
    <cfRule type="cellIs" dxfId="460" priority="29" operator="equal">
      <formula>"W"</formula>
    </cfRule>
  </conditionalFormatting>
  <conditionalFormatting sqref="H35:J36">
    <cfRule type="cellIs" dxfId="459" priority="15" operator="equal">
      <formula>"L"</formula>
    </cfRule>
    <cfRule type="cellIs" dxfId="458" priority="14" operator="equal">
      <formula>"W"</formula>
    </cfRule>
    <cfRule type="cellIs" dxfId="457" priority="13" operator="equal">
      <formula>"N"</formula>
    </cfRule>
  </conditionalFormatting>
  <conditionalFormatting sqref="H51:J52">
    <cfRule type="cellIs" dxfId="456" priority="1" operator="equal">
      <formula>"N"</formula>
    </cfRule>
    <cfRule type="cellIs" dxfId="455" priority="3" operator="equal">
      <formula>"L"</formula>
    </cfRule>
    <cfRule type="cellIs" dxfId="454" priority="2" operator="equal">
      <formula>"W"</formula>
    </cfRule>
  </conditionalFormatting>
  <conditionalFormatting sqref="I4:J18">
    <cfRule type="cellIs" dxfId="453" priority="33" operator="equal">
      <formula>"L"</formula>
    </cfRule>
    <cfRule type="cellIs" dxfId="452" priority="32" operator="equal">
      <formula>"W"</formula>
    </cfRule>
    <cfRule type="cellIs" dxfId="451" priority="31" operator="equal">
      <formula>"N"</formula>
    </cfRule>
  </conditionalFormatting>
  <conditionalFormatting sqref="I21:J34">
    <cfRule type="cellIs" dxfId="450" priority="21" operator="equal">
      <formula>"L"</formula>
    </cfRule>
    <cfRule type="cellIs" dxfId="449" priority="20" operator="equal">
      <formula>"W"</formula>
    </cfRule>
    <cfRule type="cellIs" dxfId="448" priority="19" operator="equal">
      <formula>"N"</formula>
    </cfRule>
  </conditionalFormatting>
  <conditionalFormatting sqref="I38:J50">
    <cfRule type="cellIs" dxfId="447" priority="9" operator="equal">
      <formula>"L"</formula>
    </cfRule>
    <cfRule type="cellIs" dxfId="446" priority="8" operator="equal">
      <formula>"W"</formula>
    </cfRule>
    <cfRule type="cellIs" dxfId="445" priority="7" operator="equal">
      <formula>"N"</formula>
    </cfRule>
  </conditionalFormatting>
  <conditionalFormatting sqref="M2">
    <cfRule type="cellIs" dxfId="444" priority="108" operator="equal">
      <formula>"N"</formula>
    </cfRule>
    <cfRule type="cellIs" dxfId="443" priority="110" operator="equal">
      <formula>"L"</formula>
    </cfRule>
    <cfRule type="cellIs" dxfId="442" priority="109" operator="equal">
      <formula>"W"</formula>
    </cfRule>
  </conditionalFormatting>
  <conditionalFormatting sqref="M5:M16">
    <cfRule type="duplicateValues" dxfId="441" priority="43"/>
  </conditionalFormatting>
  <conditionalFormatting sqref="M5:N20 D1:J1 L1:L20 Q2:AB14 C3:J3 M3:O3 D4:D5 Z15 R16:AB30 M21:M22 L23:N37 D36:D37 M38 R38:AB46 L39:N53 D52:D53 D54:J54 L54 M54:O139 D55:L139">
    <cfRule type="cellIs" dxfId="440" priority="98" operator="equal">
      <formula>"N"</formula>
    </cfRule>
    <cfRule type="cellIs" dxfId="439" priority="100" operator="equal">
      <formula>"L"</formula>
    </cfRule>
    <cfRule type="cellIs" dxfId="438" priority="99" operator="equal">
      <formula>"W"</formula>
    </cfRule>
  </conditionalFormatting>
  <conditionalFormatting sqref="M1:O1 C1:C2 A1:B6 J2 G4:H7 D6:E6 B7 A7:A20 H8:H11 E13:E14 D20:D21 A21:B22 G21:H23 D22:E22 B23 A23:A36 H24:H27 E29:E30 D35:G35 G37:J37 D38:E38 G38:H39 B39 A39:A52 H40:H43 E45:E46 D51:G51 G53:J53 A53:B1048576">
    <cfRule type="cellIs" dxfId="437" priority="131" operator="equal">
      <formula>"L"</formula>
    </cfRule>
    <cfRule type="cellIs" dxfId="436" priority="129" operator="equal">
      <formula>"N"</formula>
    </cfRule>
    <cfRule type="cellIs" dxfId="435" priority="130" operator="equal">
      <formula>"W"</formula>
    </cfRule>
  </conditionalFormatting>
  <conditionalFormatting sqref="N39:N59 N23:N37 N5:N20">
    <cfRule type="duplicateValues" dxfId="434" priority="101"/>
  </conditionalFormatting>
  <conditionalFormatting sqref="O4:O53 C4:C139 D7:D18 Q18:Z1048576 A37:B38">
    <cfRule type="cellIs" dxfId="433" priority="120" operator="equal">
      <formula>"N"</formula>
    </cfRule>
    <cfRule type="cellIs" dxfId="432" priority="122" operator="equal">
      <formula>"L"</formula>
    </cfRule>
    <cfRule type="cellIs" dxfId="431" priority="121" operator="equal">
      <formula>"W"</formula>
    </cfRule>
  </conditionalFormatting>
  <conditionalFormatting sqref="Q1:Z1 Q15:Q17">
    <cfRule type="cellIs" dxfId="430" priority="97" operator="equal">
      <formula>"L"</formula>
    </cfRule>
    <cfRule type="cellIs" dxfId="429" priority="96" operator="equal">
      <formula>"W"</formula>
    </cfRule>
    <cfRule type="cellIs" dxfId="428" priority="95" operator="equal">
      <formula>"N"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8DB347-DB7D-4F20-A8B4-93548E318F6D}">
          <x14:formula1>
            <xm:f>Paramétrage!$A$1:$A$3</xm:f>
          </x14:formula1>
          <xm:sqref>F17:F18 F9:F10 F41:F42 I19:I20 I29:I30 F33:F34 I13:I14 F25:F26 I35:I36 I45:I46 F49:F50 I51:I52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B3AE-68AF-4A75-A578-02FF50F30AE7}">
  <sheetPr codeName="Feuil7">
    <tabColor theme="7" tint="0.59999389629810485"/>
    <pageSetUpPr fitToPage="1"/>
  </sheetPr>
  <dimension ref="A1:AR27"/>
  <sheetViews>
    <sheetView showGridLines="0" view="pageBreakPreview" zoomScale="55" zoomScaleNormal="70" zoomScaleSheetLayoutView="55" workbookViewId="0">
      <selection activeCell="D9" sqref="D9:D26"/>
    </sheetView>
  </sheetViews>
  <sheetFormatPr baseColWidth="10" defaultRowHeight="67.5" x14ac:dyDescent="0.35"/>
  <cols>
    <col min="1" max="1" width="0.36328125" style="1" customWidth="1"/>
    <col min="2" max="3" width="8.6328125" style="1" customWidth="1"/>
    <col min="4" max="4" width="1.7265625" customWidth="1"/>
    <col min="5" max="5" width="30.6328125" customWidth="1"/>
    <col min="6" max="7" width="6" style="2" customWidth="1"/>
    <col min="8" max="8" width="5.08984375" customWidth="1"/>
    <col min="9" max="9" width="30.6328125" customWidth="1"/>
    <col min="10" max="10" width="6" style="2" customWidth="1"/>
    <col min="11" max="11" width="5.6328125" style="2" customWidth="1"/>
    <col min="12" max="12" width="5.6328125" style="1" hidden="1" customWidth="1"/>
    <col min="13" max="14" width="8.6328125" style="1" customWidth="1"/>
    <col min="15" max="15" width="1.7265625" customWidth="1"/>
    <col min="16" max="16" width="30.6328125" customWidth="1"/>
    <col min="17" max="18" width="6" style="2" customWidth="1"/>
    <col min="19" max="19" width="5.08984375" customWidth="1"/>
    <col min="20" max="20" width="30.6328125" customWidth="1"/>
    <col min="21" max="21" width="6" style="2" customWidth="1"/>
    <col min="22" max="22" width="5.6328125" style="2" customWidth="1"/>
    <col min="23" max="23" width="5.6328125" style="61" hidden="1" customWidth="1"/>
    <col min="24" max="25" width="8.6328125" style="1" customWidth="1"/>
    <col min="26" max="26" width="1.7265625" customWidth="1"/>
    <col min="27" max="27" width="30.6328125" customWidth="1"/>
    <col min="28" max="29" width="6" style="2" customWidth="1"/>
    <col min="30" max="30" width="5.08984375" customWidth="1"/>
    <col min="31" max="31" width="30.6328125" customWidth="1"/>
    <col min="32" max="32" width="6" style="2" customWidth="1"/>
    <col min="33" max="33" width="5.6328125" style="2" customWidth="1"/>
    <col min="34" max="34" width="6" style="2" hidden="1" customWidth="1"/>
    <col min="35" max="36" width="8.6328125" style="1" customWidth="1"/>
    <col min="37" max="37" width="1.7265625" customWidth="1"/>
    <col min="38" max="38" width="30.6328125" customWidth="1"/>
    <col min="39" max="40" width="6" style="2" customWidth="1"/>
    <col min="41" max="41" width="5.08984375" customWidth="1"/>
    <col min="42" max="42" width="30.6328125" customWidth="1"/>
    <col min="43" max="43" width="6" style="2" customWidth="1"/>
    <col min="44" max="44" width="5.6328125" style="2" customWidth="1"/>
  </cols>
  <sheetData>
    <row r="1" spans="1:44" x14ac:dyDescent="0.35">
      <c r="Y1"/>
      <c r="AB1"/>
      <c r="AC1"/>
      <c r="AF1"/>
      <c r="AG1"/>
      <c r="AH1"/>
    </row>
    <row r="2" spans="1:44" ht="61" customHeight="1" x14ac:dyDescent="0.35">
      <c r="B2" s="99" t="s">
        <v>40</v>
      </c>
      <c r="C2" s="99"/>
      <c r="D2" s="99"/>
      <c r="E2" s="99"/>
      <c r="F2" s="99"/>
      <c r="G2" s="99"/>
      <c r="H2" s="99"/>
      <c r="I2" s="99"/>
      <c r="J2" s="99"/>
      <c r="K2" s="99"/>
      <c r="M2" s="99" t="s">
        <v>40</v>
      </c>
      <c r="N2" s="99"/>
      <c r="O2" s="99"/>
      <c r="P2" s="99"/>
      <c r="Q2" s="99"/>
      <c r="R2" s="99"/>
      <c r="S2" s="99"/>
      <c r="T2" s="99"/>
      <c r="U2" s="99"/>
      <c r="V2" s="99"/>
      <c r="X2" s="99" t="s">
        <v>40</v>
      </c>
      <c r="Y2" s="99"/>
      <c r="Z2" s="99"/>
      <c r="AA2" s="99"/>
      <c r="AB2" s="99"/>
      <c r="AC2" s="99"/>
      <c r="AD2" s="99"/>
      <c r="AE2" s="99"/>
      <c r="AF2" s="99"/>
      <c r="AG2" s="99"/>
      <c r="AH2"/>
      <c r="AI2" s="99" t="s">
        <v>40</v>
      </c>
      <c r="AJ2" s="99"/>
      <c r="AK2" s="99"/>
      <c r="AL2" s="99"/>
      <c r="AM2" s="99"/>
      <c r="AN2" s="99"/>
      <c r="AO2" s="99"/>
      <c r="AP2" s="99"/>
      <c r="AQ2" s="99"/>
      <c r="AR2" s="99"/>
    </row>
    <row r="3" spans="1:44" ht="14.5" customHeight="1" x14ac:dyDescent="0.35"/>
    <row r="4" spans="1:44" ht="24" customHeight="1" x14ac:dyDescent="0.35">
      <c r="AH4" s="1"/>
    </row>
    <row r="5" spans="1:44" ht="24" customHeight="1" x14ac:dyDescent="0.35">
      <c r="AH5" s="1"/>
    </row>
    <row r="6" spans="1:44" ht="24" customHeight="1" thickBot="1" x14ac:dyDescent="0.4">
      <c r="AH6" s="1"/>
    </row>
    <row r="7" spans="1:44" ht="24" customHeight="1" thickBot="1" x14ac:dyDescent="0.6">
      <c r="E7" s="100" t="str">
        <f>"POULE A - "&amp;Paramétrage!$J$3</f>
        <v>POULE A - Padel</v>
      </c>
      <c r="F7" s="101"/>
      <c r="G7" s="101"/>
      <c r="H7" s="101"/>
      <c r="I7" s="101"/>
      <c r="J7" s="101"/>
      <c r="K7" s="102"/>
      <c r="P7" s="100" t="str">
        <f>"POULE B - "&amp;Paramétrage!$J$3</f>
        <v>POULE B - Padel</v>
      </c>
      <c r="Q7" s="101"/>
      <c r="R7" s="101"/>
      <c r="S7" s="101"/>
      <c r="T7" s="101"/>
      <c r="U7" s="101"/>
      <c r="V7" s="102"/>
      <c r="AA7" s="100" t="str">
        <f>"POULE C - "&amp;Paramétrage!$J$3</f>
        <v>POULE C - Padel</v>
      </c>
      <c r="AB7" s="101"/>
      <c r="AC7" s="101"/>
      <c r="AD7" s="101"/>
      <c r="AE7" s="101"/>
      <c r="AF7" s="101"/>
      <c r="AG7" s="102"/>
      <c r="AH7" s="1"/>
      <c r="AL7" s="100" t="str">
        <f>"POULE D - "&amp;Paramétrage!$J$3</f>
        <v>POULE D - Padel</v>
      </c>
      <c r="AM7" s="101"/>
      <c r="AN7" s="101"/>
      <c r="AO7" s="101"/>
      <c r="AP7" s="101"/>
      <c r="AQ7" s="101"/>
      <c r="AR7" s="102"/>
    </row>
    <row r="8" spans="1:44" ht="24" customHeight="1" thickBot="1" x14ac:dyDescent="0.4">
      <c r="AH8" s="1"/>
    </row>
    <row r="9" spans="1:44" ht="24" customHeight="1" thickBot="1" x14ac:dyDescent="0.4">
      <c r="D9" s="1"/>
      <c r="E9" s="10" t="s">
        <v>0</v>
      </c>
      <c r="F9" s="11" t="s">
        <v>1</v>
      </c>
      <c r="G9" s="11" t="s">
        <v>2</v>
      </c>
      <c r="H9" s="17"/>
      <c r="I9" s="12" t="s">
        <v>0</v>
      </c>
      <c r="J9" s="11" t="s">
        <v>1</v>
      </c>
      <c r="K9" s="13" t="s">
        <v>2</v>
      </c>
      <c r="O9" s="1"/>
      <c r="P9" s="10" t="s">
        <v>0</v>
      </c>
      <c r="Q9" s="11" t="s">
        <v>1</v>
      </c>
      <c r="R9" s="11" t="s">
        <v>2</v>
      </c>
      <c r="S9" s="17"/>
      <c r="T9" s="12" t="s">
        <v>0</v>
      </c>
      <c r="U9" s="11" t="s">
        <v>1</v>
      </c>
      <c r="V9" s="13" t="s">
        <v>2</v>
      </c>
      <c r="Z9" s="1"/>
      <c r="AA9" s="10" t="s">
        <v>0</v>
      </c>
      <c r="AB9" s="11" t="s">
        <v>1</v>
      </c>
      <c r="AC9" s="11" t="s">
        <v>2</v>
      </c>
      <c r="AD9" s="17"/>
      <c r="AE9" s="12" t="s">
        <v>0</v>
      </c>
      <c r="AF9" s="11" t="s">
        <v>1</v>
      </c>
      <c r="AG9" s="13" t="s">
        <v>2</v>
      </c>
      <c r="AH9" s="1"/>
      <c r="AK9" s="1"/>
      <c r="AL9" s="10" t="s">
        <v>0</v>
      </c>
      <c r="AM9" s="11" t="s">
        <v>1</v>
      </c>
      <c r="AN9" s="11" t="s">
        <v>2</v>
      </c>
      <c r="AO9" s="17"/>
      <c r="AP9" s="12" t="s">
        <v>0</v>
      </c>
      <c r="AQ9" s="11" t="s">
        <v>1</v>
      </c>
      <c r="AR9" s="13" t="s">
        <v>2</v>
      </c>
    </row>
    <row r="10" spans="1:44" ht="30" customHeight="1" thickBot="1" x14ac:dyDescent="0.4">
      <c r="A10" s="21" t="e">
        <v>#REF!</v>
      </c>
      <c r="B10" s="24" t="str">
        <f>'1-Phase de poule-Sport 2'!B5</f>
        <v>T1</v>
      </c>
      <c r="C10" s="24">
        <f>'1-Phase de poule-Sport 2'!C5</f>
        <v>0.58333333333333337</v>
      </c>
      <c r="D10" s="1"/>
      <c r="E10" s="14" t="str">
        <f>'1-Phase de poule-Sport 2'!E5</f>
        <v>Nom équipe 1 A</v>
      </c>
      <c r="F10" s="19"/>
      <c r="G10" s="19"/>
      <c r="H10" s="50" t="str">
        <f>'1-Phase de poule-Sport 2'!H5</f>
        <v>VS</v>
      </c>
      <c r="I10" s="8" t="str">
        <f>'1-Phase de poule-Sport 2'!I5</f>
        <v>Nom équipe 4 A</v>
      </c>
      <c r="J10" s="19"/>
      <c r="K10" s="21"/>
      <c r="L10" s="15"/>
      <c r="M10" s="24" t="str">
        <f>'1-Phase de poule-Sport 2'!M5</f>
        <v>T2</v>
      </c>
      <c r="N10" s="24">
        <f>'1-Phase de poule-Sport 2'!N5</f>
        <v>0.58333333333333337</v>
      </c>
      <c r="O10" s="1"/>
      <c r="P10" s="14" t="str">
        <f>'1-Phase de poule-Sport 2'!P5</f>
        <v>Nom équipe 7 A</v>
      </c>
      <c r="Q10" s="19"/>
      <c r="R10" s="19"/>
      <c r="S10" s="50" t="str">
        <f>'1-Phase de poule-Sport 2'!S5</f>
        <v>VS</v>
      </c>
      <c r="T10" s="8" t="str">
        <f>'1-Phase de poule-Sport 2'!T5</f>
        <v>Nom équipe 10 A</v>
      </c>
      <c r="U10" s="19"/>
      <c r="V10" s="21"/>
      <c r="X10" s="24" t="str">
        <f>'1-Phase de poule-Sport 2'!X5</f>
        <v>T3</v>
      </c>
      <c r="Y10" s="24">
        <f>'1-Phase de poule-Sport 2'!Y5</f>
        <v>0.58333333333333337</v>
      </c>
      <c r="Z10" s="1"/>
      <c r="AA10" s="14" t="str">
        <f>'1-Phase de poule-Sport 2'!AA5</f>
        <v>Nom équipe 6 B</v>
      </c>
      <c r="AB10" s="19"/>
      <c r="AC10" s="19"/>
      <c r="AD10" s="50" t="str">
        <f>'1-Phase de poule-Sport 2'!AD5</f>
        <v>VS</v>
      </c>
      <c r="AE10" s="8" t="str">
        <f>'1-Phase de poule-Sport 2'!AE5</f>
        <v>Nom équipe 3 B</v>
      </c>
      <c r="AF10" s="19"/>
      <c r="AG10" s="21"/>
      <c r="AH10" s="1"/>
      <c r="AI10" s="24" t="str">
        <f>'1-Phase de poule-Sport 2'!AI5</f>
        <v>T4</v>
      </c>
      <c r="AJ10" s="24">
        <f>'1-Phase de poule-Sport 2'!AJ5</f>
        <v>0.58333333333333337</v>
      </c>
      <c r="AK10" s="1"/>
      <c r="AL10" s="14" t="str">
        <f>'1-Phase de poule-Sport 2'!AL5</f>
        <v>Nom équipe 12 B</v>
      </c>
      <c r="AM10" s="19"/>
      <c r="AN10" s="19"/>
      <c r="AO10" s="50" t="str">
        <f>'1-Phase de poule-Sport 2'!AO5</f>
        <v>VS</v>
      </c>
      <c r="AP10" s="8" t="str">
        <f>'1-Phase de poule-Sport 2'!AP5</f>
        <v>Nom équipe 9 B</v>
      </c>
      <c r="AQ10" s="19"/>
      <c r="AR10" s="21"/>
    </row>
    <row r="11" spans="1:44" ht="30" customHeight="1" thickBot="1" x14ac:dyDescent="0.4">
      <c r="A11" s="21" t="e">
        <v>#REF!</v>
      </c>
      <c r="B11" s="24" t="str">
        <f>+'1-Phase de poule-Sport 2'!B6</f>
        <v>T1</v>
      </c>
      <c r="C11" s="24">
        <f>+'1-Phase de poule-Sport 2'!C6</f>
        <v>0.59166666666666667</v>
      </c>
      <c r="D11" s="1"/>
      <c r="E11" s="15" t="str">
        <f>'1-Phase de poule-Sport 2'!E6</f>
        <v>Nom équipe 2 A</v>
      </c>
      <c r="F11" s="20"/>
      <c r="G11" s="20"/>
      <c r="H11" s="50" t="str">
        <f>'1-Phase de poule-Sport 2'!H6</f>
        <v>VS</v>
      </c>
      <c r="I11" s="9" t="str">
        <f>'1-Phase de poule-Sport 2'!I6</f>
        <v>Nom équipe 5 A</v>
      </c>
      <c r="J11" s="20"/>
      <c r="K11" s="48"/>
      <c r="L11" s="14"/>
      <c r="M11" s="24" t="str">
        <f>+'1-Phase de poule-Sport 2'!M6</f>
        <v>T2</v>
      </c>
      <c r="N11" s="24">
        <f>+'1-Phase de poule-Sport 2'!N6</f>
        <v>0.59166666666666667</v>
      </c>
      <c r="O11" s="1"/>
      <c r="P11" s="15" t="str">
        <f>'1-Phase de poule-Sport 2'!P6</f>
        <v>Nom équipe 8 A</v>
      </c>
      <c r="Q11" s="20"/>
      <c r="R11" s="20"/>
      <c r="S11" s="50" t="str">
        <f>'1-Phase de poule-Sport 2'!S6</f>
        <v>VS</v>
      </c>
      <c r="T11" s="9" t="str">
        <f>'1-Phase de poule-Sport 2'!T6</f>
        <v>Nom équipe 11 A</v>
      </c>
      <c r="U11" s="20"/>
      <c r="V11" s="48"/>
      <c r="X11" s="24" t="str">
        <f>+'1-Phase de poule-Sport 2'!X6</f>
        <v>T3</v>
      </c>
      <c r="Y11" s="24">
        <f>+'1-Phase de poule-Sport 2'!Y6</f>
        <v>0.59166666666666667</v>
      </c>
      <c r="Z11" s="1"/>
      <c r="AA11" s="15" t="str">
        <f>'1-Phase de poule-Sport 2'!AA6</f>
        <v>Nom équipe 5 B</v>
      </c>
      <c r="AB11" s="20"/>
      <c r="AC11" s="20"/>
      <c r="AD11" s="50" t="str">
        <f>'1-Phase de poule-Sport 2'!AD6</f>
        <v>VS</v>
      </c>
      <c r="AE11" s="9" t="str">
        <f>'1-Phase de poule-Sport 2'!AE6</f>
        <v>Nom équipe 2 B</v>
      </c>
      <c r="AF11" s="20"/>
      <c r="AG11" s="48"/>
      <c r="AH11" s="1"/>
      <c r="AI11" s="24" t="str">
        <f>+'1-Phase de poule-Sport 2'!AI6</f>
        <v>T4</v>
      </c>
      <c r="AJ11" s="24">
        <f>+'1-Phase de poule-Sport 2'!AJ6</f>
        <v>0.59166666666666667</v>
      </c>
      <c r="AK11" s="1"/>
      <c r="AL11" s="15" t="str">
        <f>'1-Phase de poule-Sport 2'!AL6</f>
        <v>Nom équipe 11 B</v>
      </c>
      <c r="AM11" s="20"/>
      <c r="AN11" s="20"/>
      <c r="AO11" s="50" t="str">
        <f>'1-Phase de poule-Sport 2'!AO6</f>
        <v>VS</v>
      </c>
      <c r="AP11" s="9" t="str">
        <f>'1-Phase de poule-Sport 2'!AP6</f>
        <v>Nom équipe 8 B</v>
      </c>
      <c r="AQ11" s="20"/>
      <c r="AR11" s="48"/>
    </row>
    <row r="12" spans="1:44" ht="30" customHeight="1" thickBot="1" x14ac:dyDescent="0.4">
      <c r="A12" s="15">
        <f>'1-Phase de poule-Sport 2'!A7</f>
        <v>0</v>
      </c>
      <c r="B12" s="24" t="str">
        <f>'1-Phase de poule-Sport 2'!B7</f>
        <v>T1</v>
      </c>
      <c r="C12" s="24">
        <f>'1-Phase de poule-Sport 2'!C7</f>
        <v>0.6</v>
      </c>
      <c r="D12" s="1"/>
      <c r="E12" s="14" t="str">
        <f>'1-Phase de poule-Sport 2'!E7</f>
        <v>Nom équipe 3 A</v>
      </c>
      <c r="F12" s="19"/>
      <c r="G12" s="19"/>
      <c r="H12" s="50" t="str">
        <f>'1-Phase de poule-Sport 2'!H7</f>
        <v>VS</v>
      </c>
      <c r="I12" s="8" t="str">
        <f>'1-Phase de poule-Sport 2'!I7</f>
        <v>Nom équipe 6 A</v>
      </c>
      <c r="J12" s="19"/>
      <c r="K12" s="21"/>
      <c r="L12" s="15"/>
      <c r="M12" s="24" t="str">
        <f>'1-Phase de poule-Sport 2'!M7</f>
        <v>T2</v>
      </c>
      <c r="N12" s="24">
        <f>'1-Phase de poule-Sport 2'!N7</f>
        <v>0.6</v>
      </c>
      <c r="O12" s="1"/>
      <c r="P12" s="14" t="str">
        <f>'1-Phase de poule-Sport 2'!P7</f>
        <v>Nom équipe 9 A</v>
      </c>
      <c r="Q12" s="19"/>
      <c r="R12" s="19"/>
      <c r="S12" s="50" t="str">
        <f>'1-Phase de poule-Sport 2'!S7</f>
        <v>VS</v>
      </c>
      <c r="T12" s="8" t="str">
        <f>'1-Phase de poule-Sport 2'!T7</f>
        <v>Nom équipe 12 A</v>
      </c>
      <c r="U12" s="19"/>
      <c r="V12" s="21"/>
      <c r="X12" s="24" t="str">
        <f>'1-Phase de poule-Sport 2'!X7</f>
        <v>T3</v>
      </c>
      <c r="Y12" s="24">
        <f>'1-Phase de poule-Sport 2'!Y7</f>
        <v>0.6</v>
      </c>
      <c r="Z12" s="1"/>
      <c r="AA12" s="14" t="str">
        <f>'1-Phase de poule-Sport 2'!AA7</f>
        <v>Nom équipe 4 B</v>
      </c>
      <c r="AB12" s="19"/>
      <c r="AC12" s="19"/>
      <c r="AD12" s="50" t="str">
        <f>'1-Phase de poule-Sport 2'!AD7</f>
        <v>VS</v>
      </c>
      <c r="AE12" s="8" t="str">
        <f>'1-Phase de poule-Sport 2'!AE7</f>
        <v>Nom équipe 1 B</v>
      </c>
      <c r="AF12" s="19"/>
      <c r="AG12" s="21"/>
      <c r="AH12" s="1"/>
      <c r="AI12" s="24" t="str">
        <f>'1-Phase de poule-Sport 2'!AI7</f>
        <v>T4</v>
      </c>
      <c r="AJ12" s="24">
        <f>'1-Phase de poule-Sport 2'!AJ7</f>
        <v>0.6</v>
      </c>
      <c r="AK12" s="1"/>
      <c r="AL12" s="14" t="str">
        <f>'1-Phase de poule-Sport 2'!AL7</f>
        <v>Nom équipe 10 B</v>
      </c>
      <c r="AM12" s="19"/>
      <c r="AN12" s="19"/>
      <c r="AO12" s="50" t="str">
        <f>'1-Phase de poule-Sport 2'!AO7</f>
        <v>VS</v>
      </c>
      <c r="AP12" s="8" t="str">
        <f>'1-Phase de poule-Sport 2'!AP7</f>
        <v>Nom équipe 7 B</v>
      </c>
      <c r="AQ12" s="19"/>
      <c r="AR12" s="21"/>
    </row>
    <row r="13" spans="1:44" ht="30" customHeight="1" thickBot="1" x14ac:dyDescent="0.4">
      <c r="A13" s="15">
        <f>'1-Phase de poule-Sport 2'!A8</f>
        <v>0</v>
      </c>
      <c r="B13" s="24" t="str">
        <f>'1-Phase de poule-Sport 2'!B8</f>
        <v>T1</v>
      </c>
      <c r="C13" s="24">
        <f>'1-Phase de poule-Sport 2'!C8</f>
        <v>0.60833333333333328</v>
      </c>
      <c r="D13" s="1"/>
      <c r="E13" s="15" t="str">
        <f>'1-Phase de poule-Sport 2'!E8</f>
        <v>Nom équipe 1 A</v>
      </c>
      <c r="F13" s="20"/>
      <c r="G13" s="20"/>
      <c r="H13" s="50" t="str">
        <f>'1-Phase de poule-Sport 2'!H8</f>
        <v>VS</v>
      </c>
      <c r="I13" s="9" t="str">
        <f>'1-Phase de poule-Sport 2'!I8</f>
        <v>Nom équipe 5 A</v>
      </c>
      <c r="J13" s="20"/>
      <c r="K13" s="48"/>
      <c r="L13" s="14"/>
      <c r="M13" s="24" t="str">
        <f>'1-Phase de poule-Sport 2'!M8</f>
        <v>T2</v>
      </c>
      <c r="N13" s="24">
        <f>'1-Phase de poule-Sport 2'!N8</f>
        <v>0.60833333333333328</v>
      </c>
      <c r="O13" s="1"/>
      <c r="P13" s="15" t="str">
        <f>'1-Phase de poule-Sport 2'!P8</f>
        <v>Nom équipe 7 A</v>
      </c>
      <c r="Q13" s="20"/>
      <c r="R13" s="20"/>
      <c r="S13" s="50" t="str">
        <f>'1-Phase de poule-Sport 2'!S8</f>
        <v>VS</v>
      </c>
      <c r="T13" s="9" t="str">
        <f>'1-Phase de poule-Sport 2'!T8</f>
        <v>Nom équipe 11 A</v>
      </c>
      <c r="U13" s="20"/>
      <c r="V13" s="48"/>
      <c r="X13" s="24" t="str">
        <f>'1-Phase de poule-Sport 2'!X8</f>
        <v>T3</v>
      </c>
      <c r="Y13" s="24">
        <f>'1-Phase de poule-Sport 2'!Y8</f>
        <v>0.60833333333333328</v>
      </c>
      <c r="Z13" s="1"/>
      <c r="AA13" s="15" t="str">
        <f>'1-Phase de poule-Sport 2'!AA8</f>
        <v>Nom équipe 6 B</v>
      </c>
      <c r="AB13" s="20"/>
      <c r="AC13" s="20"/>
      <c r="AD13" s="50" t="str">
        <f>'1-Phase de poule-Sport 2'!AD8</f>
        <v>VS</v>
      </c>
      <c r="AE13" s="9" t="str">
        <f>'1-Phase de poule-Sport 2'!AE8</f>
        <v>Nom équipe 2 B</v>
      </c>
      <c r="AF13" s="20"/>
      <c r="AG13" s="48"/>
      <c r="AH13" s="1"/>
      <c r="AI13" s="24" t="str">
        <f>'1-Phase de poule-Sport 2'!AI8</f>
        <v>T4</v>
      </c>
      <c r="AJ13" s="24">
        <f>'1-Phase de poule-Sport 2'!AJ8</f>
        <v>0.60833333333333328</v>
      </c>
      <c r="AK13" s="1"/>
      <c r="AL13" s="15" t="str">
        <f>'1-Phase de poule-Sport 2'!AL8</f>
        <v>Nom équipe 12 B</v>
      </c>
      <c r="AM13" s="20"/>
      <c r="AN13" s="20"/>
      <c r="AO13" s="50" t="str">
        <f>'1-Phase de poule-Sport 2'!AO8</f>
        <v>VS</v>
      </c>
      <c r="AP13" s="9" t="str">
        <f>'1-Phase de poule-Sport 2'!AP8</f>
        <v>Nom équipe 8 B</v>
      </c>
      <c r="AQ13" s="20"/>
      <c r="AR13" s="48"/>
    </row>
    <row r="14" spans="1:44" ht="30" customHeight="1" thickBot="1" x14ac:dyDescent="0.4">
      <c r="A14" s="15">
        <f>'1-Phase de poule-Sport 2'!A9</f>
        <v>0</v>
      </c>
      <c r="B14" s="24" t="str">
        <f>'1-Phase de poule-Sport 2'!B9</f>
        <v>T1</v>
      </c>
      <c r="C14" s="24">
        <f>'1-Phase de poule-Sport 2'!C9</f>
        <v>0.61666666666666659</v>
      </c>
      <c r="D14" s="1"/>
      <c r="E14" s="14" t="str">
        <f>'1-Phase de poule-Sport 2'!E9</f>
        <v>Nom équipe 6 A</v>
      </c>
      <c r="F14" s="19"/>
      <c r="G14" s="19"/>
      <c r="H14" s="50" t="str">
        <f>'1-Phase de poule-Sport 2'!H9</f>
        <v>VS</v>
      </c>
      <c r="I14" s="8" t="str">
        <f>'1-Phase de poule-Sport 2'!I9</f>
        <v>Nom équipe 4 A</v>
      </c>
      <c r="J14" s="19"/>
      <c r="K14" s="21"/>
      <c r="L14" s="15"/>
      <c r="M14" s="24" t="str">
        <f>'1-Phase de poule-Sport 2'!M9</f>
        <v>T2</v>
      </c>
      <c r="N14" s="24">
        <f>'1-Phase de poule-Sport 2'!N9</f>
        <v>0.61666666666666659</v>
      </c>
      <c r="O14" s="1"/>
      <c r="P14" s="14" t="str">
        <f>'1-Phase de poule-Sport 2'!P9</f>
        <v>Nom équipe 12 A</v>
      </c>
      <c r="Q14" s="19"/>
      <c r="R14" s="19"/>
      <c r="S14" s="50" t="str">
        <f>'1-Phase de poule-Sport 2'!S9</f>
        <v>VS</v>
      </c>
      <c r="T14" s="8" t="str">
        <f>'1-Phase de poule-Sport 2'!T9</f>
        <v>Nom équipe 10 A</v>
      </c>
      <c r="U14" s="19"/>
      <c r="V14" s="21"/>
      <c r="X14" s="24" t="str">
        <f>'1-Phase de poule-Sport 2'!X9</f>
        <v>T3</v>
      </c>
      <c r="Y14" s="24">
        <f>'1-Phase de poule-Sport 2'!Y9</f>
        <v>0.61666666666666659</v>
      </c>
      <c r="Z14" s="1"/>
      <c r="AA14" s="14" t="str">
        <f>'1-Phase de poule-Sport 2'!AA9</f>
        <v>Nom équipe 1 B</v>
      </c>
      <c r="AB14" s="19"/>
      <c r="AC14" s="19"/>
      <c r="AD14" s="50" t="str">
        <f>'1-Phase de poule-Sport 2'!AD9</f>
        <v>VS</v>
      </c>
      <c r="AE14" s="8" t="str">
        <f>'1-Phase de poule-Sport 2'!AE9</f>
        <v>Nom équipe 3 B</v>
      </c>
      <c r="AF14" s="19"/>
      <c r="AG14" s="21"/>
      <c r="AH14" s="1"/>
      <c r="AI14" s="24" t="str">
        <f>'1-Phase de poule-Sport 2'!AI9</f>
        <v>T4</v>
      </c>
      <c r="AJ14" s="24">
        <f>'1-Phase de poule-Sport 2'!AJ9</f>
        <v>0.61666666666666659</v>
      </c>
      <c r="AK14" s="1"/>
      <c r="AL14" s="14" t="str">
        <f>'1-Phase de poule-Sport 2'!AL9</f>
        <v>Nom équipe 7 B</v>
      </c>
      <c r="AM14" s="19"/>
      <c r="AN14" s="19"/>
      <c r="AO14" s="50" t="str">
        <f>'1-Phase de poule-Sport 2'!AO9</f>
        <v>VS</v>
      </c>
      <c r="AP14" s="8" t="str">
        <f>'1-Phase de poule-Sport 2'!AP9</f>
        <v>Nom équipe 9 B</v>
      </c>
      <c r="AQ14" s="19"/>
      <c r="AR14" s="21"/>
    </row>
    <row r="15" spans="1:44" ht="30" customHeight="1" thickBot="1" x14ac:dyDescent="0.4">
      <c r="A15" s="15">
        <f>'1-Phase de poule-Sport 2'!A10</f>
        <v>0</v>
      </c>
      <c r="B15" s="24" t="str">
        <f>'1-Phase de poule-Sport 2'!B10</f>
        <v>T1</v>
      </c>
      <c r="C15" s="24">
        <f>'1-Phase de poule-Sport 2'!C10</f>
        <v>0.62499999999999989</v>
      </c>
      <c r="D15" s="1"/>
      <c r="E15" s="15" t="str">
        <f>'1-Phase de poule-Sport 2'!E10</f>
        <v>Nom équipe 2 A</v>
      </c>
      <c r="F15" s="20"/>
      <c r="G15" s="20"/>
      <c r="H15" s="50" t="str">
        <f>'1-Phase de poule-Sport 2'!H10</f>
        <v>VS</v>
      </c>
      <c r="I15" s="9" t="str">
        <f>'1-Phase de poule-Sport 2'!I10</f>
        <v>Nom équipe 3 A</v>
      </c>
      <c r="J15" s="20"/>
      <c r="K15" s="48"/>
      <c r="L15" s="14"/>
      <c r="M15" s="24" t="str">
        <f>'1-Phase de poule-Sport 2'!M10</f>
        <v>T2</v>
      </c>
      <c r="N15" s="24">
        <f>'1-Phase de poule-Sport 2'!N10</f>
        <v>0.62499999999999989</v>
      </c>
      <c r="O15" s="1"/>
      <c r="P15" s="15" t="str">
        <f>'1-Phase de poule-Sport 2'!P10</f>
        <v>Nom équipe 8 A</v>
      </c>
      <c r="Q15" s="20"/>
      <c r="R15" s="20"/>
      <c r="S15" s="50" t="str">
        <f>'1-Phase de poule-Sport 2'!S10</f>
        <v>VS</v>
      </c>
      <c r="T15" s="9" t="str">
        <f>'1-Phase de poule-Sport 2'!T10</f>
        <v>Nom équipe 9 A</v>
      </c>
      <c r="U15" s="20"/>
      <c r="V15" s="48"/>
      <c r="X15" s="24" t="str">
        <f>'1-Phase de poule-Sport 2'!X10</f>
        <v>T3</v>
      </c>
      <c r="Y15" s="24">
        <f>'1-Phase de poule-Sport 2'!Y10</f>
        <v>0.62499999999999989</v>
      </c>
      <c r="Z15" s="1"/>
      <c r="AA15" s="15" t="str">
        <f>'1-Phase de poule-Sport 2'!AA10</f>
        <v>Nom équipe 5 B</v>
      </c>
      <c r="AB15" s="20"/>
      <c r="AC15" s="20"/>
      <c r="AD15" s="50" t="str">
        <f>'1-Phase de poule-Sport 2'!AD10</f>
        <v>VS</v>
      </c>
      <c r="AE15" s="9" t="str">
        <f>'1-Phase de poule-Sport 2'!AE10</f>
        <v>Nom équipe 4 B</v>
      </c>
      <c r="AF15" s="20"/>
      <c r="AG15" s="48"/>
      <c r="AH15" s="1"/>
      <c r="AI15" s="24" t="str">
        <f>'1-Phase de poule-Sport 2'!AI10</f>
        <v>T4</v>
      </c>
      <c r="AJ15" s="24">
        <f>'1-Phase de poule-Sport 2'!AJ10</f>
        <v>0.62499999999999989</v>
      </c>
      <c r="AK15" s="1"/>
      <c r="AL15" s="15" t="str">
        <f>'1-Phase de poule-Sport 2'!AL10</f>
        <v>Nom équipe 11 B</v>
      </c>
      <c r="AM15" s="20"/>
      <c r="AN15" s="20"/>
      <c r="AO15" s="50" t="str">
        <f>'1-Phase de poule-Sport 2'!AO10</f>
        <v>VS</v>
      </c>
      <c r="AP15" s="9" t="str">
        <f>'1-Phase de poule-Sport 2'!AP10</f>
        <v>Nom équipe 10 B</v>
      </c>
      <c r="AQ15" s="20"/>
      <c r="AR15" s="48"/>
    </row>
    <row r="16" spans="1:44" ht="30" customHeight="1" thickBot="1" x14ac:dyDescent="0.4">
      <c r="A16" s="15">
        <f>'1-Phase de poule-Sport 2'!A11</f>
        <v>0</v>
      </c>
      <c r="B16" s="24" t="str">
        <f>'1-Phase de poule-Sport 2'!B11</f>
        <v>T1</v>
      </c>
      <c r="C16" s="24">
        <f>'1-Phase de poule-Sport 2'!C11</f>
        <v>0.63333333333333319</v>
      </c>
      <c r="D16" s="1"/>
      <c r="E16" s="14" t="str">
        <f>'1-Phase de poule-Sport 2'!E11</f>
        <v>Nom équipe 1 A</v>
      </c>
      <c r="F16" s="19"/>
      <c r="G16" s="19"/>
      <c r="H16" s="50" t="str">
        <f>'1-Phase de poule-Sport 2'!H11</f>
        <v>VS</v>
      </c>
      <c r="I16" s="8" t="str">
        <f>'1-Phase de poule-Sport 2'!I11</f>
        <v>Nom équipe 6 A</v>
      </c>
      <c r="J16" s="19"/>
      <c r="K16" s="21"/>
      <c r="L16" s="15"/>
      <c r="M16" s="24" t="str">
        <f>'1-Phase de poule-Sport 2'!M11</f>
        <v>T2</v>
      </c>
      <c r="N16" s="24">
        <f>'1-Phase de poule-Sport 2'!N11</f>
        <v>0.63333333333333319</v>
      </c>
      <c r="O16" s="1"/>
      <c r="P16" s="14" t="str">
        <f>'1-Phase de poule-Sport 2'!P11</f>
        <v>Nom équipe 7 A</v>
      </c>
      <c r="Q16" s="19"/>
      <c r="R16" s="19"/>
      <c r="S16" s="50" t="str">
        <f>'1-Phase de poule-Sport 2'!S11</f>
        <v>VS</v>
      </c>
      <c r="T16" s="8" t="str">
        <f>'1-Phase de poule-Sport 2'!T11</f>
        <v>Nom équipe 12 A</v>
      </c>
      <c r="U16" s="19"/>
      <c r="V16" s="21"/>
      <c r="X16" s="24" t="str">
        <f>'1-Phase de poule-Sport 2'!X11</f>
        <v>T3</v>
      </c>
      <c r="Y16" s="24">
        <f>'1-Phase de poule-Sport 2'!Y11</f>
        <v>0.63333333333333319</v>
      </c>
      <c r="Z16" s="1"/>
      <c r="AA16" s="14" t="str">
        <f>'1-Phase de poule-Sport 2'!AA11</f>
        <v>Nom équipe 6 B</v>
      </c>
      <c r="AB16" s="19"/>
      <c r="AC16" s="19"/>
      <c r="AD16" s="50" t="str">
        <f>'1-Phase de poule-Sport 2'!AD11</f>
        <v>VS</v>
      </c>
      <c r="AE16" s="8" t="str">
        <f>'1-Phase de poule-Sport 2'!AE11</f>
        <v>Nom équipe 1 B</v>
      </c>
      <c r="AF16" s="19"/>
      <c r="AG16" s="21"/>
      <c r="AH16" s="1"/>
      <c r="AI16" s="24" t="str">
        <f>'1-Phase de poule-Sport 2'!AI11</f>
        <v>T4</v>
      </c>
      <c r="AJ16" s="24">
        <f>'1-Phase de poule-Sport 2'!AJ11</f>
        <v>0.63333333333333319</v>
      </c>
      <c r="AK16" s="1"/>
      <c r="AL16" s="14" t="str">
        <f>'1-Phase de poule-Sport 2'!AL11</f>
        <v>Nom équipe 12 B</v>
      </c>
      <c r="AM16" s="19"/>
      <c r="AN16" s="19"/>
      <c r="AO16" s="50" t="str">
        <f>'1-Phase de poule-Sport 2'!AO11</f>
        <v>VS</v>
      </c>
      <c r="AP16" s="8" t="str">
        <f>'1-Phase de poule-Sport 2'!AP11</f>
        <v>Nom équipe 7 B</v>
      </c>
      <c r="AQ16" s="19"/>
      <c r="AR16" s="21"/>
    </row>
    <row r="17" spans="1:44" ht="30" customHeight="1" thickBot="1" x14ac:dyDescent="0.4">
      <c r="A17" s="15">
        <f>'1-Phase de poule-Sport 2'!A12</f>
        <v>0</v>
      </c>
      <c r="B17" s="24" t="str">
        <f>'1-Phase de poule-Sport 2'!B12</f>
        <v>T1</v>
      </c>
      <c r="C17" s="24">
        <f>'1-Phase de poule-Sport 2'!C12</f>
        <v>0.6416666666666665</v>
      </c>
      <c r="D17" s="1"/>
      <c r="E17" s="15" t="str">
        <f>'1-Phase de poule-Sport 2'!E12</f>
        <v>Nom équipe 3 A</v>
      </c>
      <c r="F17" s="20"/>
      <c r="G17" s="20"/>
      <c r="H17" s="50" t="str">
        <f>'1-Phase de poule-Sport 2'!H12</f>
        <v>VS</v>
      </c>
      <c r="I17" s="9" t="str">
        <f>'1-Phase de poule-Sport 2'!I12</f>
        <v>Nom équipe 5 A</v>
      </c>
      <c r="J17" s="20"/>
      <c r="K17" s="48"/>
      <c r="L17" s="14"/>
      <c r="M17" s="24" t="str">
        <f>'1-Phase de poule-Sport 2'!M12</f>
        <v>T2</v>
      </c>
      <c r="N17" s="24">
        <f>'1-Phase de poule-Sport 2'!N12</f>
        <v>0.6416666666666665</v>
      </c>
      <c r="O17" s="1"/>
      <c r="P17" s="15" t="str">
        <f>'1-Phase de poule-Sport 2'!P12</f>
        <v>Nom équipe 9 A</v>
      </c>
      <c r="Q17" s="20"/>
      <c r="R17" s="20"/>
      <c r="S17" s="50" t="str">
        <f>'1-Phase de poule-Sport 2'!S12</f>
        <v>VS</v>
      </c>
      <c r="T17" s="9" t="str">
        <f>'1-Phase de poule-Sport 2'!T12</f>
        <v>Nom équipe 11 A</v>
      </c>
      <c r="U17" s="20"/>
      <c r="V17" s="48"/>
      <c r="X17" s="24" t="str">
        <f>'1-Phase de poule-Sport 2'!X12</f>
        <v>T3</v>
      </c>
      <c r="Y17" s="24">
        <f>'1-Phase de poule-Sport 2'!Y12</f>
        <v>0.6416666666666665</v>
      </c>
      <c r="Z17" s="1"/>
      <c r="AA17" s="15" t="str">
        <f>'1-Phase de poule-Sport 2'!AA12</f>
        <v>Nom équipe 4 B</v>
      </c>
      <c r="AB17" s="20"/>
      <c r="AC17" s="20"/>
      <c r="AD17" s="50" t="str">
        <f>'1-Phase de poule-Sport 2'!AD12</f>
        <v>VS</v>
      </c>
      <c r="AE17" s="9" t="str">
        <f>'1-Phase de poule-Sport 2'!AE12</f>
        <v>Nom équipe 2 B</v>
      </c>
      <c r="AF17" s="20"/>
      <c r="AG17" s="48"/>
      <c r="AH17" s="1"/>
      <c r="AI17" s="24" t="str">
        <f>'1-Phase de poule-Sport 2'!AI12</f>
        <v>T4</v>
      </c>
      <c r="AJ17" s="24">
        <f>'1-Phase de poule-Sport 2'!AJ12</f>
        <v>0.6416666666666665</v>
      </c>
      <c r="AK17" s="1"/>
      <c r="AL17" s="15" t="str">
        <f>'1-Phase de poule-Sport 2'!AL12</f>
        <v>Nom équipe 10 B</v>
      </c>
      <c r="AM17" s="20"/>
      <c r="AN17" s="20"/>
      <c r="AO17" s="50" t="str">
        <f>'1-Phase de poule-Sport 2'!AO12</f>
        <v>VS</v>
      </c>
      <c r="AP17" s="9" t="str">
        <f>'1-Phase de poule-Sport 2'!AP12</f>
        <v>Nom équipe 8 B</v>
      </c>
      <c r="AQ17" s="20"/>
      <c r="AR17" s="48"/>
    </row>
    <row r="18" spans="1:44" ht="30" customHeight="1" thickBot="1" x14ac:dyDescent="0.4">
      <c r="A18" s="15">
        <f>'1-Phase de poule-Sport 2'!A13</f>
        <v>0</v>
      </c>
      <c r="B18" s="24" t="str">
        <f>'1-Phase de poule-Sport 2'!B13</f>
        <v>T1</v>
      </c>
      <c r="C18" s="24">
        <f>'1-Phase de poule-Sport 2'!C13</f>
        <v>0.6499999999999998</v>
      </c>
      <c r="D18" s="1"/>
      <c r="E18" s="14" t="str">
        <f>'1-Phase de poule-Sport 2'!E13</f>
        <v>Nom équipe 2 A</v>
      </c>
      <c r="F18" s="19"/>
      <c r="G18" s="19"/>
      <c r="H18" s="50" t="str">
        <f>'1-Phase de poule-Sport 2'!H13</f>
        <v>VS</v>
      </c>
      <c r="I18" s="8" t="str">
        <f>'1-Phase de poule-Sport 2'!I13</f>
        <v>Nom équipe 4 A</v>
      </c>
      <c r="J18" s="19"/>
      <c r="K18" s="21"/>
      <c r="L18" s="15"/>
      <c r="M18" s="24" t="str">
        <f>'1-Phase de poule-Sport 2'!M13</f>
        <v>T2</v>
      </c>
      <c r="N18" s="24">
        <f>'1-Phase de poule-Sport 2'!N13</f>
        <v>0.6499999999999998</v>
      </c>
      <c r="O18" s="1"/>
      <c r="P18" s="14" t="str">
        <f>'1-Phase de poule-Sport 2'!P13</f>
        <v>Nom équipe 8 A</v>
      </c>
      <c r="Q18" s="19"/>
      <c r="R18" s="19"/>
      <c r="S18" s="50" t="str">
        <f>'1-Phase de poule-Sport 2'!S13</f>
        <v>VS</v>
      </c>
      <c r="T18" s="8" t="str">
        <f>'1-Phase de poule-Sport 2'!T13</f>
        <v>Nom équipe 10 A</v>
      </c>
      <c r="U18" s="19"/>
      <c r="V18" s="21"/>
      <c r="X18" s="24" t="str">
        <f>'1-Phase de poule-Sport 2'!X13</f>
        <v>T3</v>
      </c>
      <c r="Y18" s="24">
        <f>'1-Phase de poule-Sport 2'!Y13</f>
        <v>0.6499999999999998</v>
      </c>
      <c r="Z18" s="1"/>
      <c r="AA18" s="14" t="str">
        <f>'1-Phase de poule-Sport 2'!AA13</f>
        <v>Nom équipe 5 B</v>
      </c>
      <c r="AB18" s="19"/>
      <c r="AC18" s="19"/>
      <c r="AD18" s="50" t="str">
        <f>'1-Phase de poule-Sport 2'!AD13</f>
        <v>VS</v>
      </c>
      <c r="AE18" s="8" t="str">
        <f>'1-Phase de poule-Sport 2'!AE13</f>
        <v>Nom équipe 3 B</v>
      </c>
      <c r="AF18" s="19"/>
      <c r="AG18" s="21"/>
      <c r="AH18" s="1"/>
      <c r="AI18" s="24" t="str">
        <f>'1-Phase de poule-Sport 2'!AI13</f>
        <v>T4</v>
      </c>
      <c r="AJ18" s="24">
        <f>'1-Phase de poule-Sport 2'!AJ13</f>
        <v>0.6499999999999998</v>
      </c>
      <c r="AK18" s="1"/>
      <c r="AL18" s="14" t="str">
        <f>'1-Phase de poule-Sport 2'!AL13</f>
        <v>Nom équipe 11 B</v>
      </c>
      <c r="AM18" s="19"/>
      <c r="AN18" s="19"/>
      <c r="AO18" s="50" t="str">
        <f>'1-Phase de poule-Sport 2'!AO13</f>
        <v>VS</v>
      </c>
      <c r="AP18" s="8" t="str">
        <f>'1-Phase de poule-Sport 2'!AP13</f>
        <v>Nom équipe 9 B</v>
      </c>
      <c r="AQ18" s="19"/>
      <c r="AR18" s="21"/>
    </row>
    <row r="19" spans="1:44" ht="30" customHeight="1" thickBot="1" x14ac:dyDescent="0.4">
      <c r="A19" s="15">
        <f>'1-Phase de poule-Sport 2'!A14</f>
        <v>0</v>
      </c>
      <c r="B19" s="24" t="str">
        <f>'1-Phase de poule-Sport 2'!B14</f>
        <v>T1</v>
      </c>
      <c r="C19" s="24">
        <f>'1-Phase de poule-Sport 2'!C14</f>
        <v>0.6583333333333331</v>
      </c>
      <c r="D19" s="1"/>
      <c r="E19" s="15" t="str">
        <f>'1-Phase de poule-Sport 2'!E14</f>
        <v>Nom équipe 1 A</v>
      </c>
      <c r="F19" s="20"/>
      <c r="G19" s="20"/>
      <c r="H19" s="50" t="str">
        <f>'1-Phase de poule-Sport 2'!H14</f>
        <v>VS</v>
      </c>
      <c r="I19" s="9" t="str">
        <f>'1-Phase de poule-Sport 2'!I14</f>
        <v>Nom équipe 3 A</v>
      </c>
      <c r="J19" s="20"/>
      <c r="K19" s="48"/>
      <c r="L19" s="14"/>
      <c r="M19" s="24" t="str">
        <f>'1-Phase de poule-Sport 2'!M14</f>
        <v>T2</v>
      </c>
      <c r="N19" s="24">
        <f>'1-Phase de poule-Sport 2'!N14</f>
        <v>0.6583333333333331</v>
      </c>
      <c r="O19" s="1"/>
      <c r="P19" s="15" t="str">
        <f>'1-Phase de poule-Sport 2'!P14</f>
        <v>Nom équipe 7 A</v>
      </c>
      <c r="Q19" s="20"/>
      <c r="R19" s="20"/>
      <c r="S19" s="50" t="str">
        <f>'1-Phase de poule-Sport 2'!S14</f>
        <v>VS</v>
      </c>
      <c r="T19" s="9" t="str">
        <f>'1-Phase de poule-Sport 2'!T14</f>
        <v>Nom équipe 9 A</v>
      </c>
      <c r="U19" s="20"/>
      <c r="V19" s="48"/>
      <c r="X19" s="24" t="str">
        <f>'1-Phase de poule-Sport 2'!X14</f>
        <v>T3</v>
      </c>
      <c r="Y19" s="24">
        <f>'1-Phase de poule-Sport 2'!Y14</f>
        <v>0.6583333333333331</v>
      </c>
      <c r="Z19" s="1"/>
      <c r="AA19" s="15" t="str">
        <f>'1-Phase de poule-Sport 2'!AA14</f>
        <v>Nom équipe 6 B</v>
      </c>
      <c r="AB19" s="20"/>
      <c r="AC19" s="20"/>
      <c r="AD19" s="50" t="str">
        <f>'1-Phase de poule-Sport 2'!AD14</f>
        <v>VS</v>
      </c>
      <c r="AE19" s="9" t="str">
        <f>'1-Phase de poule-Sport 2'!AE14</f>
        <v>Nom équipe 4 B</v>
      </c>
      <c r="AF19" s="20"/>
      <c r="AG19" s="48"/>
      <c r="AH19" s="1"/>
      <c r="AI19" s="24" t="str">
        <f>'1-Phase de poule-Sport 2'!AI14</f>
        <v>T4</v>
      </c>
      <c r="AJ19" s="24">
        <f>'1-Phase de poule-Sport 2'!AJ14</f>
        <v>0.6583333333333331</v>
      </c>
      <c r="AK19" s="1"/>
      <c r="AL19" s="15" t="str">
        <f>'1-Phase de poule-Sport 2'!AL14</f>
        <v>Nom équipe 12 B</v>
      </c>
      <c r="AM19" s="20"/>
      <c r="AN19" s="20"/>
      <c r="AO19" s="50" t="str">
        <f>'1-Phase de poule-Sport 2'!AO14</f>
        <v>VS</v>
      </c>
      <c r="AP19" s="9" t="str">
        <f>'1-Phase de poule-Sport 2'!AP14</f>
        <v>Nom équipe 10 B</v>
      </c>
      <c r="AQ19" s="20"/>
      <c r="AR19" s="48"/>
    </row>
    <row r="20" spans="1:44" ht="30" customHeight="1" thickBot="1" x14ac:dyDescent="0.4">
      <c r="A20" s="15">
        <f>'1-Phase de poule-Sport 2'!A15</f>
        <v>0</v>
      </c>
      <c r="B20" s="24" t="str">
        <f>'1-Phase de poule-Sport 2'!B15</f>
        <v>T1</v>
      </c>
      <c r="C20" s="24">
        <f>'1-Phase de poule-Sport 2'!C15</f>
        <v>0.66666666666666641</v>
      </c>
      <c r="D20" s="1"/>
      <c r="E20" s="14" t="str">
        <f>'1-Phase de poule-Sport 2'!E15</f>
        <v>Nom équipe 2 A</v>
      </c>
      <c r="F20" s="19"/>
      <c r="G20" s="19"/>
      <c r="H20" s="50" t="str">
        <f>'1-Phase de poule-Sport 2'!H15</f>
        <v>VS</v>
      </c>
      <c r="I20" s="8" t="str">
        <f>'1-Phase de poule-Sport 2'!I15</f>
        <v>Nom équipe 6 A</v>
      </c>
      <c r="J20" s="19"/>
      <c r="K20" s="21"/>
      <c r="L20" s="15"/>
      <c r="M20" s="24" t="str">
        <f>'1-Phase de poule-Sport 2'!M15</f>
        <v>T2</v>
      </c>
      <c r="N20" s="24">
        <f>'1-Phase de poule-Sport 2'!N15</f>
        <v>0.66666666666666641</v>
      </c>
      <c r="O20" s="1"/>
      <c r="P20" s="14" t="str">
        <f>'1-Phase de poule-Sport 2'!P15</f>
        <v>Nom équipe 8 A</v>
      </c>
      <c r="Q20" s="19"/>
      <c r="R20" s="19"/>
      <c r="S20" s="50" t="str">
        <f>'1-Phase de poule-Sport 2'!S15</f>
        <v>VS</v>
      </c>
      <c r="T20" s="8" t="str">
        <f>'1-Phase de poule-Sport 2'!T15</f>
        <v>Nom équipe 12 A</v>
      </c>
      <c r="U20" s="19"/>
      <c r="V20" s="21"/>
      <c r="X20" s="24" t="str">
        <f>'1-Phase de poule-Sport 2'!X15</f>
        <v>T3</v>
      </c>
      <c r="Y20" s="24">
        <f>'1-Phase de poule-Sport 2'!Y15</f>
        <v>0.66666666666666641</v>
      </c>
      <c r="Z20" s="1"/>
      <c r="AA20" s="14" t="str">
        <f>'1-Phase de poule-Sport 2'!AA15</f>
        <v>Nom équipe 5 B</v>
      </c>
      <c r="AB20" s="19"/>
      <c r="AC20" s="19"/>
      <c r="AD20" s="50" t="str">
        <f>'1-Phase de poule-Sport 2'!AD15</f>
        <v>VS</v>
      </c>
      <c r="AE20" s="8" t="str">
        <f>'1-Phase de poule-Sport 2'!AE15</f>
        <v>Nom équipe 1 B</v>
      </c>
      <c r="AF20" s="19"/>
      <c r="AG20" s="21"/>
      <c r="AH20" s="1"/>
      <c r="AI20" s="24" t="str">
        <f>'1-Phase de poule-Sport 2'!AI15</f>
        <v>T4</v>
      </c>
      <c r="AJ20" s="24">
        <f>'1-Phase de poule-Sport 2'!AJ15</f>
        <v>0.66666666666666641</v>
      </c>
      <c r="AK20" s="1"/>
      <c r="AL20" s="14" t="str">
        <f>'1-Phase de poule-Sport 2'!AL15</f>
        <v>Nom équipe 11 B</v>
      </c>
      <c r="AM20" s="19"/>
      <c r="AN20" s="19"/>
      <c r="AO20" s="50" t="str">
        <f>'1-Phase de poule-Sport 2'!AO15</f>
        <v>VS</v>
      </c>
      <c r="AP20" s="8" t="str">
        <f>'1-Phase de poule-Sport 2'!AP15</f>
        <v>Nom équipe 7 B</v>
      </c>
      <c r="AQ20" s="19"/>
      <c r="AR20" s="21"/>
    </row>
    <row r="21" spans="1:44" ht="30" customHeight="1" thickBot="1" x14ac:dyDescent="0.4">
      <c r="A21" s="15">
        <f>'1-Phase de poule-Sport 2'!A16</f>
        <v>0</v>
      </c>
      <c r="B21" s="24" t="str">
        <f>'1-Phase de poule-Sport 2'!B16</f>
        <v>T1</v>
      </c>
      <c r="C21" s="24">
        <f>'1-Phase de poule-Sport 2'!C16</f>
        <v>0.67499999999999971</v>
      </c>
      <c r="D21" s="1"/>
      <c r="E21" s="15" t="str">
        <f>'1-Phase de poule-Sport 2'!E16</f>
        <v>Nom équipe 5 A</v>
      </c>
      <c r="F21" s="20"/>
      <c r="G21" s="20"/>
      <c r="H21" s="50" t="str">
        <f>'1-Phase de poule-Sport 2'!H16</f>
        <v>VS</v>
      </c>
      <c r="I21" s="9" t="str">
        <f>'1-Phase de poule-Sport 2'!I16</f>
        <v>Nom équipe 4 A</v>
      </c>
      <c r="J21" s="20"/>
      <c r="K21" s="48"/>
      <c r="L21" s="14"/>
      <c r="M21" s="24" t="str">
        <f>'1-Phase de poule-Sport 2'!M16</f>
        <v>T2</v>
      </c>
      <c r="N21" s="24">
        <f>'1-Phase de poule-Sport 2'!N16</f>
        <v>0.67499999999999971</v>
      </c>
      <c r="O21" s="1"/>
      <c r="P21" s="15" t="str">
        <f>'1-Phase de poule-Sport 2'!P16</f>
        <v>Nom équipe 11 A</v>
      </c>
      <c r="Q21" s="20"/>
      <c r="R21" s="20"/>
      <c r="S21" s="50" t="str">
        <f>'1-Phase de poule-Sport 2'!S16</f>
        <v>VS</v>
      </c>
      <c r="T21" s="9" t="str">
        <f>'1-Phase de poule-Sport 2'!T16</f>
        <v>Nom équipe 10 A</v>
      </c>
      <c r="U21" s="20"/>
      <c r="V21" s="48"/>
      <c r="X21" s="24" t="str">
        <f>'1-Phase de poule-Sport 2'!X16</f>
        <v>T3</v>
      </c>
      <c r="Y21" s="24">
        <f>'1-Phase de poule-Sport 2'!Y16</f>
        <v>0.67499999999999971</v>
      </c>
      <c r="Z21" s="1"/>
      <c r="AA21" s="15" t="str">
        <f>'1-Phase de poule-Sport 2'!AA16</f>
        <v>Nom équipe 2 B</v>
      </c>
      <c r="AB21" s="20"/>
      <c r="AC21" s="20"/>
      <c r="AD21" s="50" t="str">
        <f>'1-Phase de poule-Sport 2'!AD16</f>
        <v>VS</v>
      </c>
      <c r="AE21" s="9" t="str">
        <f>'1-Phase de poule-Sport 2'!AE16</f>
        <v>Nom équipe 3 B</v>
      </c>
      <c r="AF21" s="20"/>
      <c r="AG21" s="48"/>
      <c r="AH21" s="1"/>
      <c r="AI21" s="24" t="str">
        <f>'1-Phase de poule-Sport 2'!AI16</f>
        <v>T4</v>
      </c>
      <c r="AJ21" s="24">
        <f>'1-Phase de poule-Sport 2'!AJ16</f>
        <v>0.67499999999999971</v>
      </c>
      <c r="AK21" s="1"/>
      <c r="AL21" s="15" t="str">
        <f>'1-Phase de poule-Sport 2'!AL16</f>
        <v>Nom équipe 8 B</v>
      </c>
      <c r="AM21" s="20"/>
      <c r="AN21" s="20"/>
      <c r="AO21" s="50" t="str">
        <f>'1-Phase de poule-Sport 2'!AO16</f>
        <v>VS</v>
      </c>
      <c r="AP21" s="9" t="str">
        <f>'1-Phase de poule-Sport 2'!AP16</f>
        <v>Nom équipe 9 B</v>
      </c>
      <c r="AQ21" s="20"/>
      <c r="AR21" s="48"/>
    </row>
    <row r="22" spans="1:44" ht="30" customHeight="1" thickBot="1" x14ac:dyDescent="0.4">
      <c r="A22" s="15">
        <f>'1-Phase de poule-Sport 2'!A17</f>
        <v>0</v>
      </c>
      <c r="B22" s="24" t="str">
        <f>'1-Phase de poule-Sport 2'!B17</f>
        <v>T1</v>
      </c>
      <c r="C22" s="24">
        <f>'1-Phase de poule-Sport 2'!C17</f>
        <v>0.68333333333333302</v>
      </c>
      <c r="D22" s="1"/>
      <c r="E22" s="14" t="str">
        <f>'1-Phase de poule-Sport 2'!E17</f>
        <v>Nom équipe 1 A</v>
      </c>
      <c r="F22" s="19"/>
      <c r="G22" s="19"/>
      <c r="H22" s="50" t="str">
        <f>'1-Phase de poule-Sport 2'!H17</f>
        <v>VS</v>
      </c>
      <c r="I22" s="8" t="str">
        <f>'1-Phase de poule-Sport 2'!I17</f>
        <v>Nom équipe 2 A</v>
      </c>
      <c r="J22" s="19"/>
      <c r="K22" s="21"/>
      <c r="L22" s="15"/>
      <c r="M22" s="24" t="str">
        <f>'1-Phase de poule-Sport 2'!M17</f>
        <v>T2</v>
      </c>
      <c r="N22" s="24">
        <f>'1-Phase de poule-Sport 2'!N17</f>
        <v>0.68333333333333302</v>
      </c>
      <c r="O22" s="1"/>
      <c r="P22" s="14" t="str">
        <f>'1-Phase de poule-Sport 2'!P17</f>
        <v>Nom équipe 7 A</v>
      </c>
      <c r="Q22" s="19"/>
      <c r="R22" s="19"/>
      <c r="S22" s="50" t="str">
        <f>'1-Phase de poule-Sport 2'!S17</f>
        <v>VS</v>
      </c>
      <c r="T22" s="8" t="str">
        <f>'1-Phase de poule-Sport 2'!T17</f>
        <v>Nom équipe 8 A</v>
      </c>
      <c r="U22" s="19"/>
      <c r="V22" s="21"/>
      <c r="X22" s="24" t="str">
        <f>'1-Phase de poule-Sport 2'!X17</f>
        <v>T3</v>
      </c>
      <c r="Y22" s="24">
        <f>'1-Phase de poule-Sport 2'!Y17</f>
        <v>0.68333333333333302</v>
      </c>
      <c r="Z22" s="1"/>
      <c r="AA22" s="14" t="str">
        <f>'1-Phase de poule-Sport 2'!AA17</f>
        <v>Nom équipe 6 B</v>
      </c>
      <c r="AB22" s="19"/>
      <c r="AC22" s="19"/>
      <c r="AD22" s="50" t="str">
        <f>'1-Phase de poule-Sport 2'!AD17</f>
        <v>VS</v>
      </c>
      <c r="AE22" s="8" t="str">
        <f>'1-Phase de poule-Sport 2'!AE17</f>
        <v>Nom équipe 5 B</v>
      </c>
      <c r="AF22" s="19"/>
      <c r="AG22" s="21"/>
      <c r="AH22" s="1"/>
      <c r="AI22" s="24" t="str">
        <f>'1-Phase de poule-Sport 2'!AI17</f>
        <v>T4</v>
      </c>
      <c r="AJ22" s="24">
        <f>'1-Phase de poule-Sport 2'!AJ17</f>
        <v>0.68333333333333302</v>
      </c>
      <c r="AK22" s="1"/>
      <c r="AL22" s="14" t="str">
        <f>'1-Phase de poule-Sport 2'!AL17</f>
        <v>Nom équipe 12 B</v>
      </c>
      <c r="AM22" s="19"/>
      <c r="AN22" s="19"/>
      <c r="AO22" s="50" t="str">
        <f>'1-Phase de poule-Sport 2'!AO17</f>
        <v>VS</v>
      </c>
      <c r="AP22" s="8" t="str">
        <f>'1-Phase de poule-Sport 2'!AP17</f>
        <v>Nom équipe 11 B</v>
      </c>
      <c r="AQ22" s="19"/>
      <c r="AR22" s="21"/>
    </row>
    <row r="23" spans="1:44" ht="30" customHeight="1" thickBot="1" x14ac:dyDescent="0.4">
      <c r="A23" s="15">
        <f>'1-Phase de poule-Sport 2'!A18</f>
        <v>0</v>
      </c>
      <c r="B23" s="24" t="str">
        <f>'1-Phase de poule-Sport 2'!B18</f>
        <v>T1</v>
      </c>
      <c r="C23" s="24">
        <f>'1-Phase de poule-Sport 2'!C18</f>
        <v>0.69166666666666632</v>
      </c>
      <c r="D23" s="1"/>
      <c r="E23" s="15" t="str">
        <f>'1-Phase de poule-Sport 2'!E18</f>
        <v>Nom équipe 3 A</v>
      </c>
      <c r="F23" s="20"/>
      <c r="G23" s="20"/>
      <c r="H23" s="50" t="str">
        <f>'1-Phase de poule-Sport 2'!H18</f>
        <v>VS</v>
      </c>
      <c r="I23" s="9" t="str">
        <f>'1-Phase de poule-Sport 2'!I18</f>
        <v>Nom équipe 4 A</v>
      </c>
      <c r="J23" s="20"/>
      <c r="K23" s="48"/>
      <c r="L23" s="14"/>
      <c r="M23" s="24" t="str">
        <f>'1-Phase de poule-Sport 2'!M18</f>
        <v>T2</v>
      </c>
      <c r="N23" s="24">
        <f>'1-Phase de poule-Sport 2'!N18</f>
        <v>0.69166666666666632</v>
      </c>
      <c r="O23" s="1"/>
      <c r="P23" s="15" t="str">
        <f>'1-Phase de poule-Sport 2'!P18</f>
        <v>Nom équipe 9 A</v>
      </c>
      <c r="Q23" s="20"/>
      <c r="R23" s="20"/>
      <c r="S23" s="50" t="str">
        <f>'1-Phase de poule-Sport 2'!S18</f>
        <v>VS</v>
      </c>
      <c r="T23" s="9" t="str">
        <f>'1-Phase de poule-Sport 2'!T18</f>
        <v>Nom équipe 10 A</v>
      </c>
      <c r="U23" s="20"/>
      <c r="V23" s="48"/>
      <c r="X23" s="24" t="str">
        <f>'1-Phase de poule-Sport 2'!X18</f>
        <v>T3</v>
      </c>
      <c r="Y23" s="24">
        <f>'1-Phase de poule-Sport 2'!Y18</f>
        <v>0.69166666666666632</v>
      </c>
      <c r="Z23" s="1"/>
      <c r="AA23" s="15" t="str">
        <f>'1-Phase de poule-Sport 2'!AA18</f>
        <v>Nom équipe 4 B</v>
      </c>
      <c r="AB23" s="20"/>
      <c r="AC23" s="20"/>
      <c r="AD23" s="50" t="str">
        <f>'1-Phase de poule-Sport 2'!AD18</f>
        <v>VS</v>
      </c>
      <c r="AE23" s="9" t="str">
        <f>'1-Phase de poule-Sport 2'!AE18</f>
        <v>Nom équipe 3 B</v>
      </c>
      <c r="AF23" s="20"/>
      <c r="AG23" s="48"/>
      <c r="AH23" s="1"/>
      <c r="AI23" s="24" t="str">
        <f>'1-Phase de poule-Sport 2'!AI18</f>
        <v>T4</v>
      </c>
      <c r="AJ23" s="24">
        <f>'1-Phase de poule-Sport 2'!AJ18</f>
        <v>0.69166666666666632</v>
      </c>
      <c r="AK23" s="1"/>
      <c r="AL23" s="15" t="str">
        <f>'1-Phase de poule-Sport 2'!AL18</f>
        <v>Nom équipe 10 B</v>
      </c>
      <c r="AM23" s="20"/>
      <c r="AN23" s="20"/>
      <c r="AO23" s="50" t="str">
        <f>'1-Phase de poule-Sport 2'!AO18</f>
        <v>VS</v>
      </c>
      <c r="AP23" s="9" t="str">
        <f>'1-Phase de poule-Sport 2'!AP18</f>
        <v>Nom équipe 9 B</v>
      </c>
      <c r="AQ23" s="20"/>
      <c r="AR23" s="48"/>
    </row>
    <row r="24" spans="1:44" ht="30" customHeight="1" x14ac:dyDescent="0.35">
      <c r="A24" s="15">
        <f>'1-Phase de poule-Sport 2'!A19</f>
        <v>0</v>
      </c>
      <c r="B24" s="24" t="str">
        <f>'1-Phase de poule-Sport 2'!B19</f>
        <v>T1</v>
      </c>
      <c r="C24" s="24">
        <f>'1-Phase de poule-Sport 2'!C19</f>
        <v>0.69999999999999962</v>
      </c>
      <c r="D24" s="1"/>
      <c r="E24" s="14" t="str">
        <f>'1-Phase de poule-Sport 2'!E19</f>
        <v>Nom équipe 6 A</v>
      </c>
      <c r="F24" s="19"/>
      <c r="G24" s="19"/>
      <c r="H24" s="50" t="str">
        <f>'1-Phase de poule-Sport 2'!H19</f>
        <v>VS</v>
      </c>
      <c r="I24" s="8" t="str">
        <f>'1-Phase de poule-Sport 2'!I19</f>
        <v>Nom équipe 5 A</v>
      </c>
      <c r="J24" s="19"/>
      <c r="K24" s="21"/>
      <c r="L24" s="15"/>
      <c r="M24" s="24" t="str">
        <f>'1-Phase de poule-Sport 2'!M19</f>
        <v>T2</v>
      </c>
      <c r="N24" s="24">
        <f>'1-Phase de poule-Sport 2'!N19</f>
        <v>0.69999999999999962</v>
      </c>
      <c r="O24" s="1"/>
      <c r="P24" s="14" t="str">
        <f>'1-Phase de poule-Sport 2'!P19</f>
        <v>Nom équipe 12 A</v>
      </c>
      <c r="Q24" s="19"/>
      <c r="R24" s="19"/>
      <c r="S24" s="50" t="str">
        <f>'1-Phase de poule-Sport 2'!S19</f>
        <v>VS</v>
      </c>
      <c r="T24" s="8" t="str">
        <f>'1-Phase de poule-Sport 2'!T19</f>
        <v>Nom équipe 11 A</v>
      </c>
      <c r="U24" s="19"/>
      <c r="V24" s="21"/>
      <c r="X24" s="24" t="str">
        <f>'1-Phase de poule-Sport 2'!X19</f>
        <v>T3</v>
      </c>
      <c r="Y24" s="24">
        <f>'1-Phase de poule-Sport 2'!Y19</f>
        <v>0.69999999999999962</v>
      </c>
      <c r="Z24" s="1"/>
      <c r="AA24" s="14" t="str">
        <f>'1-Phase de poule-Sport 2'!AA19</f>
        <v>Nom équipe 1 B</v>
      </c>
      <c r="AB24" s="19"/>
      <c r="AC24" s="19"/>
      <c r="AD24" s="50" t="str">
        <f>'1-Phase de poule-Sport 2'!AD19</f>
        <v>VS</v>
      </c>
      <c r="AE24" s="8" t="str">
        <f>'1-Phase de poule-Sport 2'!AE19</f>
        <v>Nom équipe 2 B</v>
      </c>
      <c r="AF24" s="19"/>
      <c r="AG24" s="21"/>
      <c r="AH24" s="1"/>
      <c r="AI24" s="24" t="str">
        <f>'1-Phase de poule-Sport 2'!AI19</f>
        <v>T4</v>
      </c>
      <c r="AJ24" s="24">
        <f>'1-Phase de poule-Sport 2'!AJ19</f>
        <v>0.69999999999999962</v>
      </c>
      <c r="AK24" s="1"/>
      <c r="AL24" s="14" t="str">
        <f>'1-Phase de poule-Sport 2'!AL19</f>
        <v>Nom équipe 7 B</v>
      </c>
      <c r="AM24" s="19"/>
      <c r="AN24" s="19"/>
      <c r="AO24" s="50" t="str">
        <f>'1-Phase de poule-Sport 2'!AO19</f>
        <v>VS</v>
      </c>
      <c r="AP24" s="8" t="str">
        <f>'1-Phase de poule-Sport 2'!AP19</f>
        <v>Nom équipe 8 B</v>
      </c>
      <c r="AQ24" s="19"/>
      <c r="AR24" s="21"/>
    </row>
    <row r="25" spans="1:44" ht="30" customHeight="1" x14ac:dyDescent="0.35">
      <c r="A25" s="21">
        <f>+'1-Phase de poule-Sport 2'!A20</f>
        <v>0</v>
      </c>
      <c r="B25"/>
      <c r="C25" s="25">
        <f>+'1-Phase de poule-Sport 2'!C20</f>
        <v>0.70833333333333293</v>
      </c>
      <c r="D25" s="1"/>
      <c r="F25"/>
      <c r="G25"/>
      <c r="J25"/>
      <c r="K25"/>
      <c r="L25"/>
      <c r="M25"/>
      <c r="N25" s="25">
        <f>+'1-Phase de poule-Sport 2'!N20</f>
        <v>0.70833333333333293</v>
      </c>
      <c r="O25" s="1"/>
      <c r="Q25"/>
      <c r="R25"/>
      <c r="U25"/>
      <c r="V25"/>
      <c r="X25"/>
      <c r="Y25" s="25">
        <f>+'1-Phase de poule-Sport 2'!Y20</f>
        <v>0.70833333333333293</v>
      </c>
      <c r="Z25" s="1"/>
      <c r="AB25"/>
      <c r="AC25"/>
      <c r="AF25"/>
      <c r="AG25"/>
      <c r="AH25" s="1"/>
      <c r="AI25"/>
      <c r="AJ25" s="25">
        <f>+'1-Phase de poule-Sport 2'!AJ20</f>
        <v>0.70833333333333293</v>
      </c>
      <c r="AK25" s="1"/>
      <c r="AM25"/>
      <c r="AN25"/>
      <c r="AQ25"/>
      <c r="AR25"/>
    </row>
    <row r="26" spans="1:44" x14ac:dyDescent="0.35">
      <c r="B26"/>
      <c r="D26" s="1"/>
      <c r="F26"/>
      <c r="G26"/>
      <c r="J26"/>
      <c r="K26"/>
      <c r="M26"/>
      <c r="O26" s="1"/>
      <c r="Q26"/>
      <c r="R26"/>
      <c r="U26"/>
      <c r="V26"/>
      <c r="X26"/>
      <c r="Z26" s="1"/>
      <c r="AB26"/>
      <c r="AC26"/>
      <c r="AF26"/>
      <c r="AG26"/>
      <c r="AH26" s="1"/>
      <c r="AI26"/>
      <c r="AK26" s="1"/>
      <c r="AM26"/>
      <c r="AN26"/>
      <c r="AQ26"/>
      <c r="AR26"/>
    </row>
    <row r="27" spans="1:44" x14ac:dyDescent="0.35">
      <c r="H27" s="2"/>
      <c r="S27" s="2"/>
      <c r="AD27" s="2"/>
      <c r="AH27" s="1"/>
      <c r="AO27" s="2"/>
    </row>
  </sheetData>
  <mergeCells count="8">
    <mergeCell ref="AI2:AR2"/>
    <mergeCell ref="AL7:AR7"/>
    <mergeCell ref="AA7:AG7"/>
    <mergeCell ref="X2:AG2"/>
    <mergeCell ref="E7:K7"/>
    <mergeCell ref="P7:V7"/>
    <mergeCell ref="B2:K2"/>
    <mergeCell ref="M2:V2"/>
  </mergeCells>
  <conditionalFormatting sqref="B25 M25 C25:C26 N25:N26">
    <cfRule type="cellIs" dxfId="427" priority="486" operator="equal">
      <formula>"L"</formula>
    </cfRule>
    <cfRule type="cellIs" dxfId="426" priority="485" operator="equal">
      <formula>"W"</formula>
    </cfRule>
    <cfRule type="cellIs" dxfId="425" priority="484" operator="equal">
      <formula>"N"</formula>
    </cfRule>
  </conditionalFormatting>
  <conditionalFormatting sqref="B9:C24 E10:J24">
    <cfRule type="cellIs" dxfId="424" priority="174" operator="equal">
      <formula>"N"</formula>
    </cfRule>
    <cfRule type="cellIs" dxfId="423" priority="175" operator="equal">
      <formula>"W"</formula>
    </cfRule>
    <cfRule type="cellIs" dxfId="422" priority="176" operator="equal">
      <formula>"L"</formula>
    </cfRule>
  </conditionalFormatting>
  <conditionalFormatting sqref="B7:D8">
    <cfRule type="cellIs" dxfId="421" priority="387" operator="equal">
      <formula>"W"</formula>
    </cfRule>
    <cfRule type="cellIs" dxfId="420" priority="386" operator="equal">
      <formula>"N"</formula>
    </cfRule>
    <cfRule type="cellIs" dxfId="419" priority="388" operator="equal">
      <formula>"L"</formula>
    </cfRule>
  </conditionalFormatting>
  <conditionalFormatting sqref="B6:K6">
    <cfRule type="cellIs" dxfId="418" priority="587" operator="equal">
      <formula>"L"</formula>
    </cfRule>
    <cfRule type="cellIs" dxfId="417" priority="585" operator="equal">
      <formula>"N"</formula>
    </cfRule>
    <cfRule type="cellIs" dxfId="416" priority="586" operator="equal">
      <formula>"W"</formula>
    </cfRule>
  </conditionalFormatting>
  <conditionalFormatting sqref="B27:K1048576">
    <cfRule type="cellIs" dxfId="415" priority="590" operator="equal">
      <formula>"L"</formula>
    </cfRule>
    <cfRule type="cellIs" dxfId="414" priority="589" operator="equal">
      <formula>"W"</formula>
    </cfRule>
    <cfRule type="cellIs" dxfId="413" priority="588" operator="equal">
      <formula>"N"</formula>
    </cfRule>
  </conditionalFormatting>
  <conditionalFormatting sqref="D9:D26">
    <cfRule type="cellIs" dxfId="412" priority="1" operator="equal">
      <formula>"N"</formula>
    </cfRule>
    <cfRule type="cellIs" dxfId="411" priority="2" operator="equal">
      <formula>"W"</formula>
    </cfRule>
    <cfRule type="cellIs" dxfId="410" priority="3" operator="equal">
      <formula>"L"</formula>
    </cfRule>
  </conditionalFormatting>
  <conditionalFormatting sqref="E7:K8">
    <cfRule type="cellIs" dxfId="409" priority="1831" operator="equal">
      <formula>"L"</formula>
    </cfRule>
    <cfRule type="cellIs" dxfId="408" priority="1830" operator="equal">
      <formula>"W"</formula>
    </cfRule>
    <cfRule type="cellIs" dxfId="407" priority="1829" operator="equal">
      <formula>"N"</formula>
    </cfRule>
  </conditionalFormatting>
  <conditionalFormatting sqref="L10:L24 A12:C24 E12:G24 I12:N24 P12:R24 T12:Y24 AA12:AC24 AE12:AG24">
    <cfRule type="cellIs" dxfId="398" priority="185" operator="equal">
      <formula>"L"</formula>
    </cfRule>
    <cfRule type="cellIs" dxfId="397" priority="184" operator="equal">
      <formula>"W"</formula>
    </cfRule>
    <cfRule type="cellIs" dxfId="396" priority="183" operator="equal">
      <formula>"N"</formula>
    </cfRule>
  </conditionalFormatting>
  <conditionalFormatting sqref="M9:N24 P10:U24">
    <cfRule type="cellIs" dxfId="395" priority="73" operator="equal">
      <formula>"L"</formula>
    </cfRule>
    <cfRule type="cellIs" dxfId="394" priority="72" operator="equal">
      <formula>"W"</formula>
    </cfRule>
    <cfRule type="cellIs" dxfId="393" priority="71" operator="equal">
      <formula>"N"</formula>
    </cfRule>
  </conditionalFormatting>
  <conditionalFormatting sqref="M6:V6">
    <cfRule type="cellIs" dxfId="392" priority="77" operator="equal">
      <formula>"N"</formula>
    </cfRule>
    <cfRule type="cellIs" dxfId="391" priority="79" operator="equal">
      <formula>"L"</formula>
    </cfRule>
    <cfRule type="cellIs" dxfId="390" priority="78" operator="equal">
      <formula>"W"</formula>
    </cfRule>
  </conditionalFormatting>
  <conditionalFormatting sqref="M7:V8">
    <cfRule type="cellIs" dxfId="389" priority="93" operator="equal">
      <formula>"L"</formula>
    </cfRule>
    <cfRule type="cellIs" dxfId="388" priority="92" operator="equal">
      <formula>"W"</formula>
    </cfRule>
    <cfRule type="cellIs" dxfId="387" priority="91" operator="equal">
      <formula>"N"</formula>
    </cfRule>
  </conditionalFormatting>
  <conditionalFormatting sqref="M27:AG1048576">
    <cfRule type="cellIs" dxfId="386" priority="57" operator="equal">
      <formula>"N"</formula>
    </cfRule>
    <cfRule type="cellIs" dxfId="385" priority="58" operator="equal">
      <formula>"W"</formula>
    </cfRule>
    <cfRule type="cellIs" dxfId="384" priority="59" operator="equal">
      <formula>"L"</formula>
    </cfRule>
  </conditionalFormatting>
  <conditionalFormatting sqref="O9:O26">
    <cfRule type="cellIs" dxfId="383" priority="4" operator="equal">
      <formula>"N"</formula>
    </cfRule>
    <cfRule type="cellIs" dxfId="382" priority="6" operator="equal">
      <formula>"L"</formula>
    </cfRule>
    <cfRule type="cellIs" dxfId="381" priority="5" operator="equal">
      <formula>"W"</formula>
    </cfRule>
  </conditionalFormatting>
  <conditionalFormatting sqref="W6:W25">
    <cfRule type="cellIs" dxfId="372" priority="119" operator="equal">
      <formula>"L"</formula>
    </cfRule>
    <cfRule type="cellIs" dxfId="371" priority="118" operator="equal">
      <formula>"W"</formula>
    </cfRule>
    <cfRule type="cellIs" dxfId="370" priority="117" operator="equal">
      <formula>"N"</formula>
    </cfRule>
  </conditionalFormatting>
  <conditionalFormatting sqref="X25 Y25:Y26">
    <cfRule type="cellIs" dxfId="369" priority="53" operator="equal">
      <formula>"L"</formula>
    </cfRule>
    <cfRule type="cellIs" dxfId="368" priority="51" operator="equal">
      <formula>"N"</formula>
    </cfRule>
    <cfRule type="cellIs" dxfId="367" priority="52" operator="equal">
      <formula>"W"</formula>
    </cfRule>
  </conditionalFormatting>
  <conditionalFormatting sqref="X9:Y24 AA10:AF24">
    <cfRule type="cellIs" dxfId="366" priority="47" operator="equal">
      <formula>"L"</formula>
    </cfRule>
    <cfRule type="cellIs" dxfId="365" priority="45" operator="equal">
      <formula>"N"</formula>
    </cfRule>
    <cfRule type="cellIs" dxfId="364" priority="46" operator="equal">
      <formula>"W"</formula>
    </cfRule>
  </conditionalFormatting>
  <conditionalFormatting sqref="X6:AG6">
    <cfRule type="cellIs" dxfId="363" priority="56" operator="equal">
      <formula>"L"</formula>
    </cfRule>
    <cfRule type="cellIs" dxfId="362" priority="55" operator="equal">
      <formula>"W"</formula>
    </cfRule>
    <cfRule type="cellIs" dxfId="361" priority="54" operator="equal">
      <formula>"N"</formula>
    </cfRule>
  </conditionalFormatting>
  <conditionalFormatting sqref="X7:AG8">
    <cfRule type="cellIs" dxfId="360" priority="69" operator="equal">
      <formula>"W"</formula>
    </cfRule>
    <cfRule type="cellIs" dxfId="359" priority="70" operator="equal">
      <formula>"L"</formula>
    </cfRule>
    <cfRule type="cellIs" dxfId="358" priority="68" operator="equal">
      <formula>"N"</formula>
    </cfRule>
  </conditionalFormatting>
  <conditionalFormatting sqref="Z9:Z26">
    <cfRule type="cellIs" dxfId="357" priority="12" operator="equal">
      <formula>"L"</formula>
    </cfRule>
    <cfRule type="cellIs" dxfId="356" priority="11" operator="equal">
      <formula>"W"</formula>
    </cfRule>
    <cfRule type="cellIs" dxfId="355" priority="10" operator="equal">
      <formula>"N"</formula>
    </cfRule>
  </conditionalFormatting>
  <conditionalFormatting sqref="AH28:AH1048576">
    <cfRule type="cellIs" dxfId="346" priority="160" operator="equal">
      <formula>"N"</formula>
    </cfRule>
    <cfRule type="cellIs" dxfId="345" priority="161" operator="equal">
      <formula>"W"</formula>
    </cfRule>
    <cfRule type="cellIs" dxfId="344" priority="162" operator="equal">
      <formula>"L"</formula>
    </cfRule>
  </conditionalFormatting>
  <conditionalFormatting sqref="AI25 AJ25:AJ26">
    <cfRule type="cellIs" dxfId="343" priority="20" operator="equal">
      <formula>"W"</formula>
    </cfRule>
    <cfRule type="cellIs" dxfId="342" priority="21" operator="equal">
      <formula>"L"</formula>
    </cfRule>
    <cfRule type="cellIs" dxfId="341" priority="19" operator="equal">
      <formula>"N"</formula>
    </cfRule>
  </conditionalFormatting>
  <conditionalFormatting sqref="AI9:AJ24 AL10:AQ24">
    <cfRule type="cellIs" dxfId="340" priority="15" operator="equal">
      <formula>"L"</formula>
    </cfRule>
    <cfRule type="cellIs" dxfId="339" priority="14" operator="equal">
      <formula>"W"</formula>
    </cfRule>
    <cfRule type="cellIs" dxfId="338" priority="13" operator="equal">
      <formula>"N"</formula>
    </cfRule>
  </conditionalFormatting>
  <conditionalFormatting sqref="AI6:AR6">
    <cfRule type="cellIs" dxfId="337" priority="22" operator="equal">
      <formula>"N"</formula>
    </cfRule>
    <cfRule type="cellIs" dxfId="336" priority="23" operator="equal">
      <formula>"W"</formula>
    </cfRule>
    <cfRule type="cellIs" dxfId="335" priority="24" operator="equal">
      <formula>"L"</formula>
    </cfRule>
  </conditionalFormatting>
  <conditionalFormatting sqref="AI7:AR8">
    <cfRule type="cellIs" dxfId="334" priority="38" operator="equal">
      <formula>"L"</formula>
    </cfRule>
    <cfRule type="cellIs" dxfId="333" priority="36" operator="equal">
      <formula>"N"</formula>
    </cfRule>
    <cfRule type="cellIs" dxfId="332" priority="37" operator="equal">
      <formula>"W"</formula>
    </cfRule>
  </conditionalFormatting>
  <conditionalFormatting sqref="AI27:AR1048576">
    <cfRule type="cellIs" dxfId="331" priority="25" operator="equal">
      <formula>"N"</formula>
    </cfRule>
    <cfRule type="cellIs" dxfId="330" priority="26" operator="equal">
      <formula>"W"</formula>
    </cfRule>
    <cfRule type="cellIs" dxfId="329" priority="27" operator="equal">
      <formula>"L"</formula>
    </cfRule>
  </conditionalFormatting>
  <conditionalFormatting sqref="AK9:AK26">
    <cfRule type="cellIs" dxfId="328" priority="7" operator="equal">
      <formula>"N"</formula>
    </cfRule>
    <cfRule type="cellIs" dxfId="327" priority="9" operator="equal">
      <formula>"L"</formula>
    </cfRule>
    <cfRule type="cellIs" dxfId="326" priority="8" operator="equal">
      <formula>"W"</formula>
    </cfRule>
  </conditionalFormatting>
  <conditionalFormatting sqref="AL12:AN24 AP12:AR24">
    <cfRule type="cellIs" dxfId="325" priority="39" operator="equal">
      <formula>"N"</formula>
    </cfRule>
    <cfRule type="cellIs" dxfId="324" priority="41" operator="equal">
      <formula>"L"</formula>
    </cfRule>
    <cfRule type="cellIs" dxfId="323" priority="40" operator="equal">
      <formula>"W"</formula>
    </cfRule>
  </conditionalFormatting>
  <pageMargins left="0.25" right="0.25" top="0.75" bottom="0.75" header="0.3" footer="0.3"/>
  <pageSetup paperSize="9" scale="87" fitToWidth="0" orientation="portrait" r:id="rId1"/>
  <colBreaks count="3" manualBreakCount="3">
    <brk id="12" max="25" man="1"/>
    <brk id="22" max="25" man="1"/>
    <brk id="34" max="2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8" operator="containsText" id="{CFD26431-451D-4FEF-992A-3C1D7965E014}">
            <xm:f>NOT(ISERROR(SEARCH(Paramétrage!$B$7,E7)))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827" operator="containsText" id="{6007C60E-5852-4762-AB80-63DC2C28D3DC}">
            <xm:f>NOT(ISERROR(SEARCH(Paramétrage!$B$8,E7)))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26" operator="containsText" id="{55DBF584-73D9-4983-B5B0-11B03B0435DD}">
            <xm:f>NOT(ISERROR(SEARCH(Paramétrage!$B$9,E7)))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825" operator="containsText" id="{68639B96-0C66-4EDA-AC07-527812A9E51C}">
            <xm:f>NOT(ISERROR(SEARCH(Paramétrage!$B$10,E7)))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824" operator="containsText" id="{0FA9D58D-75EB-427D-8359-6D6229C21651}">
            <xm:f>NOT(ISERROR(SEARCH(Paramétrage!$B$11,E7)))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823" operator="containsText" id="{6D0CE409-9059-4878-A13C-8D778EC08FC0}">
            <xm:f>NOT(ISERROR(SEARCH(Paramétrage!$B$12,E7)))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22" operator="containsText" id="{C3D65C03-E07D-441C-9049-4B17DD98366C}">
            <xm:f>NOT(ISERROR(SEARCH(Paramétrage!#REF!,E7)))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1821" operator="containsText" id="{086373CE-BD23-49A1-8DC3-BF4373456880}">
            <xm:f>NOT(ISERROR(SEARCH(Paramétrage!#REF!,E7)))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E7:K8</xm:sqref>
        </x14:conditionalFormatting>
        <x14:conditionalFormatting xmlns:xm="http://schemas.microsoft.com/office/excel/2006/main">
          <x14:cfRule type="containsText" priority="90" operator="containsText" id="{AEF461D4-7ED5-4AF3-A8D2-2399691D3C25}">
            <xm:f>NOT(ISERROR(SEARCH(Paramétrage!$B$7,P7)))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6" operator="containsText" id="{1805D72A-B3EE-497D-BC19-3ABD67AFB56B}">
            <xm:f>NOT(ISERROR(SEARCH(Paramétrage!$B$11,P7)))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88" operator="containsText" id="{1BD20106-7B27-4401-A3CF-B32C0B7020D8}">
            <xm:f>NOT(ISERROR(SEARCH(Paramétrage!$B$9,P7)))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87" operator="containsText" id="{214B15CF-0DF9-46CA-AA89-E46DB7617FEC}">
            <xm:f>NOT(ISERROR(SEARCH(Paramétrage!$B$10,P7)))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85" operator="containsText" id="{6A6DC61B-B53F-458B-808B-057ED4CFB564}">
            <xm:f>NOT(ISERROR(SEARCH(Paramétrage!$B$12,P7)))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4" operator="containsText" id="{773FAB37-52FE-4E71-BB80-4C175A464F5F}">
            <xm:f>NOT(ISERROR(SEARCH(Paramétrage!#REF!,P7)))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83" operator="containsText" id="{F87939B7-54DF-41CC-9E1B-21449526E2C0}">
            <xm:f>NOT(ISERROR(SEARCH(Paramétrage!#REF!,P7)))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89" operator="containsText" id="{4EEB7BC5-8ACD-4A0E-B566-030B2290EAD3}">
            <xm:f>NOT(ISERROR(SEARCH(Paramétrage!$B$8,P7)))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P7:V8</xm:sqref>
        </x14:conditionalFormatting>
        <x14:conditionalFormatting xmlns:xm="http://schemas.microsoft.com/office/excel/2006/main">
          <x14:cfRule type="containsText" priority="67" operator="containsText" id="{9B1B0C4B-EF61-47C5-A928-226AE62BBD6B}">
            <xm:f>NOT(ISERROR(SEARCH(Paramétrage!$B$7,AA7)))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6" operator="containsText" id="{2248FE26-6763-4E62-8A5A-44C5EF6552F6}">
            <xm:f>NOT(ISERROR(SEARCH(Paramétrage!$B$8,AA7)))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5" operator="containsText" id="{DB7570F3-3CD1-4885-AFAA-5989DF6CDC0F}">
            <xm:f>NOT(ISERROR(SEARCH(Paramétrage!$B$9,AA7)))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64" operator="containsText" id="{D829ACB2-939F-41C7-9A50-8BB58BB36114}">
            <xm:f>NOT(ISERROR(SEARCH(Paramétrage!$B$10,AA7)))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63" operator="containsText" id="{FBCB19AD-F811-4BBA-9CA4-5B354B28CBB6}">
            <xm:f>NOT(ISERROR(SEARCH(Paramétrage!$B$11,AA7)))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62" operator="containsText" id="{1E222604-E04F-4D73-AED3-29D7A30332D4}">
            <xm:f>NOT(ISERROR(SEARCH(Paramétrage!$B$12,AA7)))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1" operator="containsText" id="{7877ADF2-8F33-497F-A4F7-F0E30F44BE37}">
            <xm:f>NOT(ISERROR(SEARCH(Paramétrage!#REF!,AA7)))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60" operator="containsText" id="{D0FB1FA1-8E18-43C3-9982-2712FBA64E48}">
            <xm:f>NOT(ISERROR(SEARCH(Paramétrage!#REF!,AA7)))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AA7:AG8</xm:sqref>
        </x14:conditionalFormatting>
        <x14:conditionalFormatting xmlns:xm="http://schemas.microsoft.com/office/excel/2006/main">
          <x14:cfRule type="containsText" priority="33" operator="containsText" id="{B47EE065-BAF6-48D6-B34D-3C237A35A68E}">
            <xm:f>NOT(ISERROR(SEARCH(Paramétrage!$B$9,AL7)))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2" operator="containsText" id="{6DAC681A-0FCC-449C-9185-ED23E279A3CA}">
            <xm:f>NOT(ISERROR(SEARCH(Paramétrage!$B$10,AL7)))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31" operator="containsText" id="{87C021A3-4A1A-4ACF-A79F-26AD9137217C}">
            <xm:f>NOT(ISERROR(SEARCH(Paramétrage!$B$11,AL7)))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30" operator="containsText" id="{2C78EA70-7ED0-42D0-BA79-6E9838747532}">
            <xm:f>NOT(ISERROR(SEARCH(Paramétrage!$B$12,AL7)))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9" operator="containsText" id="{631450FC-41F4-4619-9CF7-D3AAD3CD28DF}">
            <xm:f>NOT(ISERROR(SEARCH(Paramétrage!#REF!,AL7)))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14:cfRule type="containsText" priority="28" operator="containsText" id="{3B7D1D17-F621-4508-BF9E-10B980BB0CF5}">
            <xm:f>NOT(ISERROR(SEARCH(Paramétrage!#REF!,AL7)))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14:cfRule type="containsText" priority="35" operator="containsText" id="{6F03AA40-FE73-467A-ADA5-7BD37D6F0C59}">
            <xm:f>NOT(ISERROR(SEARCH(Paramétrage!$B$7,AL7)))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4" operator="containsText" id="{AC1D1302-5DCB-4FEA-8635-38A9916DD7D6}">
            <xm:f>NOT(ISERROR(SEARCH(Paramétrage!$B$8,AL7)))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AL7:AR8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ED2B-A3E2-4737-A978-401CFD99BE5E}">
  <sheetPr codeName="Feuil8">
    <tabColor theme="7" tint="0.59999389629810485"/>
  </sheetPr>
  <dimension ref="A1:AR27"/>
  <sheetViews>
    <sheetView showGridLines="0" topLeftCell="N3" zoomScale="55" zoomScaleNormal="55" workbookViewId="0">
      <selection activeCell="AM5" sqref="AM5"/>
    </sheetView>
  </sheetViews>
  <sheetFormatPr baseColWidth="10" defaultRowHeight="14.5" outlineLevelRow="1" x14ac:dyDescent="0.35"/>
  <cols>
    <col min="1" max="1" width="1.7265625" customWidth="1"/>
    <col min="2" max="3" width="8.6328125" style="1" customWidth="1"/>
    <col min="4" max="4" width="1.7265625" customWidth="1"/>
    <col min="5" max="5" width="26.453125" customWidth="1"/>
    <col min="6" max="7" width="6" style="2" customWidth="1"/>
    <col min="8" max="8" width="5.08984375" customWidth="1"/>
    <col min="9" max="9" width="26.453125" customWidth="1"/>
    <col min="10" max="11" width="6" style="2" customWidth="1"/>
    <col min="12" max="12" width="2.453125" customWidth="1"/>
    <col min="13" max="14" width="8.6328125" style="1" customWidth="1"/>
    <col min="15" max="15" width="1.7265625" customWidth="1"/>
    <col min="16" max="16" width="26.81640625" customWidth="1"/>
    <col min="17" max="18" width="6" style="2" customWidth="1"/>
    <col min="19" max="19" width="5.08984375" customWidth="1"/>
    <col min="20" max="20" width="27" customWidth="1"/>
    <col min="21" max="22" width="6" style="2" customWidth="1"/>
    <col min="23" max="23" width="1.7265625" customWidth="1"/>
    <col min="24" max="25" width="8.6328125" style="1" customWidth="1"/>
    <col min="26" max="26" width="1.7265625" customWidth="1"/>
    <col min="27" max="27" width="26.453125" customWidth="1"/>
    <col min="28" max="29" width="6" style="2" customWidth="1"/>
    <col min="30" max="30" width="5.08984375" customWidth="1"/>
    <col min="31" max="31" width="26.453125" customWidth="1"/>
    <col min="32" max="33" width="6" style="2" customWidth="1"/>
    <col min="34" max="34" width="2.453125" customWidth="1"/>
    <col min="35" max="36" width="8.6328125" style="1" customWidth="1"/>
    <col min="37" max="37" width="1.7265625" customWidth="1"/>
    <col min="38" max="38" width="26.81640625" customWidth="1"/>
    <col min="39" max="40" width="6" style="2" customWidth="1"/>
    <col min="41" max="41" width="5.08984375" customWidth="1"/>
    <col min="42" max="42" width="27" customWidth="1"/>
    <col min="43" max="44" width="6" style="2" customWidth="1"/>
  </cols>
  <sheetData>
    <row r="1" spans="1:44" ht="15" thickBot="1" x14ac:dyDescent="0.4"/>
    <row r="2" spans="1:44" ht="25" customHeight="1" thickBot="1" x14ac:dyDescent="0.6">
      <c r="E2" s="100" t="s">
        <v>30</v>
      </c>
      <c r="F2" s="101"/>
      <c r="G2" s="101"/>
      <c r="H2" s="101"/>
      <c r="I2" s="101"/>
      <c r="J2" s="101"/>
      <c r="K2" s="102"/>
      <c r="P2" s="100" t="s">
        <v>31</v>
      </c>
      <c r="Q2" s="101"/>
      <c r="R2" s="101"/>
      <c r="S2" s="101"/>
      <c r="T2" s="101"/>
      <c r="U2" s="101"/>
      <c r="V2" s="102"/>
      <c r="AA2" s="100" t="s">
        <v>77</v>
      </c>
      <c r="AB2" s="101"/>
      <c r="AC2" s="101"/>
      <c r="AD2" s="101"/>
      <c r="AE2" s="101"/>
      <c r="AF2" s="101"/>
      <c r="AG2" s="102"/>
      <c r="AL2" s="100" t="s">
        <v>78</v>
      </c>
      <c r="AM2" s="101"/>
      <c r="AN2" s="101"/>
      <c r="AO2" s="101"/>
      <c r="AP2" s="101"/>
      <c r="AQ2" s="101"/>
      <c r="AR2" s="102"/>
    </row>
    <row r="3" spans="1:44" ht="25" customHeight="1" thickBot="1" x14ac:dyDescent="0.4"/>
    <row r="4" spans="1:44" s="5" customFormat="1" ht="25" customHeight="1" thickBot="1" x14ac:dyDescent="0.4">
      <c r="A4"/>
      <c r="B4" s="1"/>
      <c r="C4" s="1"/>
      <c r="D4"/>
      <c r="E4" s="10" t="s">
        <v>0</v>
      </c>
      <c r="F4" s="11" t="s">
        <v>1</v>
      </c>
      <c r="G4" s="11" t="s">
        <v>2</v>
      </c>
      <c r="H4" s="17"/>
      <c r="I4" s="12" t="s">
        <v>0</v>
      </c>
      <c r="J4" s="11" t="s">
        <v>1</v>
      </c>
      <c r="K4" s="13" t="s">
        <v>2</v>
      </c>
      <c r="M4" s="1"/>
      <c r="N4" s="1"/>
      <c r="O4"/>
      <c r="P4" s="10" t="s">
        <v>0</v>
      </c>
      <c r="Q4" s="11" t="s">
        <v>1</v>
      </c>
      <c r="R4" s="11" t="s">
        <v>2</v>
      </c>
      <c r="S4" s="17"/>
      <c r="T4" s="12" t="s">
        <v>0</v>
      </c>
      <c r="U4" s="11" t="s">
        <v>1</v>
      </c>
      <c r="V4" s="13" t="s">
        <v>2</v>
      </c>
      <c r="W4"/>
      <c r="X4" s="1"/>
      <c r="Y4" s="1"/>
      <c r="Z4"/>
      <c r="AA4" s="10" t="s">
        <v>0</v>
      </c>
      <c r="AB4" s="11" t="s">
        <v>1</v>
      </c>
      <c r="AC4" s="11" t="s">
        <v>2</v>
      </c>
      <c r="AD4" s="17"/>
      <c r="AE4" s="12" t="s">
        <v>0</v>
      </c>
      <c r="AF4" s="11" t="s">
        <v>1</v>
      </c>
      <c r="AG4" s="13" t="s">
        <v>2</v>
      </c>
      <c r="AI4" s="1"/>
      <c r="AJ4" s="1"/>
      <c r="AK4"/>
      <c r="AL4" s="10" t="s">
        <v>0</v>
      </c>
      <c r="AM4" s="11" t="s">
        <v>1</v>
      </c>
      <c r="AN4" s="11" t="s">
        <v>2</v>
      </c>
      <c r="AO4" s="17"/>
      <c r="AP4" s="12" t="s">
        <v>0</v>
      </c>
      <c r="AQ4" s="11" t="s">
        <v>1</v>
      </c>
      <c r="AR4" s="13" t="s">
        <v>2</v>
      </c>
    </row>
    <row r="5" spans="1:44" s="5" customFormat="1" ht="25" customHeight="1" thickBot="1" x14ac:dyDescent="0.4">
      <c r="B5" s="25" t="s">
        <v>32</v>
      </c>
      <c r="C5" s="25">
        <f>Paramétrage!E17</f>
        <v>0.58333333333333337</v>
      </c>
      <c r="D5" s="25"/>
      <c r="E5" s="14" t="str">
        <f>+Paramétrage!F3</f>
        <v>Nom équipe 1 A</v>
      </c>
      <c r="F5" s="19"/>
      <c r="G5" s="19"/>
      <c r="H5" s="50" t="s">
        <v>3</v>
      </c>
      <c r="I5" s="8" t="str">
        <f>+Paramétrage!F6</f>
        <v>Nom équipe 4 A</v>
      </c>
      <c r="J5" s="19" t="str">
        <f>IF(F5="W","L",IF(F5="L","W","N"))</f>
        <v>N</v>
      </c>
      <c r="K5" s="67">
        <f>-G5</f>
        <v>0</v>
      </c>
      <c r="M5" s="24" t="s">
        <v>33</v>
      </c>
      <c r="N5" s="24">
        <f>C5</f>
        <v>0.58333333333333337</v>
      </c>
      <c r="P5" s="14" t="str">
        <f>+Paramétrage!F9</f>
        <v>Nom équipe 7 A</v>
      </c>
      <c r="Q5" s="19"/>
      <c r="R5" s="19"/>
      <c r="S5" s="50" t="s">
        <v>3</v>
      </c>
      <c r="T5" s="8" t="str">
        <f>+Paramétrage!F12</f>
        <v>Nom équipe 10 A</v>
      </c>
      <c r="U5" s="19" t="str">
        <f>IF(Q5="W","L",IF(Q5="L","W","N"))</f>
        <v>N</v>
      </c>
      <c r="V5" s="67">
        <f>-R5</f>
        <v>0</v>
      </c>
      <c r="X5" s="25" t="s">
        <v>71</v>
      </c>
      <c r="Y5" s="25">
        <f>+N5</f>
        <v>0.58333333333333337</v>
      </c>
      <c r="AA5" s="14" t="str">
        <f>+Paramétrage!G8</f>
        <v>Nom équipe 6 B</v>
      </c>
      <c r="AB5" s="19"/>
      <c r="AC5" s="19"/>
      <c r="AD5" s="50" t="s">
        <v>3</v>
      </c>
      <c r="AE5" s="8" t="str">
        <f>Paramétrage!G5</f>
        <v>Nom équipe 3 B</v>
      </c>
      <c r="AF5" s="19" t="str">
        <f>IF(AB5="W","L",IF(AB5="L","W","N"))</f>
        <v>N</v>
      </c>
      <c r="AG5" s="67">
        <f>-AC5</f>
        <v>0</v>
      </c>
      <c r="AI5" s="24" t="s">
        <v>76</v>
      </c>
      <c r="AJ5" s="24">
        <f>Y5</f>
        <v>0.58333333333333337</v>
      </c>
      <c r="AL5" s="14" t="str">
        <f>+Paramétrage!G14</f>
        <v>Nom équipe 12 B</v>
      </c>
      <c r="AM5" s="19"/>
      <c r="AN5" s="19"/>
      <c r="AO5" s="50" t="s">
        <v>3</v>
      </c>
      <c r="AP5" s="8" t="str">
        <f>+Paramétrage!G11</f>
        <v>Nom équipe 9 B</v>
      </c>
      <c r="AQ5" s="19" t="str">
        <f>IF(AM5="W","L",IF(AM5="L","W","N"))</f>
        <v>N</v>
      </c>
      <c r="AR5" s="67">
        <f>-AN5</f>
        <v>0</v>
      </c>
    </row>
    <row r="6" spans="1:44" s="5" customFormat="1" ht="25" customHeight="1" thickBot="1" x14ac:dyDescent="0.4">
      <c r="A6" s="23"/>
      <c r="B6" s="25" t="s">
        <v>32</v>
      </c>
      <c r="C6" s="25">
        <f>C5+Paramétrage!$E$18+Paramétrage!$E$19</f>
        <v>0.59166666666666667</v>
      </c>
      <c r="D6" s="25">
        <f>D5+Paramétrage!$E$18+Paramétrage!$E$19</f>
        <v>8.3333333333333332E-3</v>
      </c>
      <c r="E6" s="15" t="str">
        <f>+Paramétrage!F4</f>
        <v>Nom équipe 2 A</v>
      </c>
      <c r="F6" s="73"/>
      <c r="G6" s="20"/>
      <c r="H6" s="50" t="s">
        <v>3</v>
      </c>
      <c r="I6" s="9" t="str">
        <f>+Paramétrage!F7</f>
        <v>Nom équipe 5 A</v>
      </c>
      <c r="J6" s="19" t="str">
        <f t="shared" ref="J6:J19" si="0">IF(F6="W","L",IF(F6="L","W","N"))</f>
        <v>N</v>
      </c>
      <c r="K6" s="74">
        <f t="shared" ref="K6:K19" si="1">-G6</f>
        <v>0</v>
      </c>
      <c r="M6" s="24" t="s">
        <v>33</v>
      </c>
      <c r="N6" s="24">
        <f t="shared" ref="N6:N20" si="2">C6</f>
        <v>0.59166666666666667</v>
      </c>
      <c r="O6" s="23"/>
      <c r="P6" s="15" t="str">
        <f>+Paramétrage!F10</f>
        <v>Nom équipe 8 A</v>
      </c>
      <c r="Q6" s="73"/>
      <c r="R6" s="20"/>
      <c r="S6" s="50" t="s">
        <v>3</v>
      </c>
      <c r="T6" s="9" t="str">
        <f>+Paramétrage!F13</f>
        <v>Nom équipe 11 A</v>
      </c>
      <c r="U6" s="19" t="str">
        <f t="shared" ref="U6:U19" si="3">IF(Q6="W","L",IF(Q6="L","W","N"))</f>
        <v>N</v>
      </c>
      <c r="V6" s="74">
        <f t="shared" ref="V6:V19" si="4">-R6</f>
        <v>0</v>
      </c>
      <c r="W6" s="23"/>
      <c r="X6" s="25" t="s">
        <v>71</v>
      </c>
      <c r="Y6" s="25">
        <f t="shared" ref="Y6:Y19" si="5">+N6</f>
        <v>0.59166666666666667</v>
      </c>
      <c r="Z6" s="23"/>
      <c r="AA6" s="15" t="str">
        <f>Paramétrage!G7</f>
        <v>Nom équipe 5 B</v>
      </c>
      <c r="AB6" s="73"/>
      <c r="AC6" s="20"/>
      <c r="AD6" s="50" t="s">
        <v>3</v>
      </c>
      <c r="AE6" s="9" t="str">
        <f>Paramétrage!G4</f>
        <v>Nom équipe 2 B</v>
      </c>
      <c r="AF6" s="19" t="str">
        <f t="shared" ref="AF6:AF19" si="6">IF(AB6="W","L",IF(AB6="L","W","N"))</f>
        <v>N</v>
      </c>
      <c r="AG6" s="74">
        <f t="shared" ref="AG6:AG19" si="7">-AC6</f>
        <v>0</v>
      </c>
      <c r="AI6" s="24" t="s">
        <v>76</v>
      </c>
      <c r="AJ6" s="24">
        <f t="shared" ref="AJ6:AJ20" si="8">Y6</f>
        <v>0.59166666666666667</v>
      </c>
      <c r="AK6" s="23"/>
      <c r="AL6" s="15" t="str">
        <f>+Paramétrage!G13</f>
        <v>Nom équipe 11 B</v>
      </c>
      <c r="AM6" s="73"/>
      <c r="AN6" s="20"/>
      <c r="AO6" s="50" t="s">
        <v>3</v>
      </c>
      <c r="AP6" s="9" t="str">
        <f>+Paramétrage!G10</f>
        <v>Nom équipe 8 B</v>
      </c>
      <c r="AQ6" s="19" t="str">
        <f t="shared" ref="AQ6:AQ19" si="9">IF(AM6="W","L",IF(AM6="L","W","N"))</f>
        <v>N</v>
      </c>
      <c r="AR6" s="74">
        <f t="shared" ref="AR6:AR19" si="10">-AN6</f>
        <v>0</v>
      </c>
    </row>
    <row r="7" spans="1:44" s="5" customFormat="1" ht="25" customHeight="1" thickBot="1" x14ac:dyDescent="0.4">
      <c r="A7" s="23"/>
      <c r="B7" s="25" t="s">
        <v>32</v>
      </c>
      <c r="C7" s="25">
        <f>C6+Paramétrage!$E$18+Paramétrage!$E$19</f>
        <v>0.6</v>
      </c>
      <c r="D7" s="25">
        <f>D6+Paramétrage!$E$18+Paramétrage!$E$19</f>
        <v>1.6666666666666666E-2</v>
      </c>
      <c r="E7" s="14" t="str">
        <f>+Paramétrage!F5</f>
        <v>Nom équipe 3 A</v>
      </c>
      <c r="F7" s="19"/>
      <c r="G7" s="19"/>
      <c r="H7" s="50" t="s">
        <v>3</v>
      </c>
      <c r="I7" s="8" t="str">
        <f>+Paramétrage!F8</f>
        <v>Nom équipe 6 A</v>
      </c>
      <c r="J7" s="19" t="str">
        <f t="shared" si="0"/>
        <v>N</v>
      </c>
      <c r="K7" s="67">
        <f t="shared" si="1"/>
        <v>0</v>
      </c>
      <c r="M7" s="24" t="s">
        <v>33</v>
      </c>
      <c r="N7" s="24">
        <f t="shared" si="2"/>
        <v>0.6</v>
      </c>
      <c r="O7" s="23"/>
      <c r="P7" s="14" t="str">
        <f>+Paramétrage!F11</f>
        <v>Nom équipe 9 A</v>
      </c>
      <c r="Q7" s="19"/>
      <c r="R7" s="19"/>
      <c r="S7" s="50" t="s">
        <v>3</v>
      </c>
      <c r="T7" s="8" t="str">
        <f>+Paramétrage!F14</f>
        <v>Nom équipe 12 A</v>
      </c>
      <c r="U7" s="19" t="str">
        <f t="shared" si="3"/>
        <v>N</v>
      </c>
      <c r="V7" s="67">
        <f t="shared" si="4"/>
        <v>0</v>
      </c>
      <c r="W7" s="23"/>
      <c r="X7" s="25" t="s">
        <v>71</v>
      </c>
      <c r="Y7" s="25">
        <f t="shared" si="5"/>
        <v>0.6</v>
      </c>
      <c r="Z7" s="23"/>
      <c r="AA7" s="14" t="str">
        <f>Paramétrage!G6</f>
        <v>Nom équipe 4 B</v>
      </c>
      <c r="AB7" s="19"/>
      <c r="AC7" s="19"/>
      <c r="AD7" s="50" t="s">
        <v>3</v>
      </c>
      <c r="AE7" s="8" t="str">
        <f>Paramétrage!G3</f>
        <v>Nom équipe 1 B</v>
      </c>
      <c r="AF7" s="19" t="str">
        <f t="shared" si="6"/>
        <v>N</v>
      </c>
      <c r="AG7" s="67">
        <f t="shared" si="7"/>
        <v>0</v>
      </c>
      <c r="AI7" s="24" t="s">
        <v>76</v>
      </c>
      <c r="AJ7" s="24">
        <f t="shared" si="8"/>
        <v>0.6</v>
      </c>
      <c r="AK7" s="23"/>
      <c r="AL7" s="14" t="str">
        <f>+Paramétrage!G12</f>
        <v>Nom équipe 10 B</v>
      </c>
      <c r="AM7" s="19"/>
      <c r="AN7" s="19"/>
      <c r="AO7" s="50" t="s">
        <v>3</v>
      </c>
      <c r="AP7" s="8" t="str">
        <f>+Paramétrage!G9</f>
        <v>Nom équipe 7 B</v>
      </c>
      <c r="AQ7" s="19" t="str">
        <f t="shared" si="9"/>
        <v>N</v>
      </c>
      <c r="AR7" s="67">
        <f t="shared" si="10"/>
        <v>0</v>
      </c>
    </row>
    <row r="8" spans="1:44" s="5" customFormat="1" ht="25" customHeight="1" thickBot="1" x14ac:dyDescent="0.4">
      <c r="A8" s="23"/>
      <c r="B8" s="25" t="s">
        <v>32</v>
      </c>
      <c r="C8" s="25">
        <f>C7+Paramétrage!$E$18+Paramétrage!$E$19</f>
        <v>0.60833333333333328</v>
      </c>
      <c r="D8" s="25">
        <f>D7+Paramétrage!$E$18+Paramétrage!$E$19</f>
        <v>2.5000000000000001E-2</v>
      </c>
      <c r="E8" s="15" t="str">
        <f>E5</f>
        <v>Nom équipe 1 A</v>
      </c>
      <c r="F8" s="73"/>
      <c r="G8" s="20"/>
      <c r="H8" s="50" t="s">
        <v>3</v>
      </c>
      <c r="I8" s="9" t="str">
        <f>I6</f>
        <v>Nom équipe 5 A</v>
      </c>
      <c r="J8" s="19" t="str">
        <f t="shared" si="0"/>
        <v>N</v>
      </c>
      <c r="K8" s="74">
        <f t="shared" si="1"/>
        <v>0</v>
      </c>
      <c r="M8" s="24" t="s">
        <v>33</v>
      </c>
      <c r="N8" s="24">
        <f t="shared" si="2"/>
        <v>0.60833333333333328</v>
      </c>
      <c r="O8" s="23"/>
      <c r="P8" s="15" t="str">
        <f>P5</f>
        <v>Nom équipe 7 A</v>
      </c>
      <c r="Q8" s="73"/>
      <c r="R8" s="20"/>
      <c r="S8" s="50" t="s">
        <v>3</v>
      </c>
      <c r="T8" s="9" t="str">
        <f>T6</f>
        <v>Nom équipe 11 A</v>
      </c>
      <c r="U8" s="19" t="str">
        <f t="shared" si="3"/>
        <v>N</v>
      </c>
      <c r="V8" s="74">
        <f t="shared" si="4"/>
        <v>0</v>
      </c>
      <c r="W8" s="23"/>
      <c r="X8" s="25" t="s">
        <v>71</v>
      </c>
      <c r="Y8" s="25">
        <f t="shared" si="5"/>
        <v>0.60833333333333328</v>
      </c>
      <c r="Z8" s="23"/>
      <c r="AA8" s="15" t="str">
        <f>AA5</f>
        <v>Nom équipe 6 B</v>
      </c>
      <c r="AB8" s="73"/>
      <c r="AC8" s="20"/>
      <c r="AD8" s="50" t="s">
        <v>3</v>
      </c>
      <c r="AE8" s="9" t="str">
        <f>AE6</f>
        <v>Nom équipe 2 B</v>
      </c>
      <c r="AF8" s="19" t="str">
        <f t="shared" si="6"/>
        <v>N</v>
      </c>
      <c r="AG8" s="74">
        <f t="shared" si="7"/>
        <v>0</v>
      </c>
      <c r="AI8" s="24" t="s">
        <v>76</v>
      </c>
      <c r="AJ8" s="24">
        <f t="shared" si="8"/>
        <v>0.60833333333333328</v>
      </c>
      <c r="AK8" s="23"/>
      <c r="AL8" s="15" t="str">
        <f>AL5</f>
        <v>Nom équipe 12 B</v>
      </c>
      <c r="AM8" s="73"/>
      <c r="AN8" s="20"/>
      <c r="AO8" s="50" t="s">
        <v>3</v>
      </c>
      <c r="AP8" s="9" t="str">
        <f>AP6</f>
        <v>Nom équipe 8 B</v>
      </c>
      <c r="AQ8" s="19" t="str">
        <f t="shared" si="9"/>
        <v>N</v>
      </c>
      <c r="AR8" s="74">
        <f t="shared" si="10"/>
        <v>0</v>
      </c>
    </row>
    <row r="9" spans="1:44" s="5" customFormat="1" ht="25" customHeight="1" thickBot="1" x14ac:dyDescent="0.4">
      <c r="A9" s="23"/>
      <c r="B9" s="25" t="s">
        <v>32</v>
      </c>
      <c r="C9" s="25">
        <f>C8+Paramétrage!$E$18+Paramétrage!$E$19</f>
        <v>0.61666666666666659</v>
      </c>
      <c r="D9" s="25">
        <f>D8+Paramétrage!$E$18+Paramétrage!$E$19</f>
        <v>3.3333333333333333E-2</v>
      </c>
      <c r="E9" s="14" t="str">
        <f>I7</f>
        <v>Nom équipe 6 A</v>
      </c>
      <c r="F9" s="19"/>
      <c r="G9" s="19"/>
      <c r="H9" s="50" t="s">
        <v>3</v>
      </c>
      <c r="I9" s="8" t="str">
        <f>I5</f>
        <v>Nom équipe 4 A</v>
      </c>
      <c r="J9" s="19" t="str">
        <f t="shared" si="0"/>
        <v>N</v>
      </c>
      <c r="K9" s="67">
        <f t="shared" si="1"/>
        <v>0</v>
      </c>
      <c r="M9" s="24" t="s">
        <v>33</v>
      </c>
      <c r="N9" s="24">
        <f t="shared" si="2"/>
        <v>0.61666666666666659</v>
      </c>
      <c r="O9" s="23"/>
      <c r="P9" s="14" t="str">
        <f>T7</f>
        <v>Nom équipe 12 A</v>
      </c>
      <c r="Q9" s="19"/>
      <c r="R9" s="19"/>
      <c r="S9" s="50" t="s">
        <v>3</v>
      </c>
      <c r="T9" s="8" t="str">
        <f>T5</f>
        <v>Nom équipe 10 A</v>
      </c>
      <c r="U9" s="19" t="str">
        <f t="shared" si="3"/>
        <v>N</v>
      </c>
      <c r="V9" s="67">
        <f t="shared" si="4"/>
        <v>0</v>
      </c>
      <c r="W9" s="23"/>
      <c r="X9" s="25" t="s">
        <v>71</v>
      </c>
      <c r="Y9" s="25">
        <f t="shared" si="5"/>
        <v>0.61666666666666659</v>
      </c>
      <c r="Z9" s="23"/>
      <c r="AA9" s="14" t="str">
        <f>AE7</f>
        <v>Nom équipe 1 B</v>
      </c>
      <c r="AB9" s="19"/>
      <c r="AC9" s="19"/>
      <c r="AD9" s="50" t="s">
        <v>3</v>
      </c>
      <c r="AE9" s="8" t="str">
        <f>AE5</f>
        <v>Nom équipe 3 B</v>
      </c>
      <c r="AF9" s="19" t="str">
        <f t="shared" si="6"/>
        <v>N</v>
      </c>
      <c r="AG9" s="67">
        <f t="shared" si="7"/>
        <v>0</v>
      </c>
      <c r="AI9" s="24" t="s">
        <v>76</v>
      </c>
      <c r="AJ9" s="24">
        <f t="shared" si="8"/>
        <v>0.61666666666666659</v>
      </c>
      <c r="AK9" s="23"/>
      <c r="AL9" s="14" t="str">
        <f>AP7</f>
        <v>Nom équipe 7 B</v>
      </c>
      <c r="AM9" s="19"/>
      <c r="AN9" s="19"/>
      <c r="AO9" s="50" t="s">
        <v>3</v>
      </c>
      <c r="AP9" s="8" t="str">
        <f>AP5</f>
        <v>Nom équipe 9 B</v>
      </c>
      <c r="AQ9" s="19" t="str">
        <f t="shared" si="9"/>
        <v>N</v>
      </c>
      <c r="AR9" s="67">
        <f t="shared" si="10"/>
        <v>0</v>
      </c>
    </row>
    <row r="10" spans="1:44" s="5" customFormat="1" ht="25" customHeight="1" thickBot="1" x14ac:dyDescent="0.4">
      <c r="A10" s="23"/>
      <c r="B10" s="25" t="s">
        <v>32</v>
      </c>
      <c r="C10" s="25">
        <f>C9+Paramétrage!$E$18+Paramétrage!$E$19</f>
        <v>0.62499999999999989</v>
      </c>
      <c r="D10" s="25">
        <f>D9+Paramétrage!$E$18+Paramétrage!$E$19</f>
        <v>4.1666666666666664E-2</v>
      </c>
      <c r="E10" s="15" t="str">
        <f>E6</f>
        <v>Nom équipe 2 A</v>
      </c>
      <c r="F10" s="73"/>
      <c r="G10" s="20"/>
      <c r="H10" s="50" t="s">
        <v>3</v>
      </c>
      <c r="I10" s="9" t="str">
        <f>E7</f>
        <v>Nom équipe 3 A</v>
      </c>
      <c r="J10" s="19" t="str">
        <f t="shared" si="0"/>
        <v>N</v>
      </c>
      <c r="K10" s="74">
        <f t="shared" si="1"/>
        <v>0</v>
      </c>
      <c r="M10" s="24" t="s">
        <v>33</v>
      </c>
      <c r="N10" s="24">
        <f t="shared" si="2"/>
        <v>0.62499999999999989</v>
      </c>
      <c r="O10" s="23"/>
      <c r="P10" s="15" t="str">
        <f>P6</f>
        <v>Nom équipe 8 A</v>
      </c>
      <c r="Q10" s="73"/>
      <c r="R10" s="20"/>
      <c r="S10" s="50" t="s">
        <v>3</v>
      </c>
      <c r="T10" s="9" t="str">
        <f>P7</f>
        <v>Nom équipe 9 A</v>
      </c>
      <c r="U10" s="19" t="str">
        <f t="shared" si="3"/>
        <v>N</v>
      </c>
      <c r="V10" s="74">
        <f t="shared" si="4"/>
        <v>0</v>
      </c>
      <c r="W10" s="23"/>
      <c r="X10" s="25" t="s">
        <v>71</v>
      </c>
      <c r="Y10" s="25">
        <f t="shared" si="5"/>
        <v>0.62499999999999989</v>
      </c>
      <c r="Z10" s="23"/>
      <c r="AA10" s="15" t="str">
        <f>AA6</f>
        <v>Nom équipe 5 B</v>
      </c>
      <c r="AB10" s="73"/>
      <c r="AC10" s="20"/>
      <c r="AD10" s="50" t="s">
        <v>3</v>
      </c>
      <c r="AE10" s="9" t="str">
        <f>AA7</f>
        <v>Nom équipe 4 B</v>
      </c>
      <c r="AF10" s="19" t="str">
        <f t="shared" si="6"/>
        <v>N</v>
      </c>
      <c r="AG10" s="74">
        <f t="shared" si="7"/>
        <v>0</v>
      </c>
      <c r="AI10" s="24" t="s">
        <v>76</v>
      </c>
      <c r="AJ10" s="24">
        <f t="shared" si="8"/>
        <v>0.62499999999999989</v>
      </c>
      <c r="AK10" s="23"/>
      <c r="AL10" s="15" t="str">
        <f>AL6</f>
        <v>Nom équipe 11 B</v>
      </c>
      <c r="AM10" s="73"/>
      <c r="AN10" s="20"/>
      <c r="AO10" s="50" t="s">
        <v>3</v>
      </c>
      <c r="AP10" s="9" t="str">
        <f>AL7</f>
        <v>Nom équipe 10 B</v>
      </c>
      <c r="AQ10" s="19" t="str">
        <f t="shared" si="9"/>
        <v>N</v>
      </c>
      <c r="AR10" s="74">
        <f t="shared" si="10"/>
        <v>0</v>
      </c>
    </row>
    <row r="11" spans="1:44" s="5" customFormat="1" ht="25" customHeight="1" thickBot="1" x14ac:dyDescent="0.4">
      <c r="A11" s="23"/>
      <c r="B11" s="25" t="s">
        <v>32</v>
      </c>
      <c r="C11" s="25">
        <f>C10+Paramétrage!$E$18+Paramétrage!$E$19</f>
        <v>0.63333333333333319</v>
      </c>
      <c r="D11" s="25">
        <f>D10+Paramétrage!$E$18+Paramétrage!$E$19</f>
        <v>4.9999999999999996E-2</v>
      </c>
      <c r="E11" s="14" t="str">
        <f>E5</f>
        <v>Nom équipe 1 A</v>
      </c>
      <c r="F11" s="19"/>
      <c r="G11" s="19"/>
      <c r="H11" s="50" t="s">
        <v>3</v>
      </c>
      <c r="I11" s="8" t="str">
        <f>I7</f>
        <v>Nom équipe 6 A</v>
      </c>
      <c r="J11" s="19" t="str">
        <f t="shared" si="0"/>
        <v>N</v>
      </c>
      <c r="K11" s="67">
        <f t="shared" si="1"/>
        <v>0</v>
      </c>
      <c r="M11" s="24" t="s">
        <v>33</v>
      </c>
      <c r="N11" s="24">
        <f t="shared" si="2"/>
        <v>0.63333333333333319</v>
      </c>
      <c r="O11" s="23"/>
      <c r="P11" s="14" t="str">
        <f>P5</f>
        <v>Nom équipe 7 A</v>
      </c>
      <c r="Q11" s="19"/>
      <c r="R11" s="19"/>
      <c r="S11" s="50" t="s">
        <v>3</v>
      </c>
      <c r="T11" s="8" t="str">
        <f>T7</f>
        <v>Nom équipe 12 A</v>
      </c>
      <c r="U11" s="19" t="str">
        <f t="shared" si="3"/>
        <v>N</v>
      </c>
      <c r="V11" s="67">
        <f t="shared" si="4"/>
        <v>0</v>
      </c>
      <c r="W11" s="23"/>
      <c r="X11" s="25" t="s">
        <v>71</v>
      </c>
      <c r="Y11" s="25">
        <f t="shared" si="5"/>
        <v>0.63333333333333319</v>
      </c>
      <c r="Z11" s="23"/>
      <c r="AA11" s="14" t="str">
        <f>AA5</f>
        <v>Nom équipe 6 B</v>
      </c>
      <c r="AB11" s="19"/>
      <c r="AC11" s="19"/>
      <c r="AD11" s="50" t="s">
        <v>3</v>
      </c>
      <c r="AE11" s="8" t="str">
        <f>AE7</f>
        <v>Nom équipe 1 B</v>
      </c>
      <c r="AF11" s="19" t="str">
        <f t="shared" si="6"/>
        <v>N</v>
      </c>
      <c r="AG11" s="67">
        <f t="shared" si="7"/>
        <v>0</v>
      </c>
      <c r="AI11" s="24" t="s">
        <v>76</v>
      </c>
      <c r="AJ11" s="24">
        <f t="shared" si="8"/>
        <v>0.63333333333333319</v>
      </c>
      <c r="AK11" s="23"/>
      <c r="AL11" s="14" t="str">
        <f>AL5</f>
        <v>Nom équipe 12 B</v>
      </c>
      <c r="AM11" s="19"/>
      <c r="AN11" s="19"/>
      <c r="AO11" s="50" t="s">
        <v>3</v>
      </c>
      <c r="AP11" s="8" t="str">
        <f>AP7</f>
        <v>Nom équipe 7 B</v>
      </c>
      <c r="AQ11" s="19" t="str">
        <f t="shared" si="9"/>
        <v>N</v>
      </c>
      <c r="AR11" s="67">
        <f t="shared" si="10"/>
        <v>0</v>
      </c>
    </row>
    <row r="12" spans="1:44" s="5" customFormat="1" ht="25" customHeight="1" thickBot="1" x14ac:dyDescent="0.4">
      <c r="A12" s="23"/>
      <c r="B12" s="25" t="s">
        <v>32</v>
      </c>
      <c r="C12" s="25">
        <f>C11+Paramétrage!$E$18+Paramétrage!$E$19</f>
        <v>0.6416666666666665</v>
      </c>
      <c r="D12" s="25">
        <f>D11+Paramétrage!$E$18+Paramétrage!$E$19</f>
        <v>5.8333333333333327E-2</v>
      </c>
      <c r="E12" s="15" t="str">
        <f>E7</f>
        <v>Nom équipe 3 A</v>
      </c>
      <c r="F12" s="73"/>
      <c r="G12" s="20"/>
      <c r="H12" s="50" t="s">
        <v>3</v>
      </c>
      <c r="I12" s="9" t="str">
        <f>I6</f>
        <v>Nom équipe 5 A</v>
      </c>
      <c r="J12" s="19" t="str">
        <f t="shared" si="0"/>
        <v>N</v>
      </c>
      <c r="K12" s="74">
        <f t="shared" si="1"/>
        <v>0</v>
      </c>
      <c r="M12" s="24" t="s">
        <v>33</v>
      </c>
      <c r="N12" s="24">
        <f t="shared" si="2"/>
        <v>0.6416666666666665</v>
      </c>
      <c r="O12"/>
      <c r="P12" s="15" t="str">
        <f>P7</f>
        <v>Nom équipe 9 A</v>
      </c>
      <c r="Q12" s="73"/>
      <c r="R12" s="20"/>
      <c r="S12" s="50" t="s">
        <v>3</v>
      </c>
      <c r="T12" s="9" t="str">
        <f>T6</f>
        <v>Nom équipe 11 A</v>
      </c>
      <c r="U12" s="19" t="str">
        <f t="shared" si="3"/>
        <v>N</v>
      </c>
      <c r="V12" s="74">
        <f t="shared" si="4"/>
        <v>0</v>
      </c>
      <c r="W12" s="23"/>
      <c r="X12" s="25" t="s">
        <v>71</v>
      </c>
      <c r="Y12" s="25">
        <f t="shared" si="5"/>
        <v>0.6416666666666665</v>
      </c>
      <c r="Z12"/>
      <c r="AA12" s="15" t="str">
        <f>AA7</f>
        <v>Nom équipe 4 B</v>
      </c>
      <c r="AB12" s="73"/>
      <c r="AC12" s="20"/>
      <c r="AD12" s="50" t="s">
        <v>3</v>
      </c>
      <c r="AE12" s="9" t="str">
        <f>AE6</f>
        <v>Nom équipe 2 B</v>
      </c>
      <c r="AF12" s="19" t="str">
        <f t="shared" si="6"/>
        <v>N</v>
      </c>
      <c r="AG12" s="74">
        <f t="shared" si="7"/>
        <v>0</v>
      </c>
      <c r="AI12" s="24" t="s">
        <v>76</v>
      </c>
      <c r="AJ12" s="24">
        <f t="shared" si="8"/>
        <v>0.6416666666666665</v>
      </c>
      <c r="AK12"/>
      <c r="AL12" s="15" t="str">
        <f>AL7</f>
        <v>Nom équipe 10 B</v>
      </c>
      <c r="AM12" s="73"/>
      <c r="AN12" s="20"/>
      <c r="AO12" s="50" t="s">
        <v>3</v>
      </c>
      <c r="AP12" s="9" t="str">
        <f>AP6</f>
        <v>Nom équipe 8 B</v>
      </c>
      <c r="AQ12" s="19" t="str">
        <f t="shared" si="9"/>
        <v>N</v>
      </c>
      <c r="AR12" s="74">
        <f t="shared" si="10"/>
        <v>0</v>
      </c>
    </row>
    <row r="13" spans="1:44" s="5" customFormat="1" ht="25" customHeight="1" thickBot="1" x14ac:dyDescent="0.4">
      <c r="A13" s="23"/>
      <c r="B13" s="25" t="s">
        <v>32</v>
      </c>
      <c r="C13" s="25">
        <f>C12+Paramétrage!$E$18+Paramétrage!$E$19</f>
        <v>0.6499999999999998</v>
      </c>
      <c r="D13" s="25">
        <f>D12+Paramétrage!$E$18+Paramétrage!$E$19</f>
        <v>6.6666666666666666E-2</v>
      </c>
      <c r="E13" s="14" t="str">
        <f>E6</f>
        <v>Nom équipe 2 A</v>
      </c>
      <c r="F13" s="19"/>
      <c r="G13" s="19"/>
      <c r="H13" s="50" t="s">
        <v>3</v>
      </c>
      <c r="I13" s="8" t="str">
        <f>I5</f>
        <v>Nom équipe 4 A</v>
      </c>
      <c r="J13" s="19" t="str">
        <f t="shared" si="0"/>
        <v>N</v>
      </c>
      <c r="K13" s="67">
        <f t="shared" si="1"/>
        <v>0</v>
      </c>
      <c r="M13" s="24" t="s">
        <v>33</v>
      </c>
      <c r="N13" s="24">
        <f t="shared" si="2"/>
        <v>0.6499999999999998</v>
      </c>
      <c r="O13"/>
      <c r="P13" s="14" t="str">
        <f>P6</f>
        <v>Nom équipe 8 A</v>
      </c>
      <c r="Q13" s="19"/>
      <c r="R13" s="19"/>
      <c r="S13" s="50" t="s">
        <v>3</v>
      </c>
      <c r="T13" s="8" t="str">
        <f>T5</f>
        <v>Nom équipe 10 A</v>
      </c>
      <c r="U13" s="19" t="str">
        <f t="shared" si="3"/>
        <v>N</v>
      </c>
      <c r="V13" s="67">
        <f t="shared" si="4"/>
        <v>0</v>
      </c>
      <c r="W13" s="23"/>
      <c r="X13" s="25" t="s">
        <v>71</v>
      </c>
      <c r="Y13" s="25">
        <f t="shared" si="5"/>
        <v>0.6499999999999998</v>
      </c>
      <c r="Z13"/>
      <c r="AA13" s="14" t="str">
        <f>AA6</f>
        <v>Nom équipe 5 B</v>
      </c>
      <c r="AB13" s="19"/>
      <c r="AC13" s="19"/>
      <c r="AD13" s="50" t="s">
        <v>3</v>
      </c>
      <c r="AE13" s="8" t="str">
        <f>AE5</f>
        <v>Nom équipe 3 B</v>
      </c>
      <c r="AF13" s="19" t="str">
        <f t="shared" si="6"/>
        <v>N</v>
      </c>
      <c r="AG13" s="67">
        <f t="shared" si="7"/>
        <v>0</v>
      </c>
      <c r="AI13" s="24" t="s">
        <v>76</v>
      </c>
      <c r="AJ13" s="24">
        <f t="shared" si="8"/>
        <v>0.6499999999999998</v>
      </c>
      <c r="AK13"/>
      <c r="AL13" s="14" t="str">
        <f>AL6</f>
        <v>Nom équipe 11 B</v>
      </c>
      <c r="AM13" s="19"/>
      <c r="AN13" s="19"/>
      <c r="AO13" s="50" t="s">
        <v>3</v>
      </c>
      <c r="AP13" s="8" t="str">
        <f>AP5</f>
        <v>Nom équipe 9 B</v>
      </c>
      <c r="AQ13" s="19" t="str">
        <f t="shared" si="9"/>
        <v>N</v>
      </c>
      <c r="AR13" s="67">
        <f t="shared" si="10"/>
        <v>0</v>
      </c>
    </row>
    <row r="14" spans="1:44" s="5" customFormat="1" ht="25" customHeight="1" thickBot="1" x14ac:dyDescent="0.4">
      <c r="A14" s="23"/>
      <c r="B14" s="25" t="s">
        <v>32</v>
      </c>
      <c r="C14" s="25">
        <f>C13+Paramétrage!$E$18+Paramétrage!$E$19</f>
        <v>0.6583333333333331</v>
      </c>
      <c r="D14" s="25">
        <f>D13+Paramétrage!$E$18+Paramétrage!$E$19</f>
        <v>7.5000000000000011E-2</v>
      </c>
      <c r="E14" s="15" t="str">
        <f>E5</f>
        <v>Nom équipe 1 A</v>
      </c>
      <c r="F14" s="73"/>
      <c r="G14" s="20"/>
      <c r="H14" s="50" t="s">
        <v>3</v>
      </c>
      <c r="I14" s="9" t="str">
        <f>E7</f>
        <v>Nom équipe 3 A</v>
      </c>
      <c r="J14" s="19" t="str">
        <f t="shared" si="0"/>
        <v>N</v>
      </c>
      <c r="K14" s="74">
        <f t="shared" si="1"/>
        <v>0</v>
      </c>
      <c r="M14" s="24" t="s">
        <v>33</v>
      </c>
      <c r="N14" s="24">
        <f t="shared" si="2"/>
        <v>0.6583333333333331</v>
      </c>
      <c r="O14"/>
      <c r="P14" s="15" t="str">
        <f>P5</f>
        <v>Nom équipe 7 A</v>
      </c>
      <c r="Q14" s="73"/>
      <c r="R14" s="20"/>
      <c r="S14" s="50" t="s">
        <v>3</v>
      </c>
      <c r="T14" s="9" t="str">
        <f>P7</f>
        <v>Nom équipe 9 A</v>
      </c>
      <c r="U14" s="19" t="str">
        <f t="shared" si="3"/>
        <v>N</v>
      </c>
      <c r="V14" s="74">
        <f t="shared" si="4"/>
        <v>0</v>
      </c>
      <c r="W14" s="23"/>
      <c r="X14" s="25" t="s">
        <v>71</v>
      </c>
      <c r="Y14" s="25">
        <f t="shared" si="5"/>
        <v>0.6583333333333331</v>
      </c>
      <c r="Z14"/>
      <c r="AA14" s="15" t="str">
        <f>AA5</f>
        <v>Nom équipe 6 B</v>
      </c>
      <c r="AB14" s="73"/>
      <c r="AC14" s="20"/>
      <c r="AD14" s="50" t="s">
        <v>3</v>
      </c>
      <c r="AE14" s="9" t="str">
        <f>AA7</f>
        <v>Nom équipe 4 B</v>
      </c>
      <c r="AF14" s="19" t="str">
        <f t="shared" si="6"/>
        <v>N</v>
      </c>
      <c r="AG14" s="74">
        <f t="shared" si="7"/>
        <v>0</v>
      </c>
      <c r="AI14" s="24" t="s">
        <v>76</v>
      </c>
      <c r="AJ14" s="24">
        <f t="shared" si="8"/>
        <v>0.6583333333333331</v>
      </c>
      <c r="AK14"/>
      <c r="AL14" s="15" t="str">
        <f>AL5</f>
        <v>Nom équipe 12 B</v>
      </c>
      <c r="AM14" s="73"/>
      <c r="AN14" s="20"/>
      <c r="AO14" s="50" t="s">
        <v>3</v>
      </c>
      <c r="AP14" s="9" t="str">
        <f>AL7</f>
        <v>Nom équipe 10 B</v>
      </c>
      <c r="AQ14" s="19" t="str">
        <f t="shared" si="9"/>
        <v>N</v>
      </c>
      <c r="AR14" s="74">
        <f t="shared" si="10"/>
        <v>0</v>
      </c>
    </row>
    <row r="15" spans="1:44" s="5" customFormat="1" ht="25" customHeight="1" thickBot="1" x14ac:dyDescent="0.4">
      <c r="A15" s="23"/>
      <c r="B15" s="25" t="s">
        <v>32</v>
      </c>
      <c r="C15" s="25">
        <f>C14+Paramétrage!$E$18+Paramétrage!$E$19</f>
        <v>0.66666666666666641</v>
      </c>
      <c r="D15" s="25">
        <f>D14+Paramétrage!$E$18+Paramétrage!$E$19</f>
        <v>8.3333333333333356E-2</v>
      </c>
      <c r="E15" s="14" t="str">
        <f>E6</f>
        <v>Nom équipe 2 A</v>
      </c>
      <c r="F15" s="19"/>
      <c r="G15" s="19"/>
      <c r="H15" s="50" t="s">
        <v>3</v>
      </c>
      <c r="I15" s="8" t="str">
        <f>I7</f>
        <v>Nom équipe 6 A</v>
      </c>
      <c r="J15" s="19" t="str">
        <f t="shared" si="0"/>
        <v>N</v>
      </c>
      <c r="K15" s="67">
        <f t="shared" si="1"/>
        <v>0</v>
      </c>
      <c r="M15" s="24" t="s">
        <v>33</v>
      </c>
      <c r="N15" s="24">
        <f t="shared" si="2"/>
        <v>0.66666666666666641</v>
      </c>
      <c r="O15"/>
      <c r="P15" s="14" t="str">
        <f>P6</f>
        <v>Nom équipe 8 A</v>
      </c>
      <c r="Q15" s="19"/>
      <c r="R15" s="19"/>
      <c r="S15" s="50" t="s">
        <v>3</v>
      </c>
      <c r="T15" s="8" t="str">
        <f>T7</f>
        <v>Nom équipe 12 A</v>
      </c>
      <c r="U15" s="19" t="str">
        <f t="shared" si="3"/>
        <v>N</v>
      </c>
      <c r="V15" s="67">
        <f t="shared" si="4"/>
        <v>0</v>
      </c>
      <c r="W15" s="23"/>
      <c r="X15" s="25" t="s">
        <v>71</v>
      </c>
      <c r="Y15" s="25">
        <f t="shared" si="5"/>
        <v>0.66666666666666641</v>
      </c>
      <c r="Z15"/>
      <c r="AA15" s="14" t="str">
        <f>AA6</f>
        <v>Nom équipe 5 B</v>
      </c>
      <c r="AB15" s="19"/>
      <c r="AC15" s="19"/>
      <c r="AD15" s="50" t="s">
        <v>3</v>
      </c>
      <c r="AE15" s="8" t="str">
        <f>AE7</f>
        <v>Nom équipe 1 B</v>
      </c>
      <c r="AF15" s="19" t="str">
        <f t="shared" si="6"/>
        <v>N</v>
      </c>
      <c r="AG15" s="67">
        <f t="shared" si="7"/>
        <v>0</v>
      </c>
      <c r="AI15" s="24" t="s">
        <v>76</v>
      </c>
      <c r="AJ15" s="24">
        <f t="shared" si="8"/>
        <v>0.66666666666666641</v>
      </c>
      <c r="AK15"/>
      <c r="AL15" s="14" t="str">
        <f>AL6</f>
        <v>Nom équipe 11 B</v>
      </c>
      <c r="AM15" s="19"/>
      <c r="AN15" s="19"/>
      <c r="AO15" s="50" t="s">
        <v>3</v>
      </c>
      <c r="AP15" s="8" t="str">
        <f>AP7</f>
        <v>Nom équipe 7 B</v>
      </c>
      <c r="AQ15" s="19" t="str">
        <f t="shared" si="9"/>
        <v>N</v>
      </c>
      <c r="AR15" s="67">
        <f t="shared" si="10"/>
        <v>0</v>
      </c>
    </row>
    <row r="16" spans="1:44" s="5" customFormat="1" ht="25" customHeight="1" thickBot="1" x14ac:dyDescent="0.4">
      <c r="A16" s="23"/>
      <c r="B16" s="25" t="s">
        <v>32</v>
      </c>
      <c r="C16" s="25">
        <f>C15+Paramétrage!$E$18+Paramétrage!$E$19</f>
        <v>0.67499999999999971</v>
      </c>
      <c r="D16" s="25">
        <f>D15+Paramétrage!$E$18+Paramétrage!$E$19</f>
        <v>9.1666666666666702E-2</v>
      </c>
      <c r="E16" s="15" t="str">
        <f>I6</f>
        <v>Nom équipe 5 A</v>
      </c>
      <c r="F16" s="73"/>
      <c r="G16" s="20"/>
      <c r="H16" s="50" t="s">
        <v>3</v>
      </c>
      <c r="I16" s="9" t="str">
        <f>I5</f>
        <v>Nom équipe 4 A</v>
      </c>
      <c r="J16" s="19" t="str">
        <f t="shared" si="0"/>
        <v>N</v>
      </c>
      <c r="K16" s="74">
        <f t="shared" si="1"/>
        <v>0</v>
      </c>
      <c r="M16" s="24" t="s">
        <v>33</v>
      </c>
      <c r="N16" s="24">
        <f t="shared" si="2"/>
        <v>0.67499999999999971</v>
      </c>
      <c r="O16"/>
      <c r="P16" s="15" t="str">
        <f>T6</f>
        <v>Nom équipe 11 A</v>
      </c>
      <c r="Q16" s="73"/>
      <c r="R16" s="20"/>
      <c r="S16" s="50" t="s">
        <v>3</v>
      </c>
      <c r="T16" s="9" t="str">
        <f>T5</f>
        <v>Nom équipe 10 A</v>
      </c>
      <c r="U16" s="19" t="str">
        <f t="shared" si="3"/>
        <v>N</v>
      </c>
      <c r="V16" s="74">
        <f t="shared" si="4"/>
        <v>0</v>
      </c>
      <c r="W16" s="23"/>
      <c r="X16" s="25" t="s">
        <v>71</v>
      </c>
      <c r="Y16" s="25">
        <f t="shared" si="5"/>
        <v>0.67499999999999971</v>
      </c>
      <c r="Z16"/>
      <c r="AA16" s="15" t="str">
        <f>AE6</f>
        <v>Nom équipe 2 B</v>
      </c>
      <c r="AB16" s="73"/>
      <c r="AC16" s="20"/>
      <c r="AD16" s="50" t="s">
        <v>3</v>
      </c>
      <c r="AE16" s="9" t="str">
        <f>AE5</f>
        <v>Nom équipe 3 B</v>
      </c>
      <c r="AF16" s="19" t="str">
        <f t="shared" si="6"/>
        <v>N</v>
      </c>
      <c r="AG16" s="74">
        <f t="shared" si="7"/>
        <v>0</v>
      </c>
      <c r="AI16" s="24" t="s">
        <v>76</v>
      </c>
      <c r="AJ16" s="24">
        <f t="shared" si="8"/>
        <v>0.67499999999999971</v>
      </c>
      <c r="AK16"/>
      <c r="AL16" s="15" t="str">
        <f>AP6</f>
        <v>Nom équipe 8 B</v>
      </c>
      <c r="AM16" s="73"/>
      <c r="AN16" s="20"/>
      <c r="AO16" s="50" t="s">
        <v>3</v>
      </c>
      <c r="AP16" s="9" t="str">
        <f>AP5</f>
        <v>Nom équipe 9 B</v>
      </c>
      <c r="AQ16" s="19" t="str">
        <f t="shared" si="9"/>
        <v>N</v>
      </c>
      <c r="AR16" s="74">
        <f t="shared" si="10"/>
        <v>0</v>
      </c>
    </row>
    <row r="17" spans="1:44" s="5" customFormat="1" ht="25" customHeight="1" thickBot="1" x14ac:dyDescent="0.4">
      <c r="A17"/>
      <c r="B17" s="25" t="s">
        <v>32</v>
      </c>
      <c r="C17" s="25">
        <f>C16+Paramétrage!$E$18+Paramétrage!$E$19</f>
        <v>0.68333333333333302</v>
      </c>
      <c r="D17" s="25">
        <f>D16+Paramétrage!$E$18+Paramétrage!$E$19</f>
        <v>0.10000000000000005</v>
      </c>
      <c r="E17" s="14" t="str">
        <f>E5</f>
        <v>Nom équipe 1 A</v>
      </c>
      <c r="F17" s="19"/>
      <c r="G17" s="19"/>
      <c r="H17" s="50" t="s">
        <v>3</v>
      </c>
      <c r="I17" s="8" t="str">
        <f>E6</f>
        <v>Nom équipe 2 A</v>
      </c>
      <c r="J17" s="19" t="str">
        <f t="shared" si="0"/>
        <v>N</v>
      </c>
      <c r="K17" s="67">
        <f t="shared" si="1"/>
        <v>0</v>
      </c>
      <c r="M17" s="24" t="s">
        <v>33</v>
      </c>
      <c r="N17" s="24">
        <f t="shared" si="2"/>
        <v>0.68333333333333302</v>
      </c>
      <c r="O17"/>
      <c r="P17" s="14" t="str">
        <f>P5</f>
        <v>Nom équipe 7 A</v>
      </c>
      <c r="Q17" s="19"/>
      <c r="R17" s="19"/>
      <c r="S17" s="50" t="s">
        <v>3</v>
      </c>
      <c r="T17" s="8" t="str">
        <f>P6</f>
        <v>Nom équipe 8 A</v>
      </c>
      <c r="U17" s="19" t="str">
        <f t="shared" si="3"/>
        <v>N</v>
      </c>
      <c r="V17" s="67">
        <f t="shared" si="4"/>
        <v>0</v>
      </c>
      <c r="W17"/>
      <c r="X17" s="25" t="s">
        <v>71</v>
      </c>
      <c r="Y17" s="25">
        <f t="shared" si="5"/>
        <v>0.68333333333333302</v>
      </c>
      <c r="Z17"/>
      <c r="AA17" s="14" t="str">
        <f>AA5</f>
        <v>Nom équipe 6 B</v>
      </c>
      <c r="AB17" s="19"/>
      <c r="AC17" s="19"/>
      <c r="AD17" s="50" t="s">
        <v>3</v>
      </c>
      <c r="AE17" s="8" t="str">
        <f>AA6</f>
        <v>Nom équipe 5 B</v>
      </c>
      <c r="AF17" s="19" t="str">
        <f t="shared" si="6"/>
        <v>N</v>
      </c>
      <c r="AG17" s="67">
        <f t="shared" si="7"/>
        <v>0</v>
      </c>
      <c r="AI17" s="24" t="s">
        <v>76</v>
      </c>
      <c r="AJ17" s="24">
        <f t="shared" si="8"/>
        <v>0.68333333333333302</v>
      </c>
      <c r="AK17"/>
      <c r="AL17" s="14" t="str">
        <f>AL5</f>
        <v>Nom équipe 12 B</v>
      </c>
      <c r="AM17" s="19"/>
      <c r="AN17" s="19"/>
      <c r="AO17" s="50" t="s">
        <v>3</v>
      </c>
      <c r="AP17" s="8" t="str">
        <f>AL6</f>
        <v>Nom équipe 11 B</v>
      </c>
      <c r="AQ17" s="19" t="str">
        <f t="shared" si="9"/>
        <v>N</v>
      </c>
      <c r="AR17" s="67">
        <f t="shared" si="10"/>
        <v>0</v>
      </c>
    </row>
    <row r="18" spans="1:44" s="5" customFormat="1" ht="25" customHeight="1" thickBot="1" x14ac:dyDescent="0.4">
      <c r="A18"/>
      <c r="B18" s="25" t="s">
        <v>32</v>
      </c>
      <c r="C18" s="25">
        <f>C17+Paramétrage!$E$18+Paramétrage!$E$19</f>
        <v>0.69166666666666632</v>
      </c>
      <c r="D18" s="25">
        <f>D17+Paramétrage!$E$18+Paramétrage!$E$19</f>
        <v>0.10833333333333339</v>
      </c>
      <c r="E18" s="15" t="str">
        <f>E7</f>
        <v>Nom équipe 3 A</v>
      </c>
      <c r="F18" s="73"/>
      <c r="G18" s="20"/>
      <c r="H18" s="50" t="s">
        <v>3</v>
      </c>
      <c r="I18" s="9" t="str">
        <f>I5</f>
        <v>Nom équipe 4 A</v>
      </c>
      <c r="J18" s="19" t="str">
        <f t="shared" si="0"/>
        <v>N</v>
      </c>
      <c r="K18" s="74">
        <f t="shared" si="1"/>
        <v>0</v>
      </c>
      <c r="M18" s="24" t="s">
        <v>33</v>
      </c>
      <c r="N18" s="24">
        <f t="shared" si="2"/>
        <v>0.69166666666666632</v>
      </c>
      <c r="O18"/>
      <c r="P18" s="15" t="str">
        <f>P7</f>
        <v>Nom équipe 9 A</v>
      </c>
      <c r="Q18" s="73"/>
      <c r="R18" s="20"/>
      <c r="S18" s="50" t="s">
        <v>3</v>
      </c>
      <c r="T18" s="9" t="str">
        <f>T5</f>
        <v>Nom équipe 10 A</v>
      </c>
      <c r="U18" s="19" t="str">
        <f t="shared" si="3"/>
        <v>N</v>
      </c>
      <c r="V18" s="74">
        <f t="shared" si="4"/>
        <v>0</v>
      </c>
      <c r="W18"/>
      <c r="X18" s="25" t="s">
        <v>71</v>
      </c>
      <c r="Y18" s="25">
        <f t="shared" si="5"/>
        <v>0.69166666666666632</v>
      </c>
      <c r="Z18"/>
      <c r="AA18" s="15" t="str">
        <f>AA7</f>
        <v>Nom équipe 4 B</v>
      </c>
      <c r="AB18" s="73"/>
      <c r="AC18" s="20"/>
      <c r="AD18" s="50" t="s">
        <v>3</v>
      </c>
      <c r="AE18" s="9" t="str">
        <f>AE5</f>
        <v>Nom équipe 3 B</v>
      </c>
      <c r="AF18" s="19" t="str">
        <f t="shared" si="6"/>
        <v>N</v>
      </c>
      <c r="AG18" s="74">
        <f t="shared" si="7"/>
        <v>0</v>
      </c>
      <c r="AI18" s="24" t="s">
        <v>76</v>
      </c>
      <c r="AJ18" s="24">
        <f t="shared" si="8"/>
        <v>0.69166666666666632</v>
      </c>
      <c r="AK18"/>
      <c r="AL18" s="15" t="str">
        <f>AL7</f>
        <v>Nom équipe 10 B</v>
      </c>
      <c r="AM18" s="73"/>
      <c r="AN18" s="20"/>
      <c r="AO18" s="50" t="s">
        <v>3</v>
      </c>
      <c r="AP18" s="9" t="str">
        <f>AP5</f>
        <v>Nom équipe 9 B</v>
      </c>
      <c r="AQ18" s="19" t="str">
        <f t="shared" si="9"/>
        <v>N</v>
      </c>
      <c r="AR18" s="74">
        <f t="shared" si="10"/>
        <v>0</v>
      </c>
    </row>
    <row r="19" spans="1:44" s="5" customFormat="1" ht="25" customHeight="1" thickBot="1" x14ac:dyDescent="0.4">
      <c r="A19"/>
      <c r="B19" s="25" t="s">
        <v>32</v>
      </c>
      <c r="C19" s="25">
        <f>C18+Paramétrage!$E$18+Paramétrage!$E$19</f>
        <v>0.69999999999999962</v>
      </c>
      <c r="D19" s="25">
        <f>D18+Paramétrage!$E$18+Paramétrage!$E$19</f>
        <v>0.11666666666666674</v>
      </c>
      <c r="E19" s="75" t="str">
        <f>I7</f>
        <v>Nom équipe 6 A</v>
      </c>
      <c r="F19" s="22"/>
      <c r="G19" s="22"/>
      <c r="H19" s="16" t="s">
        <v>3</v>
      </c>
      <c r="I19" s="64" t="str">
        <f>I6</f>
        <v>Nom équipe 5 A</v>
      </c>
      <c r="J19" s="19" t="str">
        <f t="shared" si="0"/>
        <v>N</v>
      </c>
      <c r="K19" s="76">
        <f t="shared" si="1"/>
        <v>0</v>
      </c>
      <c r="M19" s="24" t="s">
        <v>33</v>
      </c>
      <c r="N19" s="24">
        <f t="shared" si="2"/>
        <v>0.69999999999999962</v>
      </c>
      <c r="O19"/>
      <c r="P19" s="75" t="str">
        <f>T7</f>
        <v>Nom équipe 12 A</v>
      </c>
      <c r="Q19" s="22"/>
      <c r="R19" s="22"/>
      <c r="S19" s="16" t="s">
        <v>3</v>
      </c>
      <c r="T19" s="64" t="str">
        <f>T6</f>
        <v>Nom équipe 11 A</v>
      </c>
      <c r="U19" s="19" t="str">
        <f t="shared" si="3"/>
        <v>N</v>
      </c>
      <c r="V19" s="76">
        <f t="shared" si="4"/>
        <v>0</v>
      </c>
      <c r="W19"/>
      <c r="X19" s="25" t="s">
        <v>71</v>
      </c>
      <c r="Y19" s="25">
        <f t="shared" si="5"/>
        <v>0.69999999999999962</v>
      </c>
      <c r="Z19"/>
      <c r="AA19" s="75" t="str">
        <f>AE7</f>
        <v>Nom équipe 1 B</v>
      </c>
      <c r="AB19" s="22"/>
      <c r="AC19" s="22"/>
      <c r="AD19" s="16" t="s">
        <v>3</v>
      </c>
      <c r="AE19" s="64" t="str">
        <f>AE6</f>
        <v>Nom équipe 2 B</v>
      </c>
      <c r="AF19" s="19" t="str">
        <f t="shared" si="6"/>
        <v>N</v>
      </c>
      <c r="AG19" s="76">
        <f t="shared" si="7"/>
        <v>0</v>
      </c>
      <c r="AI19" s="24" t="s">
        <v>76</v>
      </c>
      <c r="AJ19" s="24">
        <f t="shared" si="8"/>
        <v>0.69999999999999962</v>
      </c>
      <c r="AK19"/>
      <c r="AL19" s="75" t="str">
        <f>AP7</f>
        <v>Nom équipe 7 B</v>
      </c>
      <c r="AM19" s="22"/>
      <c r="AN19" s="22"/>
      <c r="AO19" s="16" t="s">
        <v>3</v>
      </c>
      <c r="AP19" s="64" t="str">
        <f>AP6</f>
        <v>Nom équipe 8 B</v>
      </c>
      <c r="AQ19" s="19" t="str">
        <f t="shared" si="9"/>
        <v>N</v>
      </c>
      <c r="AR19" s="76">
        <f t="shared" si="10"/>
        <v>0</v>
      </c>
    </row>
    <row r="20" spans="1:44" ht="21.5" thickBot="1" x14ac:dyDescent="0.4">
      <c r="C20" s="25">
        <f>C19+Paramétrage!$E$18+Paramétrage!$E$19</f>
        <v>0.70833333333333293</v>
      </c>
      <c r="N20" s="24">
        <f t="shared" si="2"/>
        <v>0.70833333333333293</v>
      </c>
      <c r="Y20" s="25">
        <f>Y19+Paramétrage!$E$18+Paramétrage!$E$19</f>
        <v>0.70833333333333293</v>
      </c>
      <c r="AJ20" s="24">
        <f t="shared" si="8"/>
        <v>0.70833333333333293</v>
      </c>
    </row>
    <row r="21" spans="1:44" ht="68" customHeight="1" outlineLevel="1" x14ac:dyDescent="0.35">
      <c r="D21" s="63"/>
      <c r="E21" s="11" t="s">
        <v>0</v>
      </c>
      <c r="F21" s="11" t="s">
        <v>8</v>
      </c>
      <c r="G21" s="11" t="s">
        <v>2</v>
      </c>
      <c r="H21" s="13" t="s">
        <v>9</v>
      </c>
      <c r="I21" s="3" t="s">
        <v>10</v>
      </c>
      <c r="O21" s="63"/>
      <c r="P21" s="11" t="s">
        <v>0</v>
      </c>
      <c r="Q21" s="11" t="s">
        <v>8</v>
      </c>
      <c r="R21" s="11" t="s">
        <v>2</v>
      </c>
      <c r="S21" s="13" t="s">
        <v>9</v>
      </c>
      <c r="T21" s="3" t="s">
        <v>10</v>
      </c>
      <c r="Z21" s="63"/>
      <c r="AA21" s="11" t="s">
        <v>0</v>
      </c>
      <c r="AB21" s="11" t="s">
        <v>8</v>
      </c>
      <c r="AC21" s="11" t="s">
        <v>2</v>
      </c>
      <c r="AD21" s="13" t="s">
        <v>9</v>
      </c>
      <c r="AE21" s="3" t="s">
        <v>10</v>
      </c>
      <c r="AK21" s="63"/>
      <c r="AL21" s="11" t="s">
        <v>0</v>
      </c>
      <c r="AM21" s="11" t="s">
        <v>8</v>
      </c>
      <c r="AN21" s="11" t="s">
        <v>2</v>
      </c>
      <c r="AO21" s="13" t="s">
        <v>9</v>
      </c>
      <c r="AP21" s="3" t="s">
        <v>10</v>
      </c>
    </row>
    <row r="22" spans="1:44" ht="22.5" outlineLevel="1" x14ac:dyDescent="0.35">
      <c r="D22" s="72">
        <f ca="1">F22+G22/1000</f>
        <v>0</v>
      </c>
      <c r="E22" s="14" t="str">
        <f>E5</f>
        <v>Nom équipe 1 A</v>
      </c>
      <c r="F22" s="6">
        <f>(COUNTIFS(J$5:J$19,"w",I$5:I$19,E22)+COUNTIFS(F$5:F$19,"w",E$5:E$19,E22))*Paramétrage!$C$33+(COUNTIFS(J$5:J$19,"N",I$5:I$19,E22)+COUNTIFS(F$5:F$19,"N",E$5:E$19,E22))*Paramétrage!$C$34+(COUNTIFS(J$5:J$19,"L",I$5:I$19,E22)+COUNTIFS(F$5:F$19,"L",E$5:E$19,E22))*Paramétrage!$C$35</f>
        <v>0</v>
      </c>
      <c r="G22" s="6">
        <f ca="1">SUMIF(E$5:G$19,E22,G$5:G$19)+SUMIF(I$5:K$19,E22,K$5:K$19)</f>
        <v>0</v>
      </c>
      <c r="H22" s="67">
        <f ca="1">RANK(D22,D$22:D$27,0)</f>
        <v>6</v>
      </c>
      <c r="I22" s="4" t="str">
        <f>E22</f>
        <v>Nom équipe 1 A</v>
      </c>
      <c r="O22" s="72">
        <f ca="1">Q22+R22/1000</f>
        <v>0</v>
      </c>
      <c r="P22" s="14" t="str">
        <f>P5</f>
        <v>Nom équipe 7 A</v>
      </c>
      <c r="Q22" s="6">
        <f>(COUNTIFS(U$5:U$19,"w",T$5:T$19,P22)+COUNTIFS(Q$5:Q$19,"w",P$5:P$19,P22))*Paramétrage!$C$33+(COUNTIFS(U$5:U$19,"N",T$5:T$19,P22)+COUNTIFS(Q$5:Q$19,"N",P$5:P$19,P22))*Paramétrage!$C$34+(COUNTIFS(U$5:U$19,"L",T$5:T$19,P22)+COUNTIFS(Q$5:Q$19,"L",P$5:P$19,P22))*Paramétrage!$C$35</f>
        <v>0</v>
      </c>
      <c r="R22" s="6">
        <f ca="1">SUMIF(P$5:R$19,P22,R$5:R$19)+SUMIF(T$5:V$19,P22,V$5:V$19)</f>
        <v>0</v>
      </c>
      <c r="S22" s="67">
        <f ca="1">RANK(O22,O$22:O$27,0)</f>
        <v>6</v>
      </c>
      <c r="T22" s="4" t="str">
        <f>P22</f>
        <v>Nom équipe 7 A</v>
      </c>
      <c r="Z22" s="72">
        <f ca="1">AB22+AC22/1000</f>
        <v>0</v>
      </c>
      <c r="AA22" s="14" t="str">
        <f>AA5</f>
        <v>Nom équipe 6 B</v>
      </c>
      <c r="AB22" s="6">
        <f>(COUNTIFS(AF$5:AF$19,"w",AE$5:AE$19,AA22)+COUNTIFS(AB$5:AB$19,"w",AA$5:AA$19,AA22))*Paramétrage!$C$33+(COUNTIFS(AF$5:AF$19,"N",AE$5:AE$19,AA22)+COUNTIFS(AB$5:AB$19,"N",AA$5:AA$19,AA22))*Paramétrage!$C$34+(COUNTIFS(AF$5:AF$19,"L",AE$5:AE$19,AA22)+COUNTIFS(AB$5:AB$19,"L",AA$5:AA$19,AA22))*Paramétrage!$C$35</f>
        <v>0</v>
      </c>
      <c r="AC22" s="6">
        <f ca="1">SUMIF(AA$5:AC$19,AA22,AC$5:AC$19)+SUMIF(AE$5:AG$19,AA22,AG$5:AG$19)</f>
        <v>0</v>
      </c>
      <c r="AD22" s="67">
        <f ca="1">RANK(Z22,Z$22:Z$27,0)</f>
        <v>6</v>
      </c>
      <c r="AE22" s="4" t="str">
        <f>AA22</f>
        <v>Nom équipe 6 B</v>
      </c>
      <c r="AK22" s="72">
        <f ca="1">AM22+AN22/1000</f>
        <v>0</v>
      </c>
      <c r="AL22" s="14" t="str">
        <f>AL5</f>
        <v>Nom équipe 12 B</v>
      </c>
      <c r="AM22" s="6">
        <f>(COUNTIFS(AQ$5:AQ$19,"w",AP$5:AP$19,AL22)+COUNTIFS(AM$5:AM$19,"w",AL$5:AL$19,AL22))*Paramétrage!$C$33+(COUNTIFS(AQ$5:AQ$19,"N",AP$5:AP$19,AL22)+COUNTIFS(AM$5:AM$19,"N",AL$5:AL$19,AL22))*Paramétrage!$C$34+(COUNTIFS(AQ$5:AQ$19,"L",AP$5:AP$19,AL22)+COUNTIFS(AM$5:AM$19,"L",AL$5:AL$19,AL22))*Paramétrage!$C$35</f>
        <v>0</v>
      </c>
      <c r="AN22" s="6">
        <f ca="1">SUMIF(AL$5:AN$19,AL22,AN$5:AN$19)+SUMIF(AP$5:AR$19,AL22,AR$5:AR$19)</f>
        <v>0</v>
      </c>
      <c r="AO22" s="67">
        <f ca="1">RANK(AK22,AK$22:AK$27,0)</f>
        <v>6</v>
      </c>
      <c r="AP22" s="4" t="str">
        <f>AL22</f>
        <v>Nom équipe 12 B</v>
      </c>
    </row>
    <row r="23" spans="1:44" ht="22.5" outlineLevel="1" x14ac:dyDescent="0.35">
      <c r="D23" s="72">
        <f ca="1">F23+G23/1000</f>
        <v>2</v>
      </c>
      <c r="E23" s="15" t="str">
        <f t="shared" ref="E23:E24" si="11">E6</f>
        <v>Nom équipe 2 A</v>
      </c>
      <c r="F23" s="7">
        <f>(COUNTIFS(J$5:J$19,"w",I$5:I$19,E23)+COUNTIFS(F$5:F$19,"w",E$5:E$19,E23))*Paramétrage!$C$33+(COUNTIFS(J$5:J$19,"N",I$5:I$19,E23)+COUNTIFS(F$5:F$19,"N",E$5:E$19,E23))*Paramétrage!$C$34+(COUNTIFS(J$5:J$19,"L",I$5:I$19,E23)+COUNTIFS(F$5:F$19,"L",E$5:E$19,E23))*Paramétrage!$C$35</f>
        <v>2</v>
      </c>
      <c r="G23" s="7">
        <f t="shared" ref="G23:G27" ca="1" si="12">SUMIF(E$5:G$19,E23,G$5:G$19)+SUMIF(I$5:K$19,E23,K$5:K$19)</f>
        <v>0</v>
      </c>
      <c r="H23" s="74">
        <f t="shared" ref="H23:H27" ca="1" si="13">RANK(D23,D$22:D$27,0)</f>
        <v>5</v>
      </c>
      <c r="I23" s="4" t="str">
        <f>E23</f>
        <v>Nom équipe 2 A</v>
      </c>
      <c r="O23" s="72">
        <f ca="1">Q23+R23/1000</f>
        <v>2</v>
      </c>
      <c r="P23" s="15" t="str">
        <f t="shared" ref="P23:P24" si="14">P6</f>
        <v>Nom équipe 8 A</v>
      </c>
      <c r="Q23" s="7">
        <f>(COUNTIFS(U$5:U$19,"w",T$5:T$19,P23)+COUNTIFS(Q$5:Q$19,"w",P$5:P$19,P23))*Paramétrage!$C$33+(COUNTIFS(U$5:U$19,"N",T$5:T$19,P23)+COUNTIFS(Q$5:Q$19,"N",P$5:P$19,P23))*Paramétrage!$C$34+(COUNTIFS(U$5:U$19,"L",T$5:T$19,P23)+COUNTIFS(Q$5:Q$19,"L",P$5:P$19,P23))*Paramétrage!$C$35</f>
        <v>2</v>
      </c>
      <c r="R23" s="7">
        <f t="shared" ref="R23:R27" ca="1" si="15">SUMIF(P$5:R$19,P23,R$5:R$19)+SUMIF(T$5:V$19,P23,V$5:V$19)</f>
        <v>0</v>
      </c>
      <c r="S23" s="74">
        <f t="shared" ref="S23:S27" ca="1" si="16">RANK(O23,O$22:O$27,0)</f>
        <v>5</v>
      </c>
      <c r="T23" s="4" t="str">
        <f>P23</f>
        <v>Nom équipe 8 A</v>
      </c>
      <c r="Z23" s="72">
        <f ca="1">AB23+AC23/1000</f>
        <v>2</v>
      </c>
      <c r="AA23" s="15" t="str">
        <f t="shared" ref="AA23:AA24" si="17">AA6</f>
        <v>Nom équipe 5 B</v>
      </c>
      <c r="AB23" s="7">
        <f>(COUNTIFS(AF$5:AF$19,"w",AE$5:AE$19,AA23)+COUNTIFS(AB$5:AB$19,"w",AA$5:AA$19,AA23))*Paramétrage!$C$33+(COUNTIFS(AF$5:AF$19,"N",AE$5:AE$19,AA23)+COUNTIFS(AB$5:AB$19,"N",AA$5:AA$19,AA23))*Paramétrage!$C$34+(COUNTIFS(AF$5:AF$19,"L",AE$5:AE$19,AA23)+COUNTIFS(AB$5:AB$19,"L",AA$5:AA$19,AA23))*Paramétrage!$C$35</f>
        <v>2</v>
      </c>
      <c r="AC23" s="7">
        <f t="shared" ref="AC23:AC24" ca="1" si="18">SUMIF(AA$5:AC$19,AA23,AC$5:AC$19)+SUMIF(AE$5:AG$19,AA23,AG$5:AG$19)</f>
        <v>0</v>
      </c>
      <c r="AD23" s="74">
        <f t="shared" ref="AD23:AD27" ca="1" si="19">RANK(Z23,Z$22:Z$27,0)</f>
        <v>5</v>
      </c>
      <c r="AE23" s="4" t="str">
        <f>AA23</f>
        <v>Nom équipe 5 B</v>
      </c>
      <c r="AK23" s="72">
        <f ca="1">AM23+AN23/1000</f>
        <v>2</v>
      </c>
      <c r="AL23" s="15" t="str">
        <f t="shared" ref="AL23:AL24" si="20">AL6</f>
        <v>Nom équipe 11 B</v>
      </c>
      <c r="AM23" s="7">
        <f>(COUNTIFS(AQ$5:AQ$19,"w",AP$5:AP$19,AL23)+COUNTIFS(AM$5:AM$19,"w",AL$5:AL$19,AL23))*Paramétrage!$C$33+(COUNTIFS(AQ$5:AQ$19,"N",AP$5:AP$19,AL23)+COUNTIFS(AM$5:AM$19,"N",AL$5:AL$19,AL23))*Paramétrage!$C$34+(COUNTIFS(AQ$5:AQ$19,"L",AP$5:AP$19,AL23)+COUNTIFS(AM$5:AM$19,"L",AL$5:AL$19,AL23))*Paramétrage!$C$35</f>
        <v>2</v>
      </c>
      <c r="AN23" s="7">
        <f t="shared" ref="AN23:AN24" ca="1" si="21">SUMIF(AL$5:AN$19,AL23,AN$5:AN$19)+SUMIF(AP$5:AR$19,AL23,AR$5:AR$19)</f>
        <v>0</v>
      </c>
      <c r="AO23" s="74">
        <f t="shared" ref="AO23:AO27" ca="1" si="22">RANK(AK23,AK$22:AK$27,0)</f>
        <v>5</v>
      </c>
      <c r="AP23" s="4" t="str">
        <f>AL23</f>
        <v>Nom équipe 11 B</v>
      </c>
    </row>
    <row r="24" spans="1:44" ht="22.5" outlineLevel="1" x14ac:dyDescent="0.35">
      <c r="D24" s="72">
        <f t="shared" ref="D24:D27" ca="1" si="23">F24+G24/1000</f>
        <v>4</v>
      </c>
      <c r="E24" s="14" t="str">
        <f t="shared" si="11"/>
        <v>Nom équipe 3 A</v>
      </c>
      <c r="F24" s="6">
        <f>(COUNTIFS(J$5:J$19,"w",I$5:I$19,E24)+COUNTIFS(F$5:F$19,"w",E$5:E$19,E24))*Paramétrage!$C$33+(COUNTIFS(J$5:J$19,"N",I$5:I$19,E24)+COUNTIFS(F$5:F$19,"N",E$5:E$19,E24))*Paramétrage!$C$34+(COUNTIFS(J$5:J$19,"L",I$5:I$19,E24)+COUNTIFS(F$5:F$19,"L",E$5:E$19,E24))*Paramétrage!$C$35</f>
        <v>4</v>
      </c>
      <c r="G24" s="6">
        <f t="shared" ca="1" si="12"/>
        <v>0</v>
      </c>
      <c r="H24" s="67">
        <f t="shared" ca="1" si="13"/>
        <v>4</v>
      </c>
      <c r="I24" s="4" t="str">
        <f>E24</f>
        <v>Nom équipe 3 A</v>
      </c>
      <c r="O24" s="72">
        <f t="shared" ref="O24:O27" ca="1" si="24">Q24+R24/1000</f>
        <v>4</v>
      </c>
      <c r="P24" s="14" t="str">
        <f t="shared" si="14"/>
        <v>Nom équipe 9 A</v>
      </c>
      <c r="Q24" s="6">
        <f>(COUNTIFS(U$5:U$19,"w",T$5:T$19,P24)+COUNTIFS(Q$5:Q$19,"w",P$5:P$19,P24))*Paramétrage!$C$33+(COUNTIFS(U$5:U$19,"N",T$5:T$19,P24)+COUNTIFS(Q$5:Q$19,"N",P$5:P$19,P24))*Paramétrage!$C$34+(COUNTIFS(U$5:U$19,"L",T$5:T$19,P24)+COUNTIFS(Q$5:Q$19,"L",P$5:P$19,P24))*Paramétrage!$C$35</f>
        <v>4</v>
      </c>
      <c r="R24" s="6">
        <f t="shared" ca="1" si="15"/>
        <v>0</v>
      </c>
      <c r="S24" s="67">
        <f t="shared" ca="1" si="16"/>
        <v>4</v>
      </c>
      <c r="T24" s="4" t="str">
        <f>P24</f>
        <v>Nom équipe 9 A</v>
      </c>
      <c r="Z24" s="72">
        <f t="shared" ref="Z24:Z27" ca="1" si="25">AB24+AC24/1000</f>
        <v>4</v>
      </c>
      <c r="AA24" s="14" t="str">
        <f t="shared" si="17"/>
        <v>Nom équipe 4 B</v>
      </c>
      <c r="AB24" s="6">
        <f>(COUNTIFS(AF$5:AF$19,"w",AE$5:AE$19,AA24)+COUNTIFS(AB$5:AB$19,"w",AA$5:AA$19,AA24))*Paramétrage!$C$33+(COUNTIFS(AF$5:AF$19,"N",AE$5:AE$19,AA24)+COUNTIFS(AB$5:AB$19,"N",AA$5:AA$19,AA24))*Paramétrage!$C$34+(COUNTIFS(AF$5:AF$19,"L",AE$5:AE$19,AA24)+COUNTIFS(AB$5:AB$19,"L",AA$5:AA$19,AA24))*Paramétrage!$C$35</f>
        <v>4</v>
      </c>
      <c r="AC24" s="6">
        <f t="shared" ca="1" si="18"/>
        <v>0</v>
      </c>
      <c r="AD24" s="67">
        <f t="shared" ca="1" si="19"/>
        <v>4</v>
      </c>
      <c r="AE24" s="4" t="str">
        <f>AA24</f>
        <v>Nom équipe 4 B</v>
      </c>
      <c r="AK24" s="72">
        <f t="shared" ref="AK24:AK27" ca="1" si="26">AM24+AN24/1000</f>
        <v>4</v>
      </c>
      <c r="AL24" s="14" t="str">
        <f t="shared" si="20"/>
        <v>Nom équipe 10 B</v>
      </c>
      <c r="AM24" s="6">
        <f>(COUNTIFS(AQ$5:AQ$19,"w",AP$5:AP$19,AL24)+COUNTIFS(AM$5:AM$19,"w",AL$5:AL$19,AL24))*Paramétrage!$C$33+(COUNTIFS(AQ$5:AQ$19,"N",AP$5:AP$19,AL24)+COUNTIFS(AM$5:AM$19,"N",AL$5:AL$19,AL24))*Paramétrage!$C$34+(COUNTIFS(AQ$5:AQ$19,"L",AP$5:AP$19,AL24)+COUNTIFS(AM$5:AM$19,"L",AL$5:AL$19,AL24))*Paramétrage!$C$35</f>
        <v>4</v>
      </c>
      <c r="AN24" s="6">
        <f t="shared" ca="1" si="21"/>
        <v>0</v>
      </c>
      <c r="AO24" s="67">
        <f t="shared" ca="1" si="22"/>
        <v>4</v>
      </c>
      <c r="AP24" s="4" t="str">
        <f>AL24</f>
        <v>Nom équipe 10 B</v>
      </c>
    </row>
    <row r="25" spans="1:44" ht="22.5" outlineLevel="1" x14ac:dyDescent="0.35">
      <c r="D25" s="72">
        <f t="shared" ca="1" si="23"/>
        <v>10</v>
      </c>
      <c r="E25" s="15" t="str">
        <f>I5</f>
        <v>Nom équipe 4 A</v>
      </c>
      <c r="F25" s="7">
        <f>(COUNTIFS(J$5:J$19,"w",I$5:I$19,E25)+COUNTIFS(F$5:F$19,"w",E$5:E$19,E25))*Paramétrage!$C$33+(COUNTIFS(J$5:J$19,"N",I$5:I$19,E25)+COUNTIFS(F$5:F$19,"N",E$5:E$19,E25))*Paramétrage!$C$34+(COUNTIFS(J$5:J$19,"L",I$5:I$19,E25)+COUNTIFS(F$5:F$19,"L",E$5:E$19,E25))*Paramétrage!$C$35</f>
        <v>10</v>
      </c>
      <c r="G25" s="7">
        <f ca="1">SUMIF(E$5:G$19,E25,G$5:G$19)+SUMIF(I$5:K$19,E25,K$5:K$19)</f>
        <v>0</v>
      </c>
      <c r="H25" s="74">
        <f t="shared" ca="1" si="13"/>
        <v>1</v>
      </c>
      <c r="I25" s="4" t="str">
        <f>E25</f>
        <v>Nom équipe 4 A</v>
      </c>
      <c r="O25" s="72">
        <f t="shared" ca="1" si="24"/>
        <v>10</v>
      </c>
      <c r="P25" s="15" t="str">
        <f>T5</f>
        <v>Nom équipe 10 A</v>
      </c>
      <c r="Q25" s="7">
        <f>(COUNTIFS(U$5:U$19,"w",T$5:T$19,P25)+COUNTIFS(Q$5:Q$19,"w",P$5:P$19,P25))*Paramétrage!$C$33+(COUNTIFS(U$5:U$19,"N",T$5:T$19,P25)+COUNTIFS(Q$5:Q$19,"N",P$5:P$19,P25))*Paramétrage!$C$34+(COUNTIFS(U$5:U$19,"L",T$5:T$19,P25)+COUNTIFS(Q$5:Q$19,"L",P$5:P$19,P25))*Paramétrage!$C$35</f>
        <v>10</v>
      </c>
      <c r="R25" s="7">
        <f ca="1">SUMIF(P$5:R$19,P25,R$5:R$19)+SUMIF(T$5:V$19,P25,V$5:V$19)</f>
        <v>0</v>
      </c>
      <c r="S25" s="74">
        <f t="shared" ca="1" si="16"/>
        <v>1</v>
      </c>
      <c r="T25" s="4" t="str">
        <f>P25</f>
        <v>Nom équipe 10 A</v>
      </c>
      <c r="Z25" s="72">
        <f t="shared" ca="1" si="25"/>
        <v>10</v>
      </c>
      <c r="AA25" s="15" t="str">
        <f>AE5</f>
        <v>Nom équipe 3 B</v>
      </c>
      <c r="AB25" s="7">
        <f>(COUNTIFS(AF$5:AF$19,"w",AE$5:AE$19,AA25)+COUNTIFS(AB$5:AB$19,"w",AA$5:AA$19,AA25))*Paramétrage!$C$33+(COUNTIFS(AF$5:AF$19,"N",AE$5:AE$19,AA25)+COUNTIFS(AB$5:AB$19,"N",AA$5:AA$19,AA25))*Paramétrage!$C$34+(COUNTIFS(AF$5:AF$19,"L",AE$5:AE$19,AA25)+COUNTIFS(AB$5:AB$19,"L",AA$5:AA$19,AA25))*Paramétrage!$C$35</f>
        <v>10</v>
      </c>
      <c r="AC25" s="7">
        <f ca="1">SUMIF(AA$5:AC$19,AA25,AC$5:AC$19)+SUMIF(AE$5:AG$19,AA25,AG$5:AG$19)</f>
        <v>0</v>
      </c>
      <c r="AD25" s="74">
        <f t="shared" ca="1" si="19"/>
        <v>1</v>
      </c>
      <c r="AE25" s="4" t="str">
        <f>AA25</f>
        <v>Nom équipe 3 B</v>
      </c>
      <c r="AK25" s="72">
        <f t="shared" ca="1" si="26"/>
        <v>10</v>
      </c>
      <c r="AL25" s="15" t="str">
        <f>AP5</f>
        <v>Nom équipe 9 B</v>
      </c>
      <c r="AM25" s="7">
        <f>(COUNTIFS(AQ$5:AQ$19,"w",AP$5:AP$19,AL25)+COUNTIFS(AM$5:AM$19,"w",AL$5:AL$19,AL25))*Paramétrage!$C$33+(COUNTIFS(AQ$5:AQ$19,"N",AP$5:AP$19,AL25)+COUNTIFS(AM$5:AM$19,"N",AL$5:AL$19,AL25))*Paramétrage!$C$34+(COUNTIFS(AQ$5:AQ$19,"L",AP$5:AP$19,AL25)+COUNTIFS(AM$5:AM$19,"L",AL$5:AL$19,AL25))*Paramétrage!$C$35</f>
        <v>10</v>
      </c>
      <c r="AN25" s="7">
        <f ca="1">SUMIF(AL$5:AN$19,AL25,AN$5:AN$19)+SUMIF(AP$5:AR$19,AL25,AR$5:AR$19)</f>
        <v>0</v>
      </c>
      <c r="AO25" s="74">
        <f t="shared" ca="1" si="22"/>
        <v>1</v>
      </c>
      <c r="AP25" s="4" t="str">
        <f>AL25</f>
        <v>Nom équipe 9 B</v>
      </c>
    </row>
    <row r="26" spans="1:44" ht="22.5" outlineLevel="1" x14ac:dyDescent="0.35">
      <c r="D26" s="72">
        <f t="shared" ca="1" si="23"/>
        <v>8</v>
      </c>
      <c r="E26" s="14" t="str">
        <f t="shared" ref="E26:E27" si="27">I6</f>
        <v>Nom équipe 5 A</v>
      </c>
      <c r="F26" s="6">
        <f>(COUNTIFS(J$5:J$19,"w",I$5:I$19,E26)+COUNTIFS(F$5:F$19,"w",E$5:E$19,E26))*Paramétrage!$C$33+(COUNTIFS(J$5:J$19,"N",I$5:I$19,E26)+COUNTIFS(F$5:F$19,"N",E$5:E$19,E26))*Paramétrage!$C$34+(COUNTIFS(J$5:J$19,"L",I$5:I$19,E26)+COUNTIFS(F$5:F$19,"L",E$5:E$19,E26))*Paramétrage!$C$35</f>
        <v>8</v>
      </c>
      <c r="G26" s="6">
        <f t="shared" ca="1" si="12"/>
        <v>0</v>
      </c>
      <c r="H26" s="67">
        <f t="shared" ca="1" si="13"/>
        <v>2</v>
      </c>
      <c r="I26" s="4" t="str">
        <f>E26</f>
        <v>Nom équipe 5 A</v>
      </c>
      <c r="O26" s="72">
        <f t="shared" ca="1" si="24"/>
        <v>8</v>
      </c>
      <c r="P26" s="14" t="str">
        <f t="shared" ref="P26:P27" si="28">T6</f>
        <v>Nom équipe 11 A</v>
      </c>
      <c r="Q26" s="6">
        <f>(COUNTIFS(U$5:U$19,"w",T$5:T$19,P26)+COUNTIFS(Q$5:Q$19,"w",P$5:P$19,P26))*Paramétrage!$C$33+(COUNTIFS(U$5:U$19,"N",T$5:T$19,P26)+COUNTIFS(Q$5:Q$19,"N",P$5:P$19,P26))*Paramétrage!$C$34+(COUNTIFS(U$5:U$19,"L",T$5:T$19,P26)+COUNTIFS(Q$5:Q$19,"L",P$5:P$19,P26))*Paramétrage!$C$35</f>
        <v>8</v>
      </c>
      <c r="R26" s="6">
        <f t="shared" ca="1" si="15"/>
        <v>0</v>
      </c>
      <c r="S26" s="67">
        <f t="shared" ca="1" si="16"/>
        <v>2</v>
      </c>
      <c r="T26" s="4" t="str">
        <f>P26</f>
        <v>Nom équipe 11 A</v>
      </c>
      <c r="Z26" s="72">
        <f t="shared" ca="1" si="25"/>
        <v>8</v>
      </c>
      <c r="AA26" s="14" t="str">
        <f t="shared" ref="AA26:AA27" si="29">AE6</f>
        <v>Nom équipe 2 B</v>
      </c>
      <c r="AB26" s="6">
        <f>(COUNTIFS(AF$5:AF$19,"w",AE$5:AE$19,AA26)+COUNTIFS(AB$5:AB$19,"w",AA$5:AA$19,AA26))*Paramétrage!$C$33+(COUNTIFS(AF$5:AF$19,"N",AE$5:AE$19,AA26)+COUNTIFS(AB$5:AB$19,"N",AA$5:AA$19,AA26))*Paramétrage!$C$34+(COUNTIFS(AF$5:AF$19,"L",AE$5:AE$19,AA26)+COUNTIFS(AB$5:AB$19,"L",AA$5:AA$19,AA26))*Paramétrage!$C$35</f>
        <v>8</v>
      </c>
      <c r="AC26" s="6">
        <f t="shared" ref="AC26:AC27" ca="1" si="30">SUMIF(AA$5:AC$19,AA26,AC$5:AC$19)+SUMIF(AE$5:AG$19,AA26,AG$5:AG$19)</f>
        <v>0</v>
      </c>
      <c r="AD26" s="67">
        <f t="shared" ca="1" si="19"/>
        <v>2</v>
      </c>
      <c r="AE26" s="4" t="str">
        <f>AA26</f>
        <v>Nom équipe 2 B</v>
      </c>
      <c r="AK26" s="72">
        <f t="shared" ca="1" si="26"/>
        <v>8</v>
      </c>
      <c r="AL26" s="14" t="str">
        <f t="shared" ref="AL26:AL27" si="31">AP6</f>
        <v>Nom équipe 8 B</v>
      </c>
      <c r="AM26" s="6">
        <f>(COUNTIFS(AQ$5:AQ$19,"w",AP$5:AP$19,AL26)+COUNTIFS(AM$5:AM$19,"w",AL$5:AL$19,AL26))*Paramétrage!$C$33+(COUNTIFS(AQ$5:AQ$19,"N",AP$5:AP$19,AL26)+COUNTIFS(AM$5:AM$19,"N",AL$5:AL$19,AL26))*Paramétrage!$C$34+(COUNTIFS(AQ$5:AQ$19,"L",AP$5:AP$19,AL26)+COUNTIFS(AM$5:AM$19,"L",AL$5:AL$19,AL26))*Paramétrage!$C$35</f>
        <v>8</v>
      </c>
      <c r="AN26" s="6">
        <f t="shared" ref="AN26:AN27" ca="1" si="32">SUMIF(AL$5:AN$19,AL26,AN$5:AN$19)+SUMIF(AP$5:AR$19,AL26,AR$5:AR$19)</f>
        <v>0</v>
      </c>
      <c r="AO26" s="67">
        <f t="shared" ca="1" si="22"/>
        <v>2</v>
      </c>
      <c r="AP26" s="4" t="str">
        <f>AL26</f>
        <v>Nom équipe 8 B</v>
      </c>
    </row>
    <row r="27" spans="1:44" ht="23" thickBot="1" x14ac:dyDescent="0.4">
      <c r="D27" s="77">
        <f t="shared" ca="1" si="23"/>
        <v>6</v>
      </c>
      <c r="E27" s="18" t="str">
        <f t="shared" si="27"/>
        <v>Nom équipe 6 A</v>
      </c>
      <c r="F27" s="68">
        <f>(COUNTIFS(J$5:J$19,"w",I$5:I$19,E27)+COUNTIFS(F$5:F$19,"w",E$5:E$19,E27))*Paramétrage!$C$33+(COUNTIFS(J$5:J$19,"N",I$5:I$19,E27)+COUNTIFS(F$5:F$19,"N",E$5:E$19,E27))*Paramétrage!$C$34+(COUNTIFS(J$5:J$19,"L",I$5:I$19,E27)+COUNTIFS(F$5:F$19,"L",E$5:E$19,E27))*Paramétrage!$C$35</f>
        <v>6</v>
      </c>
      <c r="G27" s="68">
        <f t="shared" ca="1" si="12"/>
        <v>0</v>
      </c>
      <c r="H27" s="69">
        <f t="shared" ca="1" si="13"/>
        <v>3</v>
      </c>
      <c r="I27" s="4" t="str">
        <f t="shared" ref="I27" si="33">E27</f>
        <v>Nom équipe 6 A</v>
      </c>
      <c r="O27" s="77">
        <f t="shared" ca="1" si="24"/>
        <v>6</v>
      </c>
      <c r="P27" s="18" t="str">
        <f t="shared" si="28"/>
        <v>Nom équipe 12 A</v>
      </c>
      <c r="Q27" s="68">
        <f>(COUNTIFS(U$5:U$19,"w",T$5:T$19,P27)+COUNTIFS(Q$5:Q$19,"w",P$5:P$19,P27))*Paramétrage!$C$33+(COUNTIFS(U$5:U$19,"N",T$5:T$19,P27)+COUNTIFS(Q$5:Q$19,"N",P$5:P$19,P27))*Paramétrage!$C$34+(COUNTIFS(U$5:U$19,"L",T$5:T$19,P27)+COUNTIFS(Q$5:Q$19,"L",P$5:P$19,P27))*Paramétrage!$C$35</f>
        <v>6</v>
      </c>
      <c r="R27" s="68">
        <f t="shared" ca="1" si="15"/>
        <v>0</v>
      </c>
      <c r="S27" s="69">
        <f t="shared" ca="1" si="16"/>
        <v>3</v>
      </c>
      <c r="T27" s="4" t="str">
        <f t="shared" ref="T27" si="34">P27</f>
        <v>Nom équipe 12 A</v>
      </c>
      <c r="Z27" s="77">
        <f t="shared" ca="1" si="25"/>
        <v>6</v>
      </c>
      <c r="AA27" s="18" t="str">
        <f t="shared" si="29"/>
        <v>Nom équipe 1 B</v>
      </c>
      <c r="AB27" s="68">
        <f>(COUNTIFS(AF$5:AF$19,"w",AE$5:AE$19,AA27)+COUNTIFS(AB$5:AB$19,"w",AA$5:AA$19,AA27))*Paramétrage!$C$33+(COUNTIFS(AF$5:AF$19,"N",AE$5:AE$19,AA27)+COUNTIFS(AB$5:AB$19,"N",AA$5:AA$19,AA27))*Paramétrage!$C$34+(COUNTIFS(AF$5:AF$19,"L",AE$5:AE$19,AA27)+COUNTIFS(AB$5:AB$19,"L",AA$5:AA$19,AA27))*Paramétrage!$C$35</f>
        <v>6</v>
      </c>
      <c r="AC27" s="68">
        <f t="shared" ca="1" si="30"/>
        <v>0</v>
      </c>
      <c r="AD27" s="69">
        <f t="shared" ca="1" si="19"/>
        <v>3</v>
      </c>
      <c r="AE27" s="4" t="str">
        <f t="shared" ref="AE27" si="35">AA27</f>
        <v>Nom équipe 1 B</v>
      </c>
      <c r="AK27" s="77">
        <f t="shared" ca="1" si="26"/>
        <v>6</v>
      </c>
      <c r="AL27" s="18" t="str">
        <f t="shared" si="31"/>
        <v>Nom équipe 7 B</v>
      </c>
      <c r="AM27" s="68">
        <f>(COUNTIFS(AQ$5:AQ$19,"w",AP$5:AP$19,AL27)+COUNTIFS(AM$5:AM$19,"w",AL$5:AL$19,AL27))*Paramétrage!$C$33+(COUNTIFS(AQ$5:AQ$19,"N",AP$5:AP$19,AL27)+COUNTIFS(AM$5:AM$19,"N",AL$5:AL$19,AL27))*Paramétrage!$C$34+(COUNTIFS(AQ$5:AQ$19,"L",AP$5:AP$19,AL27)+COUNTIFS(AM$5:AM$19,"L",AL$5:AL$19,AL27))*Paramétrage!$C$35</f>
        <v>6</v>
      </c>
      <c r="AN27" s="68">
        <f t="shared" ca="1" si="32"/>
        <v>0</v>
      </c>
      <c r="AO27" s="69">
        <f t="shared" ca="1" si="22"/>
        <v>3</v>
      </c>
      <c r="AP27" s="4" t="str">
        <f t="shared" ref="AP27" si="36">AL27</f>
        <v>Nom équipe 7 B</v>
      </c>
    </row>
  </sheetData>
  <sheetProtection selectLockedCells="1"/>
  <mergeCells count="4">
    <mergeCell ref="E2:K2"/>
    <mergeCell ref="P2:V2"/>
    <mergeCell ref="AA2:AG2"/>
    <mergeCell ref="AL2:AR2"/>
  </mergeCells>
  <phoneticPr fontId="20" type="noConversion"/>
  <conditionalFormatting sqref="A4:A27 L4:L27">
    <cfRule type="cellIs" dxfId="314" priority="629" operator="equal">
      <formula>"W"</formula>
    </cfRule>
    <cfRule type="cellIs" dxfId="313" priority="628" operator="equal">
      <formula>"N"</formula>
    </cfRule>
    <cfRule type="cellIs" dxfId="312" priority="630" operator="equal">
      <formula>"L"</formula>
    </cfRule>
  </conditionalFormatting>
  <conditionalFormatting sqref="A1:AR3 AS1:XFD4 AS20:XFD1048576">
    <cfRule type="cellIs" dxfId="311" priority="745" operator="equal">
      <formula>"W"</formula>
    </cfRule>
    <cfRule type="cellIs" dxfId="310" priority="744" operator="equal">
      <formula>"N"</formula>
    </cfRule>
    <cfRule type="cellIs" dxfId="309" priority="746" operator="equal">
      <formula>"L"</formula>
    </cfRule>
  </conditionalFormatting>
  <conditionalFormatting sqref="B4:D4">
    <cfRule type="cellIs" dxfId="308" priority="124" operator="equal">
      <formula>"L"</formula>
    </cfRule>
    <cfRule type="cellIs" dxfId="307" priority="123" operator="equal">
      <formula>"W"</formula>
    </cfRule>
    <cfRule type="cellIs" dxfId="306" priority="122" operator="equal">
      <formula>"N"</formula>
    </cfRule>
  </conditionalFormatting>
  <conditionalFormatting sqref="B21:D27">
    <cfRule type="cellIs" dxfId="305" priority="121" operator="equal">
      <formula>"L"</formula>
    </cfRule>
    <cfRule type="cellIs" dxfId="304" priority="120" operator="equal">
      <formula>"W"</formula>
    </cfRule>
    <cfRule type="cellIs" dxfId="303" priority="119" operator="equal">
      <formula>"N"</formula>
    </cfRule>
  </conditionalFormatting>
  <conditionalFormatting sqref="E21:I21">
    <cfRule type="cellIs" dxfId="302" priority="115" operator="equal">
      <formula>"L"</formula>
    </cfRule>
    <cfRule type="cellIs" dxfId="301" priority="113" operator="equal">
      <formula>"N"</formula>
    </cfRule>
    <cfRule type="cellIs" dxfId="300" priority="114" operator="equal">
      <formula>"W"</formula>
    </cfRule>
  </conditionalFormatting>
  <conditionalFormatting sqref="F5:F19">
    <cfRule type="cellIs" dxfId="291" priority="82" operator="equal">
      <formula>"L"</formula>
    </cfRule>
    <cfRule type="cellIs" dxfId="290" priority="81" operator="equal">
      <formula>"W"</formula>
    </cfRule>
    <cfRule type="cellIs" dxfId="289" priority="80" operator="equal">
      <formula>"N"</formula>
    </cfRule>
  </conditionalFormatting>
  <conditionalFormatting sqref="F22:I22 I23:I26 F23:H27">
    <cfRule type="cellIs" dxfId="288" priority="118" operator="equal">
      <formula>"L"</formula>
    </cfRule>
    <cfRule type="cellIs" dxfId="287" priority="117" operator="equal">
      <formula>"W"</formula>
    </cfRule>
    <cfRule type="cellIs" dxfId="286" priority="116" operator="equal">
      <formula>"N"</formula>
    </cfRule>
  </conditionalFormatting>
  <conditionalFormatting sqref="J5:K19">
    <cfRule type="cellIs" dxfId="285" priority="65" operator="equal">
      <formula>"N"</formula>
    </cfRule>
    <cfRule type="cellIs" dxfId="284" priority="67" operator="equal">
      <formula>"L"</formula>
    </cfRule>
    <cfRule type="cellIs" dxfId="283" priority="66" operator="equal">
      <formula>"W"</formula>
    </cfRule>
  </conditionalFormatting>
  <conditionalFormatting sqref="M4:O4">
    <cfRule type="cellIs" dxfId="282" priority="103" operator="equal">
      <formula>"L"</formula>
    </cfRule>
    <cfRule type="cellIs" dxfId="281" priority="102" operator="equal">
      <formula>"W"</formula>
    </cfRule>
    <cfRule type="cellIs" dxfId="280" priority="101" operator="equal">
      <formula>"N"</formula>
    </cfRule>
  </conditionalFormatting>
  <conditionalFormatting sqref="M21:O27">
    <cfRule type="cellIs" dxfId="279" priority="99" operator="equal">
      <formula>"W"</formula>
    </cfRule>
    <cfRule type="cellIs" dxfId="278" priority="100" operator="equal">
      <formula>"L"</formula>
    </cfRule>
    <cfRule type="cellIs" dxfId="277" priority="98" operator="equal">
      <formula>"N"</formula>
    </cfRule>
  </conditionalFormatting>
  <conditionalFormatting sqref="P21:T21">
    <cfRule type="cellIs" dxfId="276" priority="94" operator="equal">
      <formula>"L"</formula>
    </cfRule>
    <cfRule type="cellIs" dxfId="275" priority="93" operator="equal">
      <formula>"W"</formula>
    </cfRule>
    <cfRule type="cellIs" dxfId="274" priority="92" operator="equal">
      <formula>"N"</formula>
    </cfRule>
  </conditionalFormatting>
  <conditionalFormatting sqref="Q5:Q19">
    <cfRule type="cellIs" dxfId="265" priority="68" operator="equal">
      <formula>"N"</formula>
    </cfRule>
    <cfRule type="cellIs" dxfId="264" priority="69" operator="equal">
      <formula>"W"</formula>
    </cfRule>
    <cfRule type="cellIs" dxfId="263" priority="70" operator="equal">
      <formula>"L"</formula>
    </cfRule>
  </conditionalFormatting>
  <conditionalFormatting sqref="Q22:T22 T23:T26 Q23:S27">
    <cfRule type="cellIs" dxfId="262" priority="95" operator="equal">
      <formula>"N"</formula>
    </cfRule>
    <cfRule type="cellIs" dxfId="261" priority="96" operator="equal">
      <formula>"W"</formula>
    </cfRule>
    <cfRule type="cellIs" dxfId="260" priority="97" operator="equal">
      <formula>"L"</formula>
    </cfRule>
  </conditionalFormatting>
  <conditionalFormatting sqref="U5:V19">
    <cfRule type="cellIs" dxfId="259" priority="59" operator="equal">
      <formula>"N"</formula>
    </cfRule>
    <cfRule type="cellIs" dxfId="258" priority="61" operator="equal">
      <formula>"L"</formula>
    </cfRule>
    <cfRule type="cellIs" dxfId="257" priority="60" operator="equal">
      <formula>"W"</formula>
    </cfRule>
  </conditionalFormatting>
  <conditionalFormatting sqref="W4:W27 AH4:AH27 A28:Y1048576 AA28:AR1048576">
    <cfRule type="cellIs" dxfId="256" priority="46" operator="equal">
      <formula>"N"</formula>
    </cfRule>
    <cfRule type="cellIs" dxfId="255" priority="48" operator="equal">
      <formula>"L"</formula>
    </cfRule>
    <cfRule type="cellIs" dxfId="254" priority="47" operator="equal">
      <formula>"W"</formula>
    </cfRule>
  </conditionalFormatting>
  <conditionalFormatting sqref="X21:Y27">
    <cfRule type="cellIs" dxfId="253" priority="40" operator="equal">
      <formula>"N"</formula>
    </cfRule>
    <cfRule type="cellIs" dxfId="252" priority="41" operator="equal">
      <formula>"W"</formula>
    </cfRule>
    <cfRule type="cellIs" dxfId="251" priority="42" operator="equal">
      <formula>"L"</formula>
    </cfRule>
  </conditionalFormatting>
  <conditionalFormatting sqref="X4:Z4">
    <cfRule type="cellIs" dxfId="250" priority="4" operator="equal">
      <formula>"N"</formula>
    </cfRule>
    <cfRule type="cellIs" dxfId="249" priority="5" operator="equal">
      <formula>"W"</formula>
    </cfRule>
    <cfRule type="cellIs" dxfId="248" priority="6" operator="equal">
      <formula>"L"</formula>
    </cfRule>
  </conditionalFormatting>
  <conditionalFormatting sqref="Z21:Z1048576">
    <cfRule type="cellIs" dxfId="247" priority="2" operator="equal">
      <formula>"W"</formula>
    </cfRule>
    <cfRule type="cellIs" dxfId="246" priority="3" operator="equal">
      <formula>"L"</formula>
    </cfRule>
    <cfRule type="cellIs" dxfId="245" priority="1" operator="equal">
      <formula>"N"</formula>
    </cfRule>
  </conditionalFormatting>
  <conditionalFormatting sqref="AA21:AE21">
    <cfRule type="cellIs" dxfId="244" priority="34" operator="equal">
      <formula>"N"</formula>
    </cfRule>
    <cfRule type="cellIs" dxfId="243" priority="35" operator="equal">
      <formula>"W"</formula>
    </cfRule>
    <cfRule type="cellIs" dxfId="242" priority="36" operator="equal">
      <formula>"L"</formula>
    </cfRule>
  </conditionalFormatting>
  <conditionalFormatting sqref="AB5:AB19">
    <cfRule type="cellIs" dxfId="235" priority="19" operator="equal">
      <formula>"N"</formula>
    </cfRule>
    <cfRule type="cellIs" dxfId="234" priority="20" operator="equal">
      <formula>"W"</formula>
    </cfRule>
    <cfRule type="cellIs" dxfId="233" priority="21" operator="equal">
      <formula>"L"</formula>
    </cfRule>
  </conditionalFormatting>
  <conditionalFormatting sqref="AB22:AE22 AE23:AE26 AB23:AD27">
    <cfRule type="cellIs" dxfId="232" priority="39" operator="equal">
      <formula>"L"</formula>
    </cfRule>
    <cfRule type="cellIs" dxfId="231" priority="38" operator="equal">
      <formula>"W"</formula>
    </cfRule>
    <cfRule type="cellIs" dxfId="230" priority="37" operator="equal">
      <formula>"N"</formula>
    </cfRule>
  </conditionalFormatting>
  <conditionalFormatting sqref="AF5:AG19">
    <cfRule type="cellIs" dxfId="229" priority="13" operator="equal">
      <formula>"N"</formula>
    </cfRule>
    <cfRule type="cellIs" dxfId="228" priority="15" operator="equal">
      <formula>"L"</formula>
    </cfRule>
    <cfRule type="cellIs" dxfId="227" priority="14" operator="equal">
      <formula>"W"</formula>
    </cfRule>
  </conditionalFormatting>
  <conditionalFormatting sqref="AI4:AK4">
    <cfRule type="cellIs" dxfId="225" priority="33" operator="equal">
      <formula>"L"</formula>
    </cfRule>
    <cfRule type="cellIs" dxfId="224" priority="31" operator="equal">
      <formula>"N"</formula>
    </cfRule>
    <cfRule type="cellIs" dxfId="223" priority="32" operator="equal">
      <formula>"W"</formula>
    </cfRule>
  </conditionalFormatting>
  <conditionalFormatting sqref="AI21:AK27">
    <cfRule type="cellIs" dxfId="222" priority="28" operator="equal">
      <formula>"N"</formula>
    </cfRule>
    <cfRule type="cellIs" dxfId="221" priority="29" operator="equal">
      <formula>"W"</formula>
    </cfRule>
    <cfRule type="cellIs" dxfId="220" priority="30" operator="equal">
      <formula>"L"</formula>
    </cfRule>
  </conditionalFormatting>
  <conditionalFormatting sqref="AL21:AP21">
    <cfRule type="cellIs" dxfId="219" priority="24" operator="equal">
      <formula>"L"</formula>
    </cfRule>
    <cfRule type="cellIs" dxfId="218" priority="23" operator="equal">
      <formula>"W"</formula>
    </cfRule>
    <cfRule type="cellIs" dxfId="217" priority="22" operator="equal">
      <formula>"N"</formula>
    </cfRule>
  </conditionalFormatting>
  <conditionalFormatting sqref="AM5:AM19">
    <cfRule type="cellIs" dxfId="216" priority="16" operator="equal">
      <formula>"N"</formula>
    </cfRule>
    <cfRule type="cellIs" dxfId="215" priority="18" operator="equal">
      <formula>"L"</formula>
    </cfRule>
    <cfRule type="cellIs" dxfId="214" priority="17" operator="equal">
      <formula>"W"</formula>
    </cfRule>
  </conditionalFormatting>
  <conditionalFormatting sqref="AM22:AP22 AP23:AP26 AM23:AO27">
    <cfRule type="cellIs" dxfId="213" priority="25" operator="equal">
      <formula>"N"</formula>
    </cfRule>
    <cfRule type="cellIs" dxfId="212" priority="26" operator="equal">
      <formula>"W"</formula>
    </cfRule>
    <cfRule type="cellIs" dxfId="211" priority="27" operator="equal">
      <formula>"L"</formula>
    </cfRule>
  </conditionalFormatting>
  <conditionalFormatting sqref="AQ5:AR19">
    <cfRule type="cellIs" dxfId="210" priority="11" operator="equal">
      <formula>"W"</formula>
    </cfRule>
    <cfRule type="cellIs" dxfId="209" priority="10" operator="equal">
      <formula>"N"</formula>
    </cfRule>
    <cfRule type="cellIs" dxfId="208" priority="12" operator="equal">
      <formula>"L"</formula>
    </cfRule>
  </conditionalFormatting>
  <conditionalFormatting sqref="AS5:XFD19">
    <cfRule type="cellIs" dxfId="207" priority="1915" operator="equal">
      <formula>"N"</formula>
    </cfRule>
    <cfRule type="cellIs" dxfId="206" priority="1916" operator="equal">
      <formula>"W"</formula>
    </cfRule>
    <cfRule type="cellIs" dxfId="205" priority="1917" operator="equal">
      <formula>"L"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07" operator="containsText" id="{FED71E04-0471-40E3-9E42-2604A7B89780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E1:L3 L4:L19 AS5:XFD1048576 AA1:AH3 AH4:AH19</xm:sqref>
        </x14:conditionalFormatting>
        <x14:conditionalFormatting xmlns:xm="http://schemas.microsoft.com/office/excel/2006/main">
          <x14:cfRule type="containsText" priority="1782" operator="containsText" id="{ADA444E8-4E7A-474E-984E-0AEB389336F5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785" operator="containsText" id="{CB2826E8-2BBC-4BFC-B5E9-9F01A25B6C2C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84" operator="containsText" id="{815DD65C-CABB-41D4-A414-0C7B25C6185D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783" operator="containsText" id="{C7F4AD78-B4DE-4F75-9E29-F21C32E87090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781" operator="containsText" id="{6457E72E-32C0-4C21-9067-A676B66A210E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780" operator="containsText" id="{FB0FF80A-0D5D-4F25-8DEC-982B783A9784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m:sqref>E1:L3 L4:L19 AS20:XFD1048576</xm:sqref>
        </x14:conditionalFormatting>
        <x14:conditionalFormatting xmlns:xm="http://schemas.microsoft.com/office/excel/2006/main">
          <x14:cfRule type="containsText" priority="1779" operator="containsText" id="{818087FD-C8A6-44A2-821A-599DC3759AA6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E1:L3 AS20:XFD1048576 L4:L19</xm:sqref>
        </x14:conditionalFormatting>
        <x14:conditionalFormatting xmlns:xm="http://schemas.microsoft.com/office/excel/2006/main">
          <x14:cfRule type="containsText" priority="1810" operator="containsText" id="{7B2CC7E9-B91A-4622-B409-6399184B6006}">
            <xm:f>NOT(ISERROR(SEARCH(Paramétrage!#REF!,E1)))</xm:f>
            <xm:f>Paramétrage!#REF!</xm:f>
            <x14:dxf>
              <fill>
                <patternFill>
                  <bgColor rgb="FFDDFFFF"/>
                </patternFill>
              </fill>
            </x14:dxf>
          </x14:cfRule>
          <xm:sqref>P1:V3 AL1:AR3 AS1:XFD4 L20:L27 AH20:AH27 E28:L1048576 P28:V1048576 AA28:AH1048576 AL28:AR1048576</xm:sqref>
        </x14:conditionalFormatting>
        <x14:conditionalFormatting xmlns:xm="http://schemas.microsoft.com/office/excel/2006/main">
          <x14:cfRule type="containsText" priority="1817" operator="containsText" id="{E6AC84B2-0184-41C7-8422-AC18EB1D4593}">
            <xm:f>NOT(ISERROR(SEARCH(Paramétrage!$B$7,E1)))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816" operator="containsText" id="{32A42B51-764A-4757-BAD8-402B7D98C9CA}">
            <xm:f>NOT(ISERROR(SEARCH(Paramétrage!$B$8,E1)))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815" operator="containsText" id="{C4C70D88-051D-4203-AACB-3CE3415F16A0}">
            <xm:f>NOT(ISERROR(SEARCH(Paramétrage!$B$9,E1)))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1814" operator="containsText" id="{5ADAC7E8-F926-4A45-93E8-9EDFA3F74C93}">
            <xm:f>NOT(ISERROR(SEARCH(Paramétrage!$B$10,E1)))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1813" operator="containsText" id="{C61CE845-4648-4341-B218-9861262049B3}">
            <xm:f>NOT(ISERROR(SEARCH(Paramétrage!$B$11,E1)))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1812" operator="containsText" id="{048C8985-6ADF-4DDB-8C32-0F4297002025}">
            <xm:f>NOT(ISERROR(SEARCH(Paramétrage!$B$12,E1)))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811" operator="containsText" id="{02C07C88-1534-4EF8-8156-A7822F844B5D}">
            <xm:f>NOT(ISERROR(SEARCH(Paramétrage!#REF!,E1)))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P1:V3 AL1:AR3 AS1:XFD19 L20:L27 AH20:AH27 E28:L1048576 P28:V1048576 AA28:AH1048576 AL28:AR1048576</xm:sqref>
        </x14:conditionalFormatting>
        <x14:conditionalFormatting xmlns:xm="http://schemas.microsoft.com/office/excel/2006/main">
          <x14:cfRule type="containsText" priority="56" operator="containsText" id="{DE46BAF7-35A5-420C-A615-E8CB525287DD}">
            <xm:f>NOT(ISERROR(SEARCH(Paramétrage!$B$9,AA1)))</xm:f>
            <xm:f>Paramétrage!$B$9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55" operator="containsText" id="{2F288361-BE13-4A31-B4F1-7F1466356724}">
            <xm:f>NOT(ISERROR(SEARCH(Paramétrage!$B$10,AA1)))</xm:f>
            <xm:f>Paramétrage!$B$10</xm:f>
            <x14:dxf>
              <fill>
                <patternFill>
                  <bgColor theme="8" tint="0.59996337778862885"/>
                </patternFill>
              </fill>
            </x14:dxf>
          </x14:cfRule>
          <x14:cfRule type="containsText" priority="54" operator="containsText" id="{2AF834A5-95B0-4A1C-B233-E90388B9A2D5}">
            <xm:f>NOT(ISERROR(SEARCH(Paramétrage!$B$11,AA1)))</xm:f>
            <xm:f>Paramétrage!$B$11</xm:f>
            <x14:dxf>
              <fill>
                <patternFill>
                  <bgColor rgb="FFFFB9B9"/>
                </patternFill>
              </fill>
            </x14:dxf>
          </x14:cfRule>
          <x14:cfRule type="containsText" priority="53" operator="containsText" id="{E9CD94D4-AB77-4E2E-A94D-222920638AD8}">
            <xm:f>NOT(ISERROR(SEARCH(Paramétrage!$B$12,AA1)))</xm:f>
            <xm:f>Paramétrage!$B$12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" operator="containsText" id="{E4059F06-3115-493E-9442-2C42B13CA1E8}">
            <xm:f>NOT(ISERROR(SEARCH(Paramétrage!$B$7,AA1)))</xm:f>
            <xm:f>Paramétrage!$B$7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7" operator="containsText" id="{C05A0330-CEC7-44F3-8461-822846B95C68}">
            <xm:f>NOT(ISERROR(SEARCH(Paramétrage!$B$8,AA1)))</xm:f>
            <xm:f>Paramétrage!$B$8</xm:f>
            <x14:dxf>
              <fill>
                <patternFill>
                  <bgColor theme="7" tint="0.79998168889431442"/>
                </patternFill>
              </fill>
            </x14:dxf>
          </x14:cfRule>
          <xm:sqref>AA1:AH3 AH4:AH19</xm:sqref>
        </x14:conditionalFormatting>
        <x14:conditionalFormatting xmlns:xm="http://schemas.microsoft.com/office/excel/2006/main">
          <x14:cfRule type="containsText" priority="52" operator="containsText" id="{EE28A350-2DCA-43BC-9830-5A883539B76F}">
            <xm:f>NOT(ISERROR(SEARCH(Paramétrage!#REF!,AA1)))</xm:f>
            <xm:f>Paramétrage!#REF!</xm:f>
            <x14:dxf>
              <fill>
                <patternFill>
                  <bgColor rgb="FFFFDDFF"/>
                </patternFill>
              </fill>
            </x14:dxf>
          </x14:cfRule>
          <xm:sqref>AH4:AH19 AA1:AH3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F97D85-D3B2-4325-B90E-5257726AA03E}">
          <x14:formula1>
            <xm:f>Paramétrage!$A$1:$A$3</xm:f>
          </x14:formula1>
          <xm:sqref>J5:J19 U5:U19 AF5:AF19 AQ5:AQ19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57B7B-9F85-4097-9CC0-ED3CE2D2BF4E}">
  <sheetPr codeName="Feuil9">
    <tabColor theme="7" tint="0.59999389629810485"/>
  </sheetPr>
  <dimension ref="A1:AK59"/>
  <sheetViews>
    <sheetView showGridLines="0" zoomScale="40" zoomScaleNormal="40" workbookViewId="0">
      <pane xSplit="3" ySplit="3" topLeftCell="D27" activePane="bottomRight" state="frozen"/>
      <selection activeCell="AZ19" sqref="AZ19"/>
      <selection pane="topRight" activeCell="AZ19" sqref="AZ19"/>
      <selection pane="bottomLeft" activeCell="AZ19" sqref="AZ19"/>
      <selection pane="bottomRight" activeCell="S51" sqref="S51:S52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5" customWidth="1"/>
    <col min="4" max="4" width="25.1796875" style="87" customWidth="1"/>
    <col min="5" max="5" width="4.36328125" style="26" customWidth="1"/>
    <col min="6" max="6" width="15.36328125" style="36" customWidth="1"/>
    <col min="7" max="7" width="20.1796875" style="5" customWidth="1"/>
    <col min="8" max="8" width="4.36328125" style="5" customWidth="1"/>
    <col min="9" max="9" width="15.36328125" style="36" customWidth="1"/>
    <col min="10" max="10" width="20.1796875" style="5" customWidth="1"/>
    <col min="11" max="11" width="4.26953125" style="5" customWidth="1"/>
    <col min="12" max="12" width="10.08984375" style="39" customWidth="1"/>
    <col min="13" max="13" width="2.453125" style="5" customWidth="1"/>
    <col min="14" max="14" width="6.08984375" style="5" customWidth="1"/>
    <col min="15" max="15" width="20.1796875" style="5" customWidth="1"/>
    <col min="16" max="16" width="4.36328125" style="5" customWidth="1"/>
    <col min="17" max="17" width="14.36328125" style="36" customWidth="1"/>
    <col min="18" max="18" width="20.1796875" style="5" customWidth="1"/>
    <col min="19" max="19" width="4.36328125" style="5" customWidth="1"/>
    <col min="20" max="20" width="10.08984375" style="39" customWidth="1"/>
    <col min="21" max="21" width="2.453125" style="5" customWidth="1"/>
    <col min="22" max="22" width="6.08984375" style="5" customWidth="1"/>
    <col min="23" max="23" width="7.90625" style="33" customWidth="1"/>
    <col min="24" max="24" width="38.81640625" style="23" customWidth="1"/>
    <col min="25" max="25" width="5.453125" style="5" customWidth="1"/>
    <col min="26" max="26" width="10.90625" style="5"/>
    <col min="27" max="28" width="8.6328125" style="1" customWidth="1"/>
    <col min="29" max="29" width="1.7265625" customWidth="1"/>
    <col min="30" max="30" width="26.453125" customWidth="1"/>
    <col min="31" max="32" width="6" style="2" customWidth="1"/>
    <col min="33" max="33" width="10.36328125" customWidth="1"/>
    <col min="34" max="34" width="26.453125" customWidth="1"/>
    <col min="35" max="36" width="6" style="2" customWidth="1"/>
    <col min="37" max="16384" width="10.90625" style="5"/>
  </cols>
  <sheetData>
    <row r="1" spans="1:37" ht="21.5" thickBot="1" x14ac:dyDescent="0.4">
      <c r="M1" s="32"/>
      <c r="U1" s="32"/>
    </row>
    <row r="2" spans="1:37" s="27" customFormat="1" ht="21.5" thickBot="1" x14ac:dyDescent="0.55000000000000004">
      <c r="A2"/>
      <c r="B2"/>
      <c r="D2" s="103" t="s">
        <v>81</v>
      </c>
      <c r="E2" s="103"/>
      <c r="F2" s="103"/>
      <c r="G2" s="103"/>
      <c r="H2" s="103"/>
      <c r="I2" s="103"/>
      <c r="J2" s="103"/>
      <c r="K2" s="104"/>
      <c r="L2" s="39"/>
      <c r="M2" s="32"/>
      <c r="N2" s="5"/>
      <c r="O2" s="105" t="s">
        <v>82</v>
      </c>
      <c r="P2" s="103"/>
      <c r="Q2" s="103"/>
      <c r="R2" s="103"/>
      <c r="S2" s="104"/>
      <c r="T2" s="5"/>
      <c r="U2" s="32"/>
      <c r="V2" s="5"/>
      <c r="W2" s="105" t="s">
        <v>4</v>
      </c>
      <c r="X2" s="103"/>
      <c r="Y2" s="104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21" x14ac:dyDescent="0.35">
      <c r="M3" s="32"/>
      <c r="U3" s="32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7" ht="21" x14ac:dyDescent="0.35">
      <c r="D4" s="88"/>
      <c r="F4" s="37"/>
      <c r="G4" s="26"/>
      <c r="H4" s="26"/>
      <c r="I4" s="37"/>
      <c r="J4" s="26"/>
      <c r="K4" s="26"/>
      <c r="L4" s="40"/>
      <c r="M4" s="34"/>
      <c r="N4" s="26"/>
      <c r="O4" s="26"/>
      <c r="P4" s="26"/>
      <c r="Q4" s="37"/>
      <c r="R4" s="26"/>
      <c r="S4" s="26"/>
      <c r="U4" s="34"/>
      <c r="V4" s="26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7" ht="21.5" thickBot="1" x14ac:dyDescent="0.4">
      <c r="D5" s="88"/>
      <c r="F5" s="37"/>
      <c r="G5" s="26"/>
      <c r="H5" s="26"/>
      <c r="I5" s="37"/>
      <c r="J5" s="26"/>
      <c r="K5" s="26"/>
      <c r="L5" s="40"/>
      <c r="M5" s="34"/>
      <c r="N5" s="26"/>
      <c r="O5" s="26"/>
      <c r="P5" s="26"/>
      <c r="Q5" s="37"/>
      <c r="R5" s="26"/>
      <c r="S5" s="26"/>
      <c r="U5" s="34"/>
      <c r="V5" s="26"/>
      <c r="W5" s="35" t="s">
        <v>15</v>
      </c>
      <c r="X5" s="28" t="str">
        <f>IF(K46="","",VLOOKUP("w",K45:L46,2,FALSE))</f>
        <v/>
      </c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 ht="21" x14ac:dyDescent="0.35">
      <c r="D6" s="31">
        <f>'1-Phase de poule-Sport 2'!C20+Paramétrage!$G$18+Paramétrage!G19</f>
        <v>0.71666666666666623</v>
      </c>
      <c r="E6" s="24" t="s">
        <v>32</v>
      </c>
      <c r="F6" s="37"/>
      <c r="G6" s="26"/>
      <c r="H6" s="26"/>
      <c r="I6" s="37"/>
      <c r="J6" s="26"/>
      <c r="K6" s="26"/>
      <c r="L6" s="40"/>
      <c r="M6" s="34"/>
      <c r="N6" s="26"/>
      <c r="O6" s="26"/>
      <c r="P6" s="26"/>
      <c r="Q6" s="37"/>
      <c r="R6" s="26"/>
      <c r="S6" s="26"/>
      <c r="U6" s="34"/>
      <c r="V6" s="26"/>
      <c r="W6" s="89" t="s">
        <v>16</v>
      </c>
      <c r="X6" s="92" t="str">
        <f>IF(K46="","",VLOOKUP("l",K45:L46,2,FALSE))</f>
        <v/>
      </c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 ht="21.5" thickBot="1" x14ac:dyDescent="0.4">
      <c r="B7" s="106"/>
      <c r="D7" s="90" t="str">
        <f ca="1">'Param. - Transition'!F20</f>
        <v>Nom équipe 11 B</v>
      </c>
      <c r="E7" s="29"/>
      <c r="F7" s="38" t="str">
        <f ca="1">D7</f>
        <v>Nom équipe 11 B</v>
      </c>
      <c r="G7" s="26"/>
      <c r="H7" s="26"/>
      <c r="I7" s="37"/>
      <c r="J7" s="26"/>
      <c r="K7" s="26"/>
      <c r="L7" s="40"/>
      <c r="M7" s="34"/>
      <c r="N7" s="26"/>
      <c r="O7" s="26"/>
      <c r="P7" s="26"/>
      <c r="Q7" s="37"/>
      <c r="R7" s="26"/>
      <c r="S7" s="26"/>
      <c r="U7" s="34"/>
      <c r="V7" s="26"/>
      <c r="W7" s="35" t="s">
        <v>17</v>
      </c>
      <c r="X7" s="28" t="str">
        <f>IF(K52="","",VLOOKUP("w",K51:L52,2,FALSE))</f>
        <v/>
      </c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 ht="21" x14ac:dyDescent="0.35">
      <c r="B8" s="107"/>
      <c r="D8" s="90" t="str">
        <f ca="1">'Param. - Transition'!G17</f>
        <v>Nom équipe 1 A</v>
      </c>
      <c r="E8" s="29"/>
      <c r="F8" s="38" t="str">
        <f ca="1">D8</f>
        <v>Nom équipe 1 A</v>
      </c>
      <c r="G8" s="31">
        <f>D38+Paramétrage!$G$18+Paramétrage!J21</f>
        <v>0.73749999999999949</v>
      </c>
      <c r="H8" s="24" t="s">
        <v>32</v>
      </c>
      <c r="I8" s="37"/>
      <c r="J8" s="26"/>
      <c r="K8" s="26"/>
      <c r="L8" s="40"/>
      <c r="M8" s="34"/>
      <c r="N8" s="26"/>
      <c r="O8" s="31">
        <f>+G8</f>
        <v>0.73749999999999949</v>
      </c>
      <c r="P8" s="24" t="s">
        <v>71</v>
      </c>
      <c r="Q8" s="37"/>
      <c r="R8" s="26"/>
      <c r="S8" s="26"/>
      <c r="U8" s="34"/>
      <c r="V8" s="26"/>
      <c r="W8" s="89" t="s">
        <v>18</v>
      </c>
      <c r="X8" s="92" t="str">
        <f>IF(K52="","",VLOOKUP("l",K51:L52,2,FALSE))</f>
        <v/>
      </c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 ht="21.5" thickBot="1" x14ac:dyDescent="0.4">
      <c r="B9" s="107"/>
      <c r="D9" s="88"/>
      <c r="E9" s="91"/>
      <c r="F9" s="37"/>
      <c r="G9" s="35" t="str">
        <f>IF(E8="","",VLOOKUP("w",E7:F8,2,FALSE))</f>
        <v/>
      </c>
      <c r="H9" s="29"/>
      <c r="I9" s="38" t="str">
        <f>G9</f>
        <v/>
      </c>
      <c r="J9" s="26"/>
      <c r="K9" s="26"/>
      <c r="L9" s="40"/>
      <c r="M9" s="34"/>
      <c r="N9" s="26"/>
      <c r="O9" s="35" t="str">
        <f>IF(E8="","",VLOOKUP("l",E7:F8,2,FALSE))</f>
        <v/>
      </c>
      <c r="P9" s="29"/>
      <c r="Q9" s="38" t="str">
        <f>+O9</f>
        <v/>
      </c>
      <c r="R9" s="26"/>
      <c r="S9" s="26"/>
      <c r="U9" s="34"/>
      <c r="V9" s="26"/>
      <c r="W9" s="35" t="s">
        <v>19</v>
      </c>
      <c r="X9" s="28" t="str">
        <f>IF(S46="","",VLOOKUP("w",S45:T46,2,FALSE))</f>
        <v/>
      </c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 ht="21" x14ac:dyDescent="0.35">
      <c r="B10" s="107"/>
      <c r="D10" s="31">
        <f>+D6</f>
        <v>0.71666666666666623</v>
      </c>
      <c r="E10" s="24" t="s">
        <v>33</v>
      </c>
      <c r="F10" s="37"/>
      <c r="G10" s="35" t="str">
        <f>IF(E12="","",VLOOKUP("w",E11:F12,2,FALSE))</f>
        <v/>
      </c>
      <c r="H10" s="29"/>
      <c r="I10" s="38" t="str">
        <f>G10</f>
        <v/>
      </c>
      <c r="J10" s="26"/>
      <c r="K10" s="26"/>
      <c r="L10" s="40"/>
      <c r="M10" s="34"/>
      <c r="N10" s="26"/>
      <c r="O10" s="35" t="str">
        <f>IF(E12="","",VLOOKUP("l",E11:F12,2,FALSE))</f>
        <v/>
      </c>
      <c r="P10" s="29"/>
      <c r="Q10" s="38" t="str">
        <f>+O10</f>
        <v/>
      </c>
      <c r="R10" s="26"/>
      <c r="S10" s="26"/>
      <c r="U10" s="34"/>
      <c r="V10" s="26"/>
      <c r="W10" s="89" t="s">
        <v>20</v>
      </c>
      <c r="X10" s="92" t="str">
        <f>IF(S46="","",VLOOKUP("l",S45:T46,2,FALSE))</f>
        <v/>
      </c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1.5" thickBot="1" x14ac:dyDescent="0.4">
      <c r="B11" s="107"/>
      <c r="D11" s="90" t="str">
        <f ca="1">'Param. - Transition'!F19</f>
        <v>Nom équipe 5 B</v>
      </c>
      <c r="E11" s="29"/>
      <c r="F11" s="38" t="str">
        <f ca="1">D11</f>
        <v>Nom équipe 5 B</v>
      </c>
      <c r="G11" s="26"/>
      <c r="H11" s="26"/>
      <c r="I11" s="37"/>
      <c r="J11" s="26"/>
      <c r="K11" s="26"/>
      <c r="L11" s="40"/>
      <c r="M11" s="34"/>
      <c r="N11" s="26"/>
      <c r="O11" s="26"/>
      <c r="P11" s="26"/>
      <c r="Q11" s="37"/>
      <c r="R11" s="26"/>
      <c r="S11" s="26"/>
      <c r="U11" s="34"/>
      <c r="V11" s="26"/>
      <c r="W11" s="35" t="s">
        <v>21</v>
      </c>
      <c r="X11" s="28" t="str">
        <f>IF(S52="","",VLOOKUP("w",S51:T52,2,FALSE))</f>
        <v/>
      </c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1" x14ac:dyDescent="0.35">
      <c r="B12" s="107"/>
      <c r="D12" s="90" t="str">
        <f ca="1">'Param. - Transition'!G18</f>
        <v>Nom équipe 7 A</v>
      </c>
      <c r="E12" s="29"/>
      <c r="F12" s="38" t="str">
        <f ca="1">D12</f>
        <v>Nom équipe 7 A</v>
      </c>
      <c r="G12" s="26"/>
      <c r="H12" s="26"/>
      <c r="I12" s="37"/>
      <c r="J12" s="31">
        <f>G40+Paramétrage!$G$18+Paramétrage!M25</f>
        <v>0.75624999999999942</v>
      </c>
      <c r="K12" s="24" t="s">
        <v>32</v>
      </c>
      <c r="L12" s="40"/>
      <c r="M12" s="34"/>
      <c r="N12" s="26"/>
      <c r="O12" s="26"/>
      <c r="P12" s="26"/>
      <c r="Q12" s="37"/>
      <c r="R12" s="31">
        <f>+J12</f>
        <v>0.75624999999999942</v>
      </c>
      <c r="S12" s="24" t="s">
        <v>71</v>
      </c>
      <c r="U12" s="34"/>
      <c r="V12" s="26"/>
      <c r="W12" s="89" t="s">
        <v>22</v>
      </c>
      <c r="X12" s="92" t="str">
        <f>IF(S52="","",VLOOKUP("l",S51:T52,2,FALSE))</f>
        <v/>
      </c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6" customHeight="1" thickBot="1" x14ac:dyDescent="0.4">
      <c r="B13" s="107"/>
      <c r="D13" s="88"/>
      <c r="E13" s="91"/>
      <c r="F13" s="37"/>
      <c r="G13" s="26"/>
      <c r="H13" s="26"/>
      <c r="I13" s="37"/>
      <c r="J13" s="35" t="str">
        <f>IF(H10="","",VLOOKUP("w",H9:I10,2,FALSE))</f>
        <v/>
      </c>
      <c r="K13" s="29"/>
      <c r="L13" s="41" t="str">
        <f>J13</f>
        <v/>
      </c>
      <c r="M13" s="34"/>
      <c r="N13" s="26"/>
      <c r="O13" s="26"/>
      <c r="P13" s="26"/>
      <c r="Q13" s="37"/>
      <c r="R13" s="35" t="str">
        <f>IF(P10="","",VLOOKUP("w",P9:Q10,2,FALSE))</f>
        <v/>
      </c>
      <c r="S13" s="29"/>
      <c r="T13" s="41" t="str">
        <f>R13</f>
        <v/>
      </c>
      <c r="U13" s="34"/>
      <c r="V13" s="26"/>
      <c r="W13" s="35" t="s">
        <v>25</v>
      </c>
      <c r="X13" s="28" t="str">
        <f>IF(K30="","",VLOOKUP("w",K29:L30,2,FALSE))</f>
        <v/>
      </c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21" x14ac:dyDescent="0.35">
      <c r="B14" s="107"/>
      <c r="D14" s="31">
        <f>+D10</f>
        <v>0.71666666666666623</v>
      </c>
      <c r="E14" s="24" t="s">
        <v>71</v>
      </c>
      <c r="F14" s="37"/>
      <c r="G14" s="26"/>
      <c r="H14" s="26"/>
      <c r="I14" s="37"/>
      <c r="J14" s="35" t="str">
        <f>IF(H18="","",VLOOKUP("w",H17:I18,2,FALSE))</f>
        <v/>
      </c>
      <c r="K14" s="29"/>
      <c r="L14" s="41" t="str">
        <f>J14</f>
        <v/>
      </c>
      <c r="M14" s="34"/>
      <c r="N14" s="26"/>
      <c r="O14" s="26"/>
      <c r="P14" s="26"/>
      <c r="Q14" s="37"/>
      <c r="R14" s="35" t="str">
        <f>IF(P18="","",VLOOKUP("w",P17:Q18,2,FALSE))</f>
        <v/>
      </c>
      <c r="S14" s="29"/>
      <c r="T14" s="41" t="str">
        <f>R14</f>
        <v/>
      </c>
      <c r="U14" s="34"/>
      <c r="V14" s="26"/>
      <c r="W14" s="89" t="s">
        <v>26</v>
      </c>
      <c r="X14" s="30" t="str">
        <f>IF(K30="","",VLOOKUP("l",K29:L30,2,FALSE))</f>
        <v/>
      </c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21.5" thickBot="1" x14ac:dyDescent="0.4">
      <c r="B15" s="107"/>
      <c r="D15" s="90" t="str">
        <f ca="1">'Param. - Transition'!F18</f>
        <v>Nom équipe 8 A</v>
      </c>
      <c r="E15" s="29"/>
      <c r="F15" s="38" t="str">
        <f ca="1">D15</f>
        <v>Nom équipe 8 A</v>
      </c>
      <c r="G15" s="26"/>
      <c r="H15" s="26"/>
      <c r="I15" s="37"/>
      <c r="J15" s="26"/>
      <c r="K15" s="26"/>
      <c r="L15" s="40"/>
      <c r="M15" s="34"/>
      <c r="N15" s="26"/>
      <c r="O15" s="26"/>
      <c r="P15" s="26"/>
      <c r="Q15" s="37"/>
      <c r="R15" s="26"/>
      <c r="S15" s="26"/>
      <c r="U15" s="34"/>
      <c r="V15" s="26"/>
      <c r="W15" s="35" t="s">
        <v>66</v>
      </c>
      <c r="X15" s="28" t="str">
        <f>IF(K36="","",VLOOKUP("w",K35:L36,2,FALSE))</f>
        <v/>
      </c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 ht="21" x14ac:dyDescent="0.35">
      <c r="B16" s="107"/>
      <c r="D16" s="90" t="str">
        <f ca="1">'Param. - Transition'!G19</f>
        <v>Nom équipe 6 B</v>
      </c>
      <c r="E16" s="29"/>
      <c r="F16" s="38" t="str">
        <f ca="1">D16</f>
        <v>Nom équipe 6 B</v>
      </c>
      <c r="G16" s="31">
        <f>+G8</f>
        <v>0.73749999999999949</v>
      </c>
      <c r="H16" s="24" t="s">
        <v>33</v>
      </c>
      <c r="I16" s="37"/>
      <c r="J16" s="26"/>
      <c r="K16" s="26"/>
      <c r="L16" s="40"/>
      <c r="M16" s="34"/>
      <c r="N16" s="26"/>
      <c r="O16" s="31">
        <f>+G8</f>
        <v>0.73749999999999949</v>
      </c>
      <c r="P16" s="24" t="s">
        <v>76</v>
      </c>
      <c r="Q16" s="37"/>
      <c r="R16" s="26"/>
      <c r="S16" s="26"/>
      <c r="U16" s="34"/>
      <c r="V16" s="26"/>
      <c r="W16" s="89" t="s">
        <v>67</v>
      </c>
      <c r="X16" s="30" t="str">
        <f>IF(K36="","",VLOOKUP("l",K35:L36,2,FALSE))</f>
        <v/>
      </c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7" ht="21.5" thickBot="1" x14ac:dyDescent="0.4">
      <c r="B17" s="107"/>
      <c r="D17" s="88"/>
      <c r="E17" s="91"/>
      <c r="F17" s="37"/>
      <c r="G17" s="35" t="str">
        <f>IF(E16="","",VLOOKUP("w",E15:F16,2,FALSE))</f>
        <v/>
      </c>
      <c r="H17" s="29"/>
      <c r="I17" s="38" t="str">
        <f>G17</f>
        <v/>
      </c>
      <c r="J17" s="26"/>
      <c r="K17" s="26"/>
      <c r="L17" s="40"/>
      <c r="M17" s="34"/>
      <c r="N17" s="26"/>
      <c r="O17" s="35" t="str">
        <f>IF(E16="","",VLOOKUP("l",E15:F16,2,FALSE))</f>
        <v/>
      </c>
      <c r="P17" s="29"/>
      <c r="Q17" s="38" t="str">
        <f>O17</f>
        <v/>
      </c>
      <c r="R17" s="26"/>
      <c r="S17" s="26"/>
      <c r="U17" s="34"/>
      <c r="V17" s="26"/>
      <c r="W17" s="35" t="s">
        <v>83</v>
      </c>
      <c r="X17" s="28" t="str">
        <f>IF(S30="","",VLOOKUP("w",S29:T30,2,FALSE))</f>
        <v/>
      </c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7" ht="21" x14ac:dyDescent="0.35">
      <c r="B18" s="107"/>
      <c r="D18" s="31">
        <f>+D14</f>
        <v>0.71666666666666623</v>
      </c>
      <c r="E18" s="24" t="s">
        <v>76</v>
      </c>
      <c r="F18" s="37"/>
      <c r="G18" s="35" t="str">
        <f>IF(E20="","",VLOOKUP("w",E19:F20,2,FALSE))</f>
        <v/>
      </c>
      <c r="H18" s="29"/>
      <c r="I18" s="38" t="str">
        <f>G18</f>
        <v/>
      </c>
      <c r="J18" s="31">
        <f>+J12</f>
        <v>0.75624999999999942</v>
      </c>
      <c r="K18" s="24" t="s">
        <v>33</v>
      </c>
      <c r="L18" s="40"/>
      <c r="M18" s="34"/>
      <c r="N18" s="26"/>
      <c r="O18" s="35" t="str">
        <f>IF(E20="","",VLOOKUP("l",E19:F20,2,FALSE))</f>
        <v/>
      </c>
      <c r="P18" s="29"/>
      <c r="Q18" s="38" t="str">
        <f>O18</f>
        <v/>
      </c>
      <c r="R18" s="31">
        <f>+J12</f>
        <v>0.75624999999999942</v>
      </c>
      <c r="S18" s="24" t="s">
        <v>76</v>
      </c>
      <c r="U18" s="34"/>
      <c r="V18" s="26"/>
      <c r="W18" s="89" t="s">
        <v>84</v>
      </c>
      <c r="X18" s="30" t="str">
        <f>IF(S30="","",VLOOKUP("l",S29:T30,2,FALSE))</f>
        <v/>
      </c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7" ht="21" x14ac:dyDescent="0.35">
      <c r="B19" s="107"/>
      <c r="D19" s="90" t="str">
        <f ca="1">'Param. - Transition'!F17</f>
        <v>Nom équipe 2 A</v>
      </c>
      <c r="E19" s="29"/>
      <c r="F19" s="38" t="str">
        <f ca="1">D19</f>
        <v>Nom équipe 2 A</v>
      </c>
      <c r="G19" s="26"/>
      <c r="H19" s="26"/>
      <c r="I19" s="37"/>
      <c r="J19" s="35" t="str">
        <f>IF(H10="","",VLOOKUP("L",H9:I10,2,FALSE))</f>
        <v/>
      </c>
      <c r="K19" s="29"/>
      <c r="L19" s="41" t="str">
        <f>J19</f>
        <v/>
      </c>
      <c r="M19" s="34"/>
      <c r="N19" s="26"/>
      <c r="O19" s="26"/>
      <c r="P19" s="26"/>
      <c r="Q19" s="37"/>
      <c r="R19" s="35" t="str">
        <f>IF(P10="","",VLOOKUP("L",P9:Q10,2,FALSE))</f>
        <v/>
      </c>
      <c r="S19" s="29"/>
      <c r="T19" s="41" t="str">
        <f>R19</f>
        <v/>
      </c>
      <c r="U19" s="34"/>
      <c r="V19" s="26"/>
      <c r="W19" s="35" t="s">
        <v>85</v>
      </c>
      <c r="X19" s="28" t="str">
        <f>IF(S35="","",VLOOKUP("w",S35:T36,2,FALSE))</f>
        <v/>
      </c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7" ht="21" x14ac:dyDescent="0.35">
      <c r="B20" s="108"/>
      <c r="D20" s="90" t="str">
        <f ca="1">'Param. - Transition'!G20</f>
        <v>Nom équipe 12 B</v>
      </c>
      <c r="E20" s="29"/>
      <c r="F20" s="38" t="str">
        <f ca="1">D20</f>
        <v>Nom équipe 12 B</v>
      </c>
      <c r="G20" s="26"/>
      <c r="H20" s="26"/>
      <c r="I20" s="37"/>
      <c r="J20" s="35" t="str">
        <f>IF(H18="","",VLOOKUP("L",H17:I18,2,FALSE))</f>
        <v/>
      </c>
      <c r="K20" s="29"/>
      <c r="L20" s="41" t="str">
        <f>J20</f>
        <v/>
      </c>
      <c r="M20" s="34"/>
      <c r="N20" s="26"/>
      <c r="O20" s="26"/>
      <c r="P20" s="26"/>
      <c r="Q20" s="37"/>
      <c r="R20" s="35" t="str">
        <f>IF(P18="","",VLOOKUP("L",P17:Q18,2,FALSE))</f>
        <v/>
      </c>
      <c r="S20" s="29"/>
      <c r="T20" s="41" t="str">
        <f>R20</f>
        <v/>
      </c>
      <c r="U20" s="34"/>
      <c r="V20" s="26"/>
      <c r="W20" s="89" t="s">
        <v>86</v>
      </c>
      <c r="X20" s="30" t="str">
        <f>IF(S36="","",VLOOKUP("l",S35:T36,2,FALSE))</f>
        <v/>
      </c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7" s="2" customFormat="1" ht="21.5" thickBot="1" x14ac:dyDescent="0.4">
      <c r="A21"/>
      <c r="B21"/>
      <c r="C21" s="5"/>
      <c r="D21" s="88"/>
      <c r="E21" s="26"/>
      <c r="F21" s="37"/>
      <c r="G21" s="26"/>
      <c r="H21" s="26"/>
      <c r="I21" s="37"/>
      <c r="J21" s="26"/>
      <c r="K21" s="26"/>
      <c r="L21" s="40"/>
      <c r="M21" s="34"/>
      <c r="N21" s="26"/>
      <c r="O21" s="26"/>
      <c r="P21" s="26"/>
      <c r="Q21" s="37"/>
      <c r="R21" s="26"/>
      <c r="S21" s="26"/>
      <c r="T21" s="39"/>
      <c r="U21" s="34"/>
      <c r="V21" s="70">
        <v>1</v>
      </c>
      <c r="W21" s="35" t="s">
        <v>87</v>
      </c>
      <c r="X21" s="28" t="str">
        <f>IF(K14="","",VLOOKUP("w",K13:L14,2,FALSE))</f>
        <v/>
      </c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spans="1:37" s="2" customFormat="1" ht="21" x14ac:dyDescent="0.35">
      <c r="A22"/>
      <c r="B22"/>
      <c r="C22" s="5"/>
      <c r="D22" s="31">
        <f>D6+Paramétrage!$G$18+Paramétrage!G19</f>
        <v>0.72499999999999953</v>
      </c>
      <c r="E22" s="24" t="s">
        <v>32</v>
      </c>
      <c r="F22" s="37"/>
      <c r="G22" s="26"/>
      <c r="H22" s="26"/>
      <c r="I22" s="37"/>
      <c r="J22" s="26"/>
      <c r="K22" s="26"/>
      <c r="L22" s="40"/>
      <c r="M22" s="34"/>
      <c r="N22" s="26"/>
      <c r="O22" s="26"/>
      <c r="P22" s="26"/>
      <c r="Q22" s="37"/>
      <c r="R22" s="26"/>
      <c r="S22" s="26"/>
      <c r="T22" s="39"/>
      <c r="U22" s="34"/>
      <c r="V22" s="70">
        <v>2</v>
      </c>
      <c r="W22" s="89" t="s">
        <v>88</v>
      </c>
      <c r="X22" s="30" t="str">
        <f>IF(K14="","",VLOOKUP("l",K13:L14,2,FALSE))</f>
        <v/>
      </c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</row>
    <row r="23" spans="1:37" s="2" customFormat="1" ht="21.5" thickBot="1" x14ac:dyDescent="0.4">
      <c r="A23"/>
      <c r="B23" s="106"/>
      <c r="C23" s="5"/>
      <c r="D23" s="90" t="str">
        <f ca="1">'Param. - Transition'!D20</f>
        <v>Nom équipe 7 B</v>
      </c>
      <c r="E23" s="29"/>
      <c r="F23" s="38" t="str">
        <f ca="1">D23</f>
        <v>Nom équipe 7 B</v>
      </c>
      <c r="G23" s="26"/>
      <c r="H23" s="26"/>
      <c r="I23" s="37"/>
      <c r="J23" s="26"/>
      <c r="K23" s="26"/>
      <c r="L23" s="40"/>
      <c r="M23" s="34"/>
      <c r="N23" s="26"/>
      <c r="O23" s="26"/>
      <c r="P23" s="26"/>
      <c r="Q23" s="37"/>
      <c r="R23" s="26"/>
      <c r="S23" s="26"/>
      <c r="T23" s="39"/>
      <c r="U23" s="34"/>
      <c r="V23" s="70">
        <v>3</v>
      </c>
      <c r="W23" s="35" t="s">
        <v>89</v>
      </c>
      <c r="X23" s="28" t="str">
        <f>IF(K20="","",VLOOKUP("w",K19:L20,2,FALSE))</f>
        <v/>
      </c>
      <c r="Y23" s="5"/>
      <c r="Z23" s="5"/>
      <c r="AA23" s="1"/>
      <c r="AB23" s="1"/>
      <c r="AC23"/>
      <c r="AD23"/>
      <c r="AG23"/>
      <c r="AH23"/>
    </row>
    <row r="24" spans="1:37" s="2" customFormat="1" ht="21" x14ac:dyDescent="0.35">
      <c r="A24"/>
      <c r="B24" s="107"/>
      <c r="C24" s="5"/>
      <c r="D24" s="90" t="str">
        <f ca="1">'Param. - Transition'!E17</f>
        <v>Nom équipe 3 A</v>
      </c>
      <c r="E24" s="29"/>
      <c r="F24" s="38" t="str">
        <f ca="1">D24</f>
        <v>Nom équipe 3 A</v>
      </c>
      <c r="G24" s="31">
        <f>G8+Paramétrage!$G$18+Paramétrage!J37</f>
        <v>0.74374999999999947</v>
      </c>
      <c r="H24" s="24" t="s">
        <v>32</v>
      </c>
      <c r="I24" s="37"/>
      <c r="J24" s="26"/>
      <c r="K24" s="26"/>
      <c r="L24" s="40"/>
      <c r="M24" s="34"/>
      <c r="N24" s="26"/>
      <c r="O24" s="31">
        <f>G24</f>
        <v>0.74374999999999947</v>
      </c>
      <c r="P24" s="24" t="s">
        <v>71</v>
      </c>
      <c r="Q24" s="37"/>
      <c r="R24" s="26"/>
      <c r="S24" s="26"/>
      <c r="T24" s="39"/>
      <c r="U24" s="34"/>
      <c r="V24" s="70">
        <v>4</v>
      </c>
      <c r="W24" s="89" t="s">
        <v>90</v>
      </c>
      <c r="X24" s="30" t="str">
        <f>IF(K20="","",VLOOKUP("l",K19:L20,2,FALSE))</f>
        <v/>
      </c>
      <c r="Y24" s="5"/>
      <c r="Z24" s="5"/>
      <c r="AA24" s="1"/>
      <c r="AB24" s="1"/>
      <c r="AC24"/>
      <c r="AD24"/>
      <c r="AG24"/>
      <c r="AH24"/>
    </row>
    <row r="25" spans="1:37" s="2" customFormat="1" ht="21.5" thickBot="1" x14ac:dyDescent="0.4">
      <c r="A25"/>
      <c r="B25" s="107"/>
      <c r="C25" s="5"/>
      <c r="D25" s="88"/>
      <c r="E25" s="91"/>
      <c r="F25" s="37"/>
      <c r="G25" s="35" t="str">
        <f>IF(E24="","",VLOOKUP("w",E23:F24,2,FALSE))</f>
        <v/>
      </c>
      <c r="H25" s="29"/>
      <c r="I25" s="38" t="str">
        <f>G25</f>
        <v/>
      </c>
      <c r="J25" s="26"/>
      <c r="K25" s="26"/>
      <c r="L25" s="40"/>
      <c r="M25" s="34"/>
      <c r="N25" s="26"/>
      <c r="O25" s="35" t="str">
        <f>IF(E24="","",VLOOKUP("l",E23:F24,2,FALSE))</f>
        <v/>
      </c>
      <c r="P25" s="29"/>
      <c r="Q25" s="38" t="str">
        <f>O25</f>
        <v/>
      </c>
      <c r="R25" s="26"/>
      <c r="S25" s="26"/>
      <c r="T25" s="39"/>
      <c r="U25" s="34"/>
      <c r="V25" s="26"/>
      <c r="W25" s="35" t="s">
        <v>94</v>
      </c>
      <c r="X25" s="28" t="str">
        <f>IF(S14="","",VLOOKUP("w",S13:T14,2,FALSE))</f>
        <v/>
      </c>
      <c r="Y25" s="5"/>
      <c r="Z25" s="5"/>
      <c r="AA25" s="1"/>
      <c r="AB25" s="1"/>
      <c r="AC25"/>
      <c r="AD25"/>
      <c r="AG25"/>
      <c r="AH25"/>
    </row>
    <row r="26" spans="1:37" s="2" customFormat="1" ht="21" x14ac:dyDescent="0.35">
      <c r="A26"/>
      <c r="B26" s="107"/>
      <c r="C26" s="5"/>
      <c r="D26" s="31">
        <f>+D22</f>
        <v>0.72499999999999953</v>
      </c>
      <c r="E26" s="24" t="s">
        <v>33</v>
      </c>
      <c r="F26" s="37"/>
      <c r="G26" s="35" t="str">
        <f>IF(E28="","",VLOOKUP("w",E27:F28,2,FALSE))</f>
        <v/>
      </c>
      <c r="H26" s="29"/>
      <c r="I26" s="38" t="str">
        <f>G26</f>
        <v/>
      </c>
      <c r="J26" s="26"/>
      <c r="K26" s="26"/>
      <c r="L26" s="40"/>
      <c r="M26" s="34"/>
      <c r="N26" s="26"/>
      <c r="O26" s="35" t="str">
        <f>IF(E28="","",VLOOKUP("l",E27:F28,2,FALSE))</f>
        <v/>
      </c>
      <c r="P26" s="29"/>
      <c r="Q26" s="38" t="str">
        <f>O26</f>
        <v/>
      </c>
      <c r="R26" s="26"/>
      <c r="S26" s="26"/>
      <c r="T26" s="39"/>
      <c r="U26" s="34"/>
      <c r="V26" s="26"/>
      <c r="W26" s="89" t="s">
        <v>91</v>
      </c>
      <c r="X26" s="30" t="str">
        <f>IF(S14="","",VLOOKUP("l",S13:T14,2,FALSE))</f>
        <v/>
      </c>
      <c r="Y26" s="5"/>
      <c r="Z26" s="5"/>
      <c r="AA26" s="1"/>
      <c r="AB26" s="1"/>
      <c r="AC26"/>
      <c r="AD26"/>
      <c r="AG26"/>
      <c r="AH26"/>
    </row>
    <row r="27" spans="1:37" s="2" customFormat="1" ht="21.5" thickBot="1" x14ac:dyDescent="0.4">
      <c r="A27"/>
      <c r="B27" s="107"/>
      <c r="C27" s="5"/>
      <c r="D27" s="90" t="str">
        <f ca="1">'Param. - Transition'!D19</f>
        <v>Nom équipe 1 B</v>
      </c>
      <c r="E27" s="29"/>
      <c r="F27" s="38" t="str">
        <f ca="1">D27</f>
        <v>Nom équipe 1 B</v>
      </c>
      <c r="G27" s="26"/>
      <c r="H27" s="26"/>
      <c r="I27" s="37"/>
      <c r="J27" s="26"/>
      <c r="K27" s="26"/>
      <c r="L27" s="40"/>
      <c r="M27" s="34"/>
      <c r="N27" s="26"/>
      <c r="O27" s="26"/>
      <c r="P27" s="26"/>
      <c r="Q27" s="37"/>
      <c r="R27" s="26"/>
      <c r="S27" s="26"/>
      <c r="T27" s="39"/>
      <c r="U27" s="34"/>
      <c r="V27" s="26"/>
      <c r="W27" s="35" t="s">
        <v>92</v>
      </c>
      <c r="X27" s="28" t="str">
        <f>IF(S20="","",VLOOKUP("w",S19:T20,2,FALSE))</f>
        <v/>
      </c>
      <c r="Y27" s="5"/>
      <c r="Z27" s="5"/>
      <c r="AA27" s="1"/>
      <c r="AB27" s="1"/>
      <c r="AC27"/>
      <c r="AD27"/>
      <c r="AG27"/>
      <c r="AH27"/>
    </row>
    <row r="28" spans="1:37" s="2" customFormat="1" ht="21" x14ac:dyDescent="0.35">
      <c r="A28"/>
      <c r="B28" s="107"/>
      <c r="C28" s="5"/>
      <c r="D28" s="90" t="str">
        <f ca="1">'Param. - Transition'!E18</f>
        <v>Nom équipe 9 A</v>
      </c>
      <c r="E28" s="29"/>
      <c r="F28" s="38" t="str">
        <f ca="1">D28</f>
        <v>Nom équipe 9 A</v>
      </c>
      <c r="G28" s="26"/>
      <c r="H28" s="26"/>
      <c r="I28" s="37"/>
      <c r="J28" s="31">
        <f>J12+Paramétrage!$G$18+Paramétrage!M41</f>
        <v>0.7624999999999994</v>
      </c>
      <c r="K28" s="24" t="s">
        <v>32</v>
      </c>
      <c r="L28" s="40"/>
      <c r="M28" s="34"/>
      <c r="N28" s="26"/>
      <c r="O28" s="26"/>
      <c r="P28" s="26"/>
      <c r="Q28" s="37"/>
      <c r="R28" s="31">
        <f>+J28</f>
        <v>0.7624999999999994</v>
      </c>
      <c r="S28" s="24" t="s">
        <v>71</v>
      </c>
      <c r="T28" s="39"/>
      <c r="U28" s="34"/>
      <c r="V28" s="26"/>
      <c r="W28" s="89" t="s">
        <v>93</v>
      </c>
      <c r="X28" s="30" t="str">
        <f>IF(S20="","",VLOOKUP("l",S19:T20,2,FALSE))</f>
        <v/>
      </c>
      <c r="Y28" s="5"/>
      <c r="Z28" s="5"/>
      <c r="AA28" s="1"/>
      <c r="AB28" s="1"/>
      <c r="AC28"/>
      <c r="AD28"/>
      <c r="AG28"/>
      <c r="AH28"/>
    </row>
    <row r="29" spans="1:37" s="2" customFormat="1" ht="21.5" thickBot="1" x14ac:dyDescent="0.4">
      <c r="A29"/>
      <c r="B29" s="107"/>
      <c r="C29" s="5"/>
      <c r="D29" s="88"/>
      <c r="E29" s="91"/>
      <c r="F29" s="37"/>
      <c r="G29" s="26"/>
      <c r="H29" s="26"/>
      <c r="I29" s="37"/>
      <c r="J29" s="35" t="str">
        <f>IF(H26="","",VLOOKUP("w",H25:I26,2,FALSE))</f>
        <v/>
      </c>
      <c r="K29" s="29"/>
      <c r="L29" s="41" t="str">
        <f>J29</f>
        <v/>
      </c>
      <c r="M29" s="34"/>
      <c r="N29" s="26"/>
      <c r="O29" s="26"/>
      <c r="P29" s="26"/>
      <c r="Q29" s="37"/>
      <c r="R29" s="35" t="str">
        <f>IF(P26="","",VLOOKUP("w",P25:Q26,2,FALSE))</f>
        <v/>
      </c>
      <c r="S29" s="29"/>
      <c r="T29" s="41" t="str">
        <f>R29</f>
        <v/>
      </c>
      <c r="U29" s="34"/>
      <c r="V29" s="26"/>
      <c r="W29"/>
      <c r="X29"/>
      <c r="Y29" s="5"/>
      <c r="Z29" s="5"/>
      <c r="AA29" s="1"/>
      <c r="AB29" s="1"/>
      <c r="AC29"/>
      <c r="AD29"/>
      <c r="AG29"/>
      <c r="AH29"/>
    </row>
    <row r="30" spans="1:37" s="2" customFormat="1" ht="21" x14ac:dyDescent="0.35">
      <c r="A30"/>
      <c r="B30" s="107"/>
      <c r="C30" s="5"/>
      <c r="D30" s="31">
        <f>+D26</f>
        <v>0.72499999999999953</v>
      </c>
      <c r="E30" s="24" t="s">
        <v>71</v>
      </c>
      <c r="F30" s="37"/>
      <c r="G30" s="26"/>
      <c r="H30" s="26"/>
      <c r="I30" s="37"/>
      <c r="J30" s="35" t="str">
        <f>IF(H34="","",VLOOKUP("w",H33:I34,2,FALSE))</f>
        <v/>
      </c>
      <c r="K30" s="29"/>
      <c r="L30" s="41" t="str">
        <f>J30</f>
        <v/>
      </c>
      <c r="M30" s="34"/>
      <c r="N30" s="26"/>
      <c r="O30" s="26"/>
      <c r="P30" s="26"/>
      <c r="Q30" s="37"/>
      <c r="R30" s="35" t="str">
        <f>IF(P34="","",VLOOKUP("w",P33:Q34,2,FALSE))</f>
        <v/>
      </c>
      <c r="S30" s="29"/>
      <c r="T30" s="41" t="str">
        <f>R30</f>
        <v/>
      </c>
      <c r="U30" s="34"/>
      <c r="V30" s="26"/>
      <c r="W30"/>
      <c r="X30"/>
      <c r="Y30" s="5"/>
      <c r="Z30" s="5"/>
      <c r="AA30" s="1"/>
      <c r="AB30" s="1"/>
      <c r="AC30"/>
      <c r="AD30"/>
      <c r="AG30"/>
      <c r="AH30"/>
    </row>
    <row r="31" spans="1:37" s="2" customFormat="1" ht="21.5" thickBot="1" x14ac:dyDescent="0.4">
      <c r="A31"/>
      <c r="B31" s="107"/>
      <c r="C31" s="5"/>
      <c r="D31" s="90" t="str">
        <f ca="1">'Param. - Transition'!D18</f>
        <v>Nom équipe 12 A</v>
      </c>
      <c r="E31" s="29"/>
      <c r="F31" s="38" t="str">
        <f ca="1">D31</f>
        <v>Nom équipe 12 A</v>
      </c>
      <c r="G31" s="26"/>
      <c r="H31" s="26"/>
      <c r="I31" s="37"/>
      <c r="J31" s="26"/>
      <c r="K31" s="26"/>
      <c r="L31" s="40"/>
      <c r="M31" s="34"/>
      <c r="N31" s="26"/>
      <c r="O31" s="26"/>
      <c r="P31" s="26"/>
      <c r="Q31" s="37"/>
      <c r="R31" s="26"/>
      <c r="S31" s="26"/>
      <c r="T31" s="39"/>
      <c r="U31" s="34"/>
      <c r="V31" s="26"/>
      <c r="W31"/>
      <c r="X31"/>
      <c r="Y31" s="5"/>
      <c r="Z31" s="5"/>
      <c r="AA31" s="1"/>
      <c r="AB31" s="1"/>
      <c r="AC31"/>
      <c r="AD31"/>
      <c r="AG31"/>
      <c r="AH31"/>
    </row>
    <row r="32" spans="1:37" s="2" customFormat="1" ht="21" x14ac:dyDescent="0.35">
      <c r="A32"/>
      <c r="B32" s="107"/>
      <c r="C32" s="5"/>
      <c r="D32" s="90" t="str">
        <f ca="1">'Param. - Transition'!E19</f>
        <v>Nom équipe 4 B</v>
      </c>
      <c r="E32" s="29"/>
      <c r="F32" s="38" t="str">
        <f ca="1">D32</f>
        <v>Nom équipe 4 B</v>
      </c>
      <c r="G32" s="31">
        <f>G24</f>
        <v>0.74374999999999947</v>
      </c>
      <c r="H32" s="24" t="s">
        <v>33</v>
      </c>
      <c r="I32" s="37"/>
      <c r="J32" s="26"/>
      <c r="K32" s="26"/>
      <c r="L32" s="40"/>
      <c r="M32" s="34"/>
      <c r="N32" s="26"/>
      <c r="O32" s="31">
        <f>G24</f>
        <v>0.74374999999999947</v>
      </c>
      <c r="P32" s="24" t="s">
        <v>76</v>
      </c>
      <c r="Q32" s="37"/>
      <c r="R32" s="26"/>
      <c r="S32" s="26"/>
      <c r="T32" s="39"/>
      <c r="U32" s="34"/>
      <c r="V32" s="26"/>
      <c r="W32"/>
      <c r="X32"/>
      <c r="Y32" s="5"/>
      <c r="Z32" s="5"/>
      <c r="AA32" s="1"/>
      <c r="AB32" s="1"/>
      <c r="AC32"/>
      <c r="AD32"/>
      <c r="AG32"/>
      <c r="AH32"/>
    </row>
    <row r="33" spans="1:34" ht="21.5" thickBot="1" x14ac:dyDescent="0.4">
      <c r="B33" s="107"/>
      <c r="D33" s="88"/>
      <c r="E33" s="91"/>
      <c r="F33" s="37"/>
      <c r="G33" s="35" t="str">
        <f>IF(E32="","",VLOOKUP("w",E31:F32,2,FALSE))</f>
        <v/>
      </c>
      <c r="H33" s="29"/>
      <c r="I33" s="38" t="str">
        <f>G33</f>
        <v/>
      </c>
      <c r="J33" s="26"/>
      <c r="K33" s="26"/>
      <c r="L33" s="40"/>
      <c r="M33" s="34"/>
      <c r="N33" s="26"/>
      <c r="O33" s="35" t="str">
        <f>IF(E32="","",VLOOKUP("l",E31:F32,2,FALSE))</f>
        <v/>
      </c>
      <c r="P33" s="29"/>
      <c r="Q33" s="38" t="str">
        <f>O33</f>
        <v/>
      </c>
      <c r="R33" s="26"/>
      <c r="S33" s="26"/>
      <c r="U33" s="34"/>
      <c r="V33" s="26"/>
      <c r="W33"/>
      <c r="X33"/>
    </row>
    <row r="34" spans="1:34" ht="21" x14ac:dyDescent="0.35">
      <c r="B34" s="107"/>
      <c r="D34" s="31">
        <f>+D30</f>
        <v>0.72499999999999953</v>
      </c>
      <c r="E34" s="24" t="s">
        <v>76</v>
      </c>
      <c r="F34" s="37"/>
      <c r="G34" s="35" t="str">
        <f>IF(E36="","",VLOOKUP("w",E35:F36,2,FALSE))</f>
        <v/>
      </c>
      <c r="H34" s="29"/>
      <c r="I34" s="38" t="str">
        <f>G34</f>
        <v/>
      </c>
      <c r="J34" s="31">
        <f>+J28</f>
        <v>0.7624999999999994</v>
      </c>
      <c r="K34" s="24" t="s">
        <v>33</v>
      </c>
      <c r="L34" s="40"/>
      <c r="M34" s="34"/>
      <c r="N34" s="26"/>
      <c r="O34" s="35" t="str">
        <f>IF(E36="","",VLOOKUP("l",E35:F36,2,FALSE))</f>
        <v/>
      </c>
      <c r="P34" s="29"/>
      <c r="Q34" s="38" t="str">
        <f>O34</f>
        <v/>
      </c>
      <c r="R34" s="31">
        <f>+J28</f>
        <v>0.7624999999999994</v>
      </c>
      <c r="S34" s="24" t="s">
        <v>76</v>
      </c>
      <c r="U34" s="34"/>
      <c r="V34" s="26"/>
      <c r="W34"/>
      <c r="X34"/>
    </row>
    <row r="35" spans="1:34" ht="21" x14ac:dyDescent="0.35">
      <c r="B35" s="107"/>
      <c r="D35" s="90" t="str">
        <f ca="1">'Param. - Transition'!D17</f>
        <v>Nom équipe 6 A</v>
      </c>
      <c r="E35" s="29"/>
      <c r="F35" s="38" t="str">
        <f ca="1">D35</f>
        <v>Nom équipe 6 A</v>
      </c>
      <c r="G35" s="26"/>
      <c r="H35" s="26"/>
      <c r="I35" s="37"/>
      <c r="J35" s="35" t="str">
        <f>IF(H26="","",VLOOKUP("L",H25:I26,2,FALSE))</f>
        <v/>
      </c>
      <c r="K35" s="29"/>
      <c r="L35" s="41" t="str">
        <f>J35</f>
        <v/>
      </c>
      <c r="M35" s="34"/>
      <c r="N35" s="26"/>
      <c r="O35" s="26"/>
      <c r="P35" s="26"/>
      <c r="Q35" s="37"/>
      <c r="R35" s="35" t="str">
        <f>IF(P26="","",VLOOKUP("L",P25:Q26,2,FALSE))</f>
        <v/>
      </c>
      <c r="S35" s="29"/>
      <c r="T35" s="41" t="str">
        <f>R35</f>
        <v/>
      </c>
      <c r="U35" s="34"/>
      <c r="V35" s="26"/>
      <c r="W35"/>
      <c r="X35"/>
      <c r="Y35"/>
      <c r="Z35"/>
      <c r="AA35"/>
      <c r="AB35"/>
    </row>
    <row r="36" spans="1:34" ht="21" x14ac:dyDescent="0.35">
      <c r="B36" s="108"/>
      <c r="D36" s="90" t="str">
        <f ca="1">'Param. - Transition'!E20</f>
        <v>Nom équipe 10 B</v>
      </c>
      <c r="E36" s="29"/>
      <c r="F36" s="38" t="str">
        <f ca="1">D36</f>
        <v>Nom équipe 10 B</v>
      </c>
      <c r="G36" s="26"/>
      <c r="H36" s="26"/>
      <c r="I36" s="37"/>
      <c r="J36" s="35" t="str">
        <f>IF(H34="","",VLOOKUP("L",H33:I34,2,FALSE))</f>
        <v/>
      </c>
      <c r="K36" s="29"/>
      <c r="L36" s="41" t="str">
        <f>J36</f>
        <v/>
      </c>
      <c r="M36" s="34"/>
      <c r="N36" s="26"/>
      <c r="O36" s="26"/>
      <c r="P36" s="26"/>
      <c r="Q36" s="37"/>
      <c r="R36" s="35" t="str">
        <f>IF(P34="","",VLOOKUP("L",P33:Q34,2,FALSE))</f>
        <v/>
      </c>
      <c r="S36" s="29"/>
      <c r="T36" s="41" t="str">
        <f>R36</f>
        <v/>
      </c>
      <c r="U36" s="34"/>
      <c r="V36" s="26"/>
      <c r="W36"/>
      <c r="X36"/>
      <c r="Y36"/>
      <c r="Z36"/>
      <c r="AA36"/>
      <c r="AB36"/>
    </row>
    <row r="37" spans="1:34" s="2" customFormat="1" ht="21.5" thickBot="1" x14ac:dyDescent="0.4">
      <c r="A37"/>
      <c r="B37"/>
      <c r="C37" s="5"/>
      <c r="D37" s="88"/>
      <c r="E37" s="26"/>
      <c r="F37" s="37"/>
      <c r="G37" s="26"/>
      <c r="H37" s="26"/>
      <c r="I37" s="37"/>
      <c r="J37" s="26"/>
      <c r="K37" s="26"/>
      <c r="L37" s="40"/>
      <c r="M37" s="34"/>
      <c r="N37" s="26"/>
      <c r="O37" s="26"/>
      <c r="P37" s="26"/>
      <c r="Q37" s="37"/>
      <c r="R37" s="26"/>
      <c r="S37" s="26"/>
      <c r="T37" s="39"/>
      <c r="U37" s="34"/>
      <c r="V37" s="70">
        <v>1</v>
      </c>
      <c r="W37"/>
      <c r="X37"/>
      <c r="Y37"/>
      <c r="Z37"/>
      <c r="AA37"/>
      <c r="AB37"/>
      <c r="AC37"/>
      <c r="AD37"/>
      <c r="AG37"/>
      <c r="AH37"/>
    </row>
    <row r="38" spans="1:34" s="2" customFormat="1" ht="21" x14ac:dyDescent="0.35">
      <c r="A38"/>
      <c r="B38"/>
      <c r="C38" s="5"/>
      <c r="D38" s="31">
        <f>D22+Paramétrage!$G$18+Paramétrage!G35</f>
        <v>0.73124999999999951</v>
      </c>
      <c r="E38" s="24" t="s">
        <v>32</v>
      </c>
      <c r="F38" s="37"/>
      <c r="G38" s="26"/>
      <c r="H38" s="26"/>
      <c r="I38" s="37"/>
      <c r="J38" s="26"/>
      <c r="K38" s="26"/>
      <c r="L38" s="40"/>
      <c r="M38" s="34"/>
      <c r="N38" s="26"/>
      <c r="O38" s="26"/>
      <c r="P38" s="26"/>
      <c r="Q38" s="37"/>
      <c r="R38" s="26"/>
      <c r="S38" s="26"/>
      <c r="T38" s="39"/>
      <c r="U38" s="34"/>
      <c r="V38" s="70">
        <v>2</v>
      </c>
      <c r="W38"/>
      <c r="X38"/>
      <c r="Y38"/>
      <c r="Z38"/>
      <c r="AA38"/>
      <c r="AB38"/>
      <c r="AC38"/>
      <c r="AD38"/>
      <c r="AG38"/>
      <c r="AH38"/>
    </row>
    <row r="39" spans="1:34" s="2" customFormat="1" ht="21.5" thickBot="1" x14ac:dyDescent="0.4">
      <c r="A39"/>
      <c r="B39" s="106"/>
      <c r="C39" s="5"/>
      <c r="D39" s="90" t="str">
        <f ca="1">'Param. - Transition'!B20</f>
        <v>Nom équipe 9 B</v>
      </c>
      <c r="E39" s="29"/>
      <c r="F39" s="38" t="str">
        <f ca="1">D39</f>
        <v>Nom équipe 9 B</v>
      </c>
      <c r="G39" s="26"/>
      <c r="H39" s="26"/>
      <c r="I39" s="37"/>
      <c r="J39" s="26"/>
      <c r="K39" s="26"/>
      <c r="L39" s="40"/>
      <c r="M39" s="34"/>
      <c r="N39" s="26"/>
      <c r="O39" s="26"/>
      <c r="P39" s="26"/>
      <c r="Q39" s="37"/>
      <c r="R39" s="26"/>
      <c r="S39" s="26"/>
      <c r="T39" s="39"/>
      <c r="U39" s="34"/>
      <c r="V39" s="70">
        <v>3</v>
      </c>
      <c r="W39"/>
      <c r="X39"/>
      <c r="Y39"/>
      <c r="Z39"/>
      <c r="AA39"/>
      <c r="AB39"/>
      <c r="AC39"/>
      <c r="AD39"/>
      <c r="AG39"/>
      <c r="AH39"/>
    </row>
    <row r="40" spans="1:34" s="2" customFormat="1" ht="21" x14ac:dyDescent="0.35">
      <c r="A40"/>
      <c r="B40" s="107"/>
      <c r="C40" s="5"/>
      <c r="D40" s="90" t="str">
        <f ca="1">'Param. - Transition'!C17</f>
        <v>Nom équipe 5 A</v>
      </c>
      <c r="E40" s="29"/>
      <c r="F40" s="38" t="str">
        <f ca="1">D40</f>
        <v>Nom équipe 5 A</v>
      </c>
      <c r="G40" s="31">
        <f>G24+Paramétrage!$G$18+Paramétrage!J53</f>
        <v>0.74999999999999944</v>
      </c>
      <c r="H40" s="24" t="s">
        <v>32</v>
      </c>
      <c r="I40" s="37"/>
      <c r="J40" s="26"/>
      <c r="K40" s="26"/>
      <c r="L40" s="40"/>
      <c r="M40" s="34"/>
      <c r="N40" s="26"/>
      <c r="O40" s="31">
        <f>G40</f>
        <v>0.74999999999999944</v>
      </c>
      <c r="P40" s="24" t="s">
        <v>71</v>
      </c>
      <c r="Q40" s="37"/>
      <c r="R40" s="26"/>
      <c r="S40" s="26"/>
      <c r="T40" s="39"/>
      <c r="U40" s="34"/>
      <c r="V40" s="70">
        <v>4</v>
      </c>
      <c r="W40"/>
      <c r="X40"/>
      <c r="Y40"/>
      <c r="Z40"/>
      <c r="AA40"/>
      <c r="AB40"/>
      <c r="AC40"/>
      <c r="AD40"/>
      <c r="AG40"/>
      <c r="AH40"/>
    </row>
    <row r="41" spans="1:34" s="2" customFormat="1" ht="21.5" thickBot="1" x14ac:dyDescent="0.4">
      <c r="A41"/>
      <c r="B41" s="107"/>
      <c r="C41" s="5"/>
      <c r="D41" s="88"/>
      <c r="E41" s="91"/>
      <c r="F41" s="37"/>
      <c r="G41" s="35" t="str">
        <f>IF(E40="","",VLOOKUP("w",E39:F40,2,FALSE))</f>
        <v/>
      </c>
      <c r="H41" s="29"/>
      <c r="I41" s="38" t="str">
        <f>G41</f>
        <v/>
      </c>
      <c r="J41" s="26"/>
      <c r="K41" s="26"/>
      <c r="L41" s="40"/>
      <c r="M41" s="34"/>
      <c r="N41" s="26"/>
      <c r="O41" s="35" t="str">
        <f>IF(E40="","",VLOOKUP("l",E39:F40,2,FALSE))</f>
        <v/>
      </c>
      <c r="P41" s="29"/>
      <c r="Q41" s="38" t="str">
        <f>O41</f>
        <v/>
      </c>
      <c r="R41" s="26"/>
      <c r="S41" s="26"/>
      <c r="T41" s="39"/>
      <c r="U41" s="34"/>
      <c r="V41" s="26"/>
      <c r="W41"/>
      <c r="X41"/>
      <c r="Y41"/>
      <c r="Z41"/>
      <c r="AA41"/>
      <c r="AB41"/>
      <c r="AC41"/>
      <c r="AD41"/>
      <c r="AG41"/>
      <c r="AH41"/>
    </row>
    <row r="42" spans="1:34" s="2" customFormat="1" ht="21" x14ac:dyDescent="0.35">
      <c r="A42"/>
      <c r="B42" s="107"/>
      <c r="C42" s="5"/>
      <c r="D42" s="31">
        <f>+D38</f>
        <v>0.73124999999999951</v>
      </c>
      <c r="E42" s="24" t="s">
        <v>33</v>
      </c>
      <c r="F42" s="37"/>
      <c r="G42" s="35" t="str">
        <f>IF(E44="","",VLOOKUP("w",E43:F44,2,FALSE))</f>
        <v/>
      </c>
      <c r="H42" s="29"/>
      <c r="I42" s="38" t="str">
        <f>G42</f>
        <v/>
      </c>
      <c r="J42" s="26"/>
      <c r="K42" s="26"/>
      <c r="L42" s="40"/>
      <c r="M42" s="34"/>
      <c r="N42" s="26"/>
      <c r="O42" s="35" t="str">
        <f>IF(E44="","",VLOOKUP("l",E43:F44,2,FALSE))</f>
        <v/>
      </c>
      <c r="P42" s="29"/>
      <c r="Q42" s="38" t="str">
        <f>O42</f>
        <v/>
      </c>
      <c r="R42" s="26"/>
      <c r="S42" s="26"/>
      <c r="T42" s="39"/>
      <c r="U42" s="34"/>
      <c r="V42" s="26"/>
      <c r="W42"/>
      <c r="X42"/>
      <c r="Y42"/>
      <c r="Z42"/>
      <c r="AA42"/>
      <c r="AB42"/>
      <c r="AC42"/>
      <c r="AD42"/>
      <c r="AG42"/>
      <c r="AH42"/>
    </row>
    <row r="43" spans="1:34" s="2" customFormat="1" ht="21.5" thickBot="1" x14ac:dyDescent="0.4">
      <c r="A43"/>
      <c r="B43" s="107"/>
      <c r="C43" s="5"/>
      <c r="D43" s="90" t="str">
        <f ca="1">'Param. - Transition'!B19</f>
        <v>Nom équipe 3 B</v>
      </c>
      <c r="E43" s="29"/>
      <c r="F43" s="38" t="str">
        <f ca="1">D43</f>
        <v>Nom équipe 3 B</v>
      </c>
      <c r="G43" s="26"/>
      <c r="H43" s="26"/>
      <c r="I43" s="37"/>
      <c r="J43" s="26"/>
      <c r="K43" s="26"/>
      <c r="L43" s="40"/>
      <c r="M43" s="34"/>
      <c r="N43" s="26"/>
      <c r="O43" s="26"/>
      <c r="P43" s="26"/>
      <c r="Q43" s="37"/>
      <c r="R43" s="26"/>
      <c r="S43" s="26"/>
      <c r="T43" s="39"/>
      <c r="U43" s="34"/>
      <c r="V43" s="26"/>
      <c r="W43"/>
      <c r="X43"/>
      <c r="Y43"/>
      <c r="Z43"/>
      <c r="AA43"/>
      <c r="AB43"/>
      <c r="AC43"/>
      <c r="AD43"/>
      <c r="AG43"/>
      <c r="AH43"/>
    </row>
    <row r="44" spans="1:34" s="2" customFormat="1" ht="21" x14ac:dyDescent="0.35">
      <c r="A44"/>
      <c r="B44" s="107"/>
      <c r="C44" s="5"/>
      <c r="D44" s="90" t="str">
        <f ca="1">'Param. - Transition'!C18</f>
        <v>Nom équipe 11 A</v>
      </c>
      <c r="E44" s="29"/>
      <c r="F44" s="38" t="str">
        <f ca="1">D44</f>
        <v>Nom équipe 11 A</v>
      </c>
      <c r="G44" s="26"/>
      <c r="H44" s="26"/>
      <c r="I44" s="37"/>
      <c r="J44" s="31">
        <f>J28+Paramétrage!$G$18+Paramétrage!M57</f>
        <v>0.76874999999999938</v>
      </c>
      <c r="K44" s="24" t="s">
        <v>32</v>
      </c>
      <c r="L44" s="40"/>
      <c r="M44" s="34"/>
      <c r="N44" s="26"/>
      <c r="O44" s="26"/>
      <c r="P44" s="26"/>
      <c r="Q44" s="37"/>
      <c r="R44" s="31">
        <f>+J44</f>
        <v>0.76874999999999938</v>
      </c>
      <c r="S44" s="24" t="s">
        <v>71</v>
      </c>
      <c r="T44" s="39"/>
      <c r="U44" s="34"/>
      <c r="V44" s="26"/>
      <c r="W44"/>
      <c r="X44"/>
      <c r="Y44"/>
      <c r="Z44"/>
      <c r="AA44"/>
      <c r="AB44"/>
      <c r="AC44"/>
      <c r="AD44"/>
      <c r="AG44"/>
      <c r="AH44"/>
    </row>
    <row r="45" spans="1:34" s="2" customFormat="1" ht="21.5" thickBot="1" x14ac:dyDescent="0.4">
      <c r="A45"/>
      <c r="B45" s="107"/>
      <c r="C45" s="5"/>
      <c r="D45" s="88"/>
      <c r="E45" s="91"/>
      <c r="F45" s="37"/>
      <c r="G45" s="26"/>
      <c r="H45" s="26"/>
      <c r="I45" s="37"/>
      <c r="J45" s="35" t="str">
        <f>IF(H42="","",VLOOKUP("w",H41:I42,2,FALSE))</f>
        <v/>
      </c>
      <c r="K45" s="29"/>
      <c r="L45" s="41" t="str">
        <f>J45</f>
        <v/>
      </c>
      <c r="M45" s="34"/>
      <c r="N45" s="26"/>
      <c r="O45" s="26"/>
      <c r="P45" s="26"/>
      <c r="Q45" s="37"/>
      <c r="R45" s="35" t="str">
        <f>IF(P42="","",VLOOKUP("w",P41:Q42,2,FALSE))</f>
        <v/>
      </c>
      <c r="S45" s="29"/>
      <c r="T45" s="41" t="str">
        <f>R45</f>
        <v/>
      </c>
      <c r="U45" s="34"/>
      <c r="V45" s="26"/>
      <c r="W45"/>
      <c r="X45"/>
      <c r="Y45" s="5"/>
      <c r="Z45" s="5"/>
      <c r="AA45" s="1"/>
      <c r="AB45" s="1"/>
      <c r="AC45"/>
      <c r="AD45"/>
      <c r="AG45"/>
      <c r="AH45"/>
    </row>
    <row r="46" spans="1:34" s="2" customFormat="1" ht="21" x14ac:dyDescent="0.35">
      <c r="A46"/>
      <c r="B46" s="107"/>
      <c r="C46" s="5"/>
      <c r="D46" s="31">
        <f>+D42</f>
        <v>0.73124999999999951</v>
      </c>
      <c r="E46" s="24" t="s">
        <v>71</v>
      </c>
      <c r="F46" s="37"/>
      <c r="G46" s="26"/>
      <c r="H46" s="26"/>
      <c r="I46" s="37"/>
      <c r="J46" s="35" t="str">
        <f>IF(H50="","",VLOOKUP("w",H49:I50,2,FALSE))</f>
        <v/>
      </c>
      <c r="K46" s="29"/>
      <c r="L46" s="41" t="str">
        <f>J46</f>
        <v/>
      </c>
      <c r="M46" s="34"/>
      <c r="N46" s="26"/>
      <c r="O46" s="26"/>
      <c r="P46" s="26"/>
      <c r="Q46" s="37"/>
      <c r="R46" s="35" t="str">
        <f>IF(P50="","",VLOOKUP("w",P49:Q50,2,FALSE))</f>
        <v/>
      </c>
      <c r="S46" s="29"/>
      <c r="T46" s="41" t="str">
        <f>R46</f>
        <v/>
      </c>
      <c r="U46" s="34"/>
      <c r="V46" s="26"/>
      <c r="W46"/>
      <c r="X46"/>
      <c r="Y46" s="5"/>
      <c r="Z46" s="5"/>
      <c r="AA46" s="1"/>
      <c r="AB46" s="1"/>
      <c r="AC46"/>
      <c r="AD46"/>
      <c r="AG46"/>
      <c r="AH46"/>
    </row>
    <row r="47" spans="1:34" s="2" customFormat="1" ht="21.5" thickBot="1" x14ac:dyDescent="0.4">
      <c r="A47"/>
      <c r="B47" s="107"/>
      <c r="C47" s="5"/>
      <c r="D47" s="90" t="str">
        <f ca="1">'Param. - Transition'!B18</f>
        <v>Nom équipe 10 A</v>
      </c>
      <c r="E47" s="29"/>
      <c r="F47" s="38" t="str">
        <f ca="1">D47</f>
        <v>Nom équipe 10 A</v>
      </c>
      <c r="G47" s="26"/>
      <c r="H47" s="26"/>
      <c r="I47" s="37"/>
      <c r="J47" s="26"/>
      <c r="K47" s="26"/>
      <c r="L47" s="40"/>
      <c r="M47" s="34"/>
      <c r="N47" s="26"/>
      <c r="O47" s="26"/>
      <c r="P47" s="26"/>
      <c r="Q47" s="37"/>
      <c r="R47" s="26"/>
      <c r="S47" s="26"/>
      <c r="T47" s="39"/>
      <c r="U47" s="34"/>
      <c r="V47" s="26"/>
      <c r="W47"/>
      <c r="X47"/>
      <c r="Y47" s="5"/>
      <c r="Z47" s="5"/>
      <c r="AA47" s="1"/>
      <c r="AB47" s="1"/>
      <c r="AC47"/>
      <c r="AD47"/>
      <c r="AG47"/>
      <c r="AH47"/>
    </row>
    <row r="48" spans="1:34" s="2" customFormat="1" ht="21" x14ac:dyDescent="0.35">
      <c r="A48"/>
      <c r="B48" s="107"/>
      <c r="C48" s="5"/>
      <c r="D48" s="90" t="str">
        <f ca="1">'Param. - Transition'!C19</f>
        <v>Nom équipe 2 B</v>
      </c>
      <c r="E48" s="29"/>
      <c r="F48" s="38" t="str">
        <f ca="1">D48</f>
        <v>Nom équipe 2 B</v>
      </c>
      <c r="G48" s="31">
        <f>G40</f>
        <v>0.74999999999999944</v>
      </c>
      <c r="H48" s="24" t="s">
        <v>33</v>
      </c>
      <c r="I48" s="37"/>
      <c r="J48" s="26"/>
      <c r="K48" s="26"/>
      <c r="L48" s="40"/>
      <c r="M48" s="34"/>
      <c r="N48" s="26"/>
      <c r="O48" s="31">
        <f>G40</f>
        <v>0.74999999999999944</v>
      </c>
      <c r="P48" s="24" t="s">
        <v>76</v>
      </c>
      <c r="Q48" s="37"/>
      <c r="R48" s="26"/>
      <c r="S48" s="26"/>
      <c r="T48" s="39"/>
      <c r="U48" s="34"/>
      <c r="V48" s="26"/>
      <c r="W48"/>
      <c r="X48"/>
      <c r="Y48" s="5"/>
      <c r="Z48" s="5"/>
      <c r="AA48" s="1"/>
      <c r="AB48" s="1"/>
      <c r="AC48"/>
      <c r="AD48"/>
      <c r="AG48"/>
      <c r="AH48"/>
    </row>
    <row r="49" spans="2:24" ht="21.5" thickBot="1" x14ac:dyDescent="0.4">
      <c r="B49" s="107"/>
      <c r="D49" s="88"/>
      <c r="E49" s="91"/>
      <c r="F49" s="37"/>
      <c r="G49" s="35" t="str">
        <f>IF(E48="","",VLOOKUP("w",E47:F48,2,FALSE))</f>
        <v/>
      </c>
      <c r="H49" s="29"/>
      <c r="I49" s="38" t="str">
        <f>G49</f>
        <v/>
      </c>
      <c r="J49" s="26"/>
      <c r="K49" s="26"/>
      <c r="L49" s="40"/>
      <c r="M49" s="34"/>
      <c r="N49" s="26"/>
      <c r="O49" s="35" t="str">
        <f>IF(E48="","",VLOOKUP("l",E47:F48,2,FALSE))</f>
        <v/>
      </c>
      <c r="P49" s="29"/>
      <c r="Q49" s="38" t="str">
        <f>O49</f>
        <v/>
      </c>
      <c r="R49" s="26"/>
      <c r="S49" s="26"/>
      <c r="U49" s="34"/>
      <c r="V49" s="26"/>
      <c r="W49"/>
      <c r="X49"/>
    </row>
    <row r="50" spans="2:24" ht="21" x14ac:dyDescent="0.35">
      <c r="B50" s="107"/>
      <c r="D50" s="31">
        <f>+D46</f>
        <v>0.73124999999999951</v>
      </c>
      <c r="E50" s="24" t="s">
        <v>76</v>
      </c>
      <c r="F50" s="37"/>
      <c r="G50" s="35" t="str">
        <f>IF(E52="","",VLOOKUP("w",E51:F52,2,FALSE))</f>
        <v/>
      </c>
      <c r="H50" s="29"/>
      <c r="I50" s="38" t="str">
        <f>G50</f>
        <v/>
      </c>
      <c r="J50" s="31">
        <f>+J44</f>
        <v>0.76874999999999938</v>
      </c>
      <c r="K50" s="24" t="s">
        <v>33</v>
      </c>
      <c r="L50" s="40"/>
      <c r="M50" s="34"/>
      <c r="N50" s="26"/>
      <c r="O50" s="35" t="str">
        <f>IF(E52="","",VLOOKUP("l",E51:F52,2,FALSE))</f>
        <v/>
      </c>
      <c r="P50" s="29"/>
      <c r="Q50" s="38" t="str">
        <f>O50</f>
        <v/>
      </c>
      <c r="R50" s="31">
        <f>+J44</f>
        <v>0.76874999999999938</v>
      </c>
      <c r="S50" s="24" t="s">
        <v>76</v>
      </c>
      <c r="U50" s="34"/>
      <c r="V50" s="26"/>
      <c r="W50"/>
      <c r="X50"/>
    </row>
    <row r="51" spans="2:24" ht="21" x14ac:dyDescent="0.35">
      <c r="B51" s="107"/>
      <c r="D51" s="90" t="str">
        <f ca="1">'Param. - Transition'!B17</f>
        <v>Nom équipe 4 A</v>
      </c>
      <c r="E51" s="29"/>
      <c r="F51" s="38" t="str">
        <f ca="1">D51</f>
        <v>Nom équipe 4 A</v>
      </c>
      <c r="G51" s="26"/>
      <c r="H51" s="26"/>
      <c r="I51" s="37"/>
      <c r="J51" s="35" t="str">
        <f>IF(H42="","",VLOOKUP("L",H41:I42,2,FALSE))</f>
        <v/>
      </c>
      <c r="K51" s="29"/>
      <c r="L51" s="41" t="str">
        <f>J51</f>
        <v/>
      </c>
      <c r="M51" s="34"/>
      <c r="N51" s="26"/>
      <c r="O51" s="26"/>
      <c r="P51" s="26"/>
      <c r="Q51" s="37"/>
      <c r="R51" s="35" t="str">
        <f>IF(P42="","",VLOOKUP("L",P41:Q42,2,FALSE))</f>
        <v/>
      </c>
      <c r="S51" s="29"/>
      <c r="T51" s="41" t="str">
        <f>R51</f>
        <v/>
      </c>
      <c r="U51" s="34"/>
      <c r="V51" s="26"/>
      <c r="W51"/>
      <c r="X51"/>
    </row>
    <row r="52" spans="2:24" ht="21" x14ac:dyDescent="0.35">
      <c r="B52" s="108"/>
      <c r="D52" s="90" t="str">
        <f ca="1">'Param. - Transition'!C20</f>
        <v>Nom équipe 8 B</v>
      </c>
      <c r="E52" s="29"/>
      <c r="F52" s="38" t="str">
        <f ca="1">D52</f>
        <v>Nom équipe 8 B</v>
      </c>
      <c r="G52" s="26"/>
      <c r="H52" s="26"/>
      <c r="I52" s="37"/>
      <c r="J52" s="35" t="str">
        <f>IF(H50="","",VLOOKUP("L",H49:I50,2,FALSE))</f>
        <v/>
      </c>
      <c r="K52" s="29"/>
      <c r="L52" s="41" t="str">
        <f>J52</f>
        <v/>
      </c>
      <c r="M52" s="34"/>
      <c r="N52" s="26"/>
      <c r="O52" s="26"/>
      <c r="P52" s="26"/>
      <c r="Q52" s="37"/>
      <c r="R52" s="35" t="str">
        <f>IF(P50="","",VLOOKUP("L",P49:Q50,2,FALSE))</f>
        <v/>
      </c>
      <c r="S52" s="29"/>
      <c r="T52" s="41" t="str">
        <f>R52</f>
        <v/>
      </c>
      <c r="U52" s="34"/>
      <c r="V52" s="26"/>
      <c r="W52"/>
      <c r="X52"/>
    </row>
    <row r="53" spans="2:24" ht="21" x14ac:dyDescent="0.35">
      <c r="M53" s="32"/>
      <c r="U53" s="32"/>
      <c r="W53"/>
      <c r="X53"/>
    </row>
    <row r="54" spans="2:24" ht="21" x14ac:dyDescent="0.35">
      <c r="M54" s="32"/>
      <c r="R54" s="31" t="s">
        <v>63</v>
      </c>
      <c r="U54" s="32"/>
      <c r="W54"/>
      <c r="X54"/>
    </row>
    <row r="55" spans="2:24" ht="18.5" x14ac:dyDescent="0.35">
      <c r="R55" s="31">
        <f>R50+Paramétrage!$G$18+Paramétrage!U68</f>
        <v>0.77499999999999936</v>
      </c>
      <c r="W55"/>
      <c r="X55"/>
    </row>
    <row r="56" spans="2:24" x14ac:dyDescent="0.35">
      <c r="W56"/>
      <c r="X56"/>
    </row>
    <row r="57" spans="2:24" x14ac:dyDescent="0.35">
      <c r="W57"/>
      <c r="X57"/>
    </row>
    <row r="58" spans="2:24" x14ac:dyDescent="0.35">
      <c r="W58"/>
      <c r="X58"/>
    </row>
    <row r="59" spans="2:24" x14ac:dyDescent="0.35">
      <c r="W59"/>
      <c r="X59"/>
    </row>
  </sheetData>
  <sheetProtection selectLockedCells="1"/>
  <dataConsolidate/>
  <mergeCells count="6">
    <mergeCell ref="B39:B52"/>
    <mergeCell ref="D2:K2"/>
    <mergeCell ref="O2:S2"/>
    <mergeCell ref="W2:Y2"/>
    <mergeCell ref="B7:B20"/>
    <mergeCell ref="B23:B36"/>
  </mergeCells>
  <phoneticPr fontId="20" type="noConversion"/>
  <conditionalFormatting sqref="D15:D17">
    <cfRule type="cellIs" dxfId="204" priority="316" operator="equal">
      <formula>"L"</formula>
    </cfRule>
    <cfRule type="cellIs" dxfId="203" priority="315" operator="equal">
      <formula>"W"</formula>
    </cfRule>
    <cfRule type="cellIs" dxfId="202" priority="314" operator="equal">
      <formula>"N"</formula>
    </cfRule>
  </conditionalFormatting>
  <conditionalFormatting sqref="D27:D29 D35:D37">
    <cfRule type="cellIs" dxfId="201" priority="139" operator="equal">
      <formula>"N"</formula>
    </cfRule>
    <cfRule type="cellIs" dxfId="200" priority="141" operator="equal">
      <formula>"L"</formula>
    </cfRule>
    <cfRule type="cellIs" dxfId="199" priority="140" operator="equal">
      <formula>"W"</formula>
    </cfRule>
  </conditionalFormatting>
  <conditionalFormatting sqref="D31:D33">
    <cfRule type="cellIs" dxfId="198" priority="137" operator="equal">
      <formula>"W"</formula>
    </cfRule>
    <cfRule type="cellIs" dxfId="197" priority="138" operator="equal">
      <formula>"L"</formula>
    </cfRule>
    <cfRule type="cellIs" dxfId="196" priority="136" operator="equal">
      <formula>"N"</formula>
    </cfRule>
  </conditionalFormatting>
  <conditionalFormatting sqref="D43:D45 D51:D52">
    <cfRule type="cellIs" dxfId="195" priority="134" operator="equal">
      <formula>"W"</formula>
    </cfRule>
    <cfRule type="cellIs" dxfId="194" priority="133" operator="equal">
      <formula>"N"</formula>
    </cfRule>
    <cfRule type="cellIs" dxfId="193" priority="135" operator="equal">
      <formula>"L"</formula>
    </cfRule>
  </conditionalFormatting>
  <conditionalFormatting sqref="D47:D49">
    <cfRule type="cellIs" dxfId="192" priority="132" operator="equal">
      <formula>"L"</formula>
    </cfRule>
    <cfRule type="cellIs" dxfId="191" priority="131" operator="equal">
      <formula>"W"</formula>
    </cfRule>
    <cfRule type="cellIs" dxfId="190" priority="130" operator="equal">
      <formula>"N"</formula>
    </cfRule>
  </conditionalFormatting>
  <conditionalFormatting sqref="D1:L1 C3:L3 D23:D25 D39:D41 D53:L54 D55:Q55 D56:V139">
    <cfRule type="cellIs" dxfId="189" priority="330" operator="equal">
      <formula>"W"</formula>
    </cfRule>
    <cfRule type="cellIs" dxfId="188" priority="331" operator="equal">
      <formula>"L"</formula>
    </cfRule>
    <cfRule type="cellIs" dxfId="187" priority="329" operator="equal">
      <formula>"N"</formula>
    </cfRule>
  </conditionalFormatting>
  <conditionalFormatting sqref="E6:E52">
    <cfRule type="cellIs" dxfId="186" priority="26" operator="equal">
      <formula>"W"</formula>
    </cfRule>
    <cfRule type="cellIs" dxfId="185" priority="25" operator="equal">
      <formula>"N"</formula>
    </cfRule>
    <cfRule type="cellIs" dxfId="184" priority="27" operator="equal">
      <formula>"L"</formula>
    </cfRule>
  </conditionalFormatting>
  <conditionalFormatting sqref="F7:F18">
    <cfRule type="cellIs" dxfId="183" priority="313" operator="equal">
      <formula>"L"</formula>
    </cfRule>
    <cfRule type="cellIs" dxfId="182" priority="312" operator="equal">
      <formula>"W"</formula>
    </cfRule>
    <cfRule type="cellIs" dxfId="181" priority="311" operator="equal">
      <formula>"N"</formula>
    </cfRule>
  </conditionalFormatting>
  <conditionalFormatting sqref="F23:F34">
    <cfRule type="cellIs" dxfId="180" priority="323" operator="equal">
      <formula>"N"</formula>
    </cfRule>
    <cfRule type="cellIs" dxfId="179" priority="324" operator="equal">
      <formula>"W"</formula>
    </cfRule>
    <cfRule type="cellIs" dxfId="178" priority="325" operator="equal">
      <formula>"L"</formula>
    </cfRule>
  </conditionalFormatting>
  <conditionalFormatting sqref="F39:F50">
    <cfRule type="cellIs" dxfId="177" priority="193" operator="equal">
      <formula>"N"</formula>
    </cfRule>
    <cfRule type="cellIs" dxfId="176" priority="194" operator="equal">
      <formula>"W"</formula>
    </cfRule>
    <cfRule type="cellIs" dxfId="175" priority="195" operator="equal">
      <formula>"L"</formula>
    </cfRule>
  </conditionalFormatting>
  <conditionalFormatting sqref="G9:G11">
    <cfRule type="cellIs" dxfId="174" priority="305" operator="equal">
      <formula>"N"</formula>
    </cfRule>
    <cfRule type="cellIs" dxfId="173" priority="307" operator="equal">
      <formula>"L"</formula>
    </cfRule>
    <cfRule type="cellIs" dxfId="172" priority="306" operator="equal">
      <formula>"W"</formula>
    </cfRule>
  </conditionalFormatting>
  <conditionalFormatting sqref="G25:G27">
    <cfRule type="cellIs" dxfId="171" priority="285" operator="equal">
      <formula>"W"</formula>
    </cfRule>
    <cfRule type="cellIs" dxfId="170" priority="284" operator="equal">
      <formula>"N"</formula>
    </cfRule>
    <cfRule type="cellIs" dxfId="169" priority="286" operator="equal">
      <formula>"L"</formula>
    </cfRule>
  </conditionalFormatting>
  <conditionalFormatting sqref="G41:G43">
    <cfRule type="cellIs" dxfId="168" priority="175" operator="equal">
      <formula>"N"</formula>
    </cfRule>
    <cfRule type="cellIs" dxfId="167" priority="176" operator="equal">
      <formula>"W"</formula>
    </cfRule>
    <cfRule type="cellIs" dxfId="166" priority="177" operator="equal">
      <formula>"L"</formula>
    </cfRule>
  </conditionalFormatting>
  <conditionalFormatting sqref="H6:H11">
    <cfRule type="cellIs" dxfId="165" priority="83" operator="equal">
      <formula>"W"</formula>
    </cfRule>
    <cfRule type="cellIs" dxfId="164" priority="84" operator="equal">
      <formula>"L"</formula>
    </cfRule>
    <cfRule type="cellIs" dxfId="163" priority="82" operator="equal">
      <formula>"N"</formula>
    </cfRule>
  </conditionalFormatting>
  <conditionalFormatting sqref="H13:H19">
    <cfRule type="cellIs" dxfId="162" priority="81" operator="equal">
      <formula>"L"</formula>
    </cfRule>
    <cfRule type="cellIs" dxfId="161" priority="79" operator="equal">
      <formula>"N"</formula>
    </cfRule>
    <cfRule type="cellIs" dxfId="160" priority="80" operator="equal">
      <formula>"W"</formula>
    </cfRule>
  </conditionalFormatting>
  <conditionalFormatting sqref="H22:H27">
    <cfRule type="cellIs" dxfId="159" priority="58" operator="equal">
      <formula>"N"</formula>
    </cfRule>
    <cfRule type="cellIs" dxfId="158" priority="59" operator="equal">
      <formula>"W"</formula>
    </cfRule>
    <cfRule type="cellIs" dxfId="157" priority="60" operator="equal">
      <formula>"L"</formula>
    </cfRule>
  </conditionalFormatting>
  <conditionalFormatting sqref="H29:H34">
    <cfRule type="cellIs" dxfId="156" priority="49" operator="equal">
      <formula>"N"</formula>
    </cfRule>
    <cfRule type="cellIs" dxfId="155" priority="51" operator="equal">
      <formula>"L"</formula>
    </cfRule>
    <cfRule type="cellIs" dxfId="154" priority="50" operator="equal">
      <formula>"W"</formula>
    </cfRule>
  </conditionalFormatting>
  <conditionalFormatting sqref="H38:H43">
    <cfRule type="cellIs" dxfId="153" priority="24" operator="equal">
      <formula>"L"</formula>
    </cfRule>
    <cfRule type="cellIs" dxfId="152" priority="23" operator="equal">
      <formula>"W"</formula>
    </cfRule>
    <cfRule type="cellIs" dxfId="151" priority="22" operator="equal">
      <formula>"N"</formula>
    </cfRule>
  </conditionalFormatting>
  <conditionalFormatting sqref="H45:H50">
    <cfRule type="cellIs" dxfId="150" priority="21" operator="equal">
      <formula>"L"</formula>
    </cfRule>
    <cfRule type="cellIs" dxfId="149" priority="20" operator="equal">
      <formula>"W"</formula>
    </cfRule>
    <cfRule type="cellIs" dxfId="148" priority="19" operator="equal">
      <formula>"N"</formula>
    </cfRule>
  </conditionalFormatting>
  <conditionalFormatting sqref="I8:I20 G17:G18">
    <cfRule type="cellIs" dxfId="147" priority="270" operator="equal">
      <formula>"W"</formula>
    </cfRule>
    <cfRule type="cellIs" dxfId="146" priority="271" operator="equal">
      <formula>"L"</formula>
    </cfRule>
    <cfRule type="cellIs" dxfId="145" priority="269" operator="equal">
      <formula>"N"</formula>
    </cfRule>
  </conditionalFormatting>
  <conditionalFormatting sqref="I24:I34 G33:G34">
    <cfRule type="cellIs" dxfId="144" priority="266" operator="equal">
      <formula>"N"</formula>
    </cfRule>
    <cfRule type="cellIs" dxfId="143" priority="268" operator="equal">
      <formula>"L"</formula>
    </cfRule>
    <cfRule type="cellIs" dxfId="142" priority="267" operator="equal">
      <formula>"W"</formula>
    </cfRule>
  </conditionalFormatting>
  <conditionalFormatting sqref="I36">
    <cfRule type="cellIs" dxfId="141" priority="322" operator="equal">
      <formula>"L"</formula>
    </cfRule>
    <cfRule type="cellIs" dxfId="140" priority="321" operator="equal">
      <formula>"W"</formula>
    </cfRule>
    <cfRule type="cellIs" dxfId="139" priority="320" operator="equal">
      <formula>"N"</formula>
    </cfRule>
  </conditionalFormatting>
  <conditionalFormatting sqref="I40:I50 G49:G50">
    <cfRule type="cellIs" dxfId="138" priority="171" operator="equal">
      <formula>"L"</formula>
    </cfRule>
    <cfRule type="cellIs" dxfId="137" priority="170" operator="equal">
      <formula>"W"</formula>
    </cfRule>
    <cfRule type="cellIs" dxfId="136" priority="169" operator="equal">
      <formula>"N"</formula>
    </cfRule>
  </conditionalFormatting>
  <conditionalFormatting sqref="I52">
    <cfRule type="cellIs" dxfId="135" priority="190" operator="equal">
      <formula>"N"</formula>
    </cfRule>
    <cfRule type="cellIs" dxfId="134" priority="192" operator="equal">
      <formula>"L"</formula>
    </cfRule>
    <cfRule type="cellIs" dxfId="133" priority="191" operator="equal">
      <formula>"W"</formula>
    </cfRule>
  </conditionalFormatting>
  <conditionalFormatting sqref="J13:J15">
    <cfRule type="cellIs" dxfId="132" priority="300" operator="equal">
      <formula>"W"</formula>
    </cfRule>
    <cfRule type="cellIs" dxfId="131" priority="299" operator="equal">
      <formula>"N"</formula>
    </cfRule>
    <cfRule type="cellIs" dxfId="130" priority="301" operator="equal">
      <formula>"L"</formula>
    </cfRule>
  </conditionalFormatting>
  <conditionalFormatting sqref="J19:J20">
    <cfRule type="cellIs" dxfId="129" priority="247" operator="equal">
      <formula>"N"</formula>
    </cfRule>
    <cfRule type="cellIs" dxfId="128" priority="249" operator="equal">
      <formula>"L"</formula>
    </cfRule>
    <cfRule type="cellIs" dxfId="127" priority="248" operator="equal">
      <formula>"W"</formula>
    </cfRule>
  </conditionalFormatting>
  <conditionalFormatting sqref="J29:J31">
    <cfRule type="cellIs" dxfId="126" priority="288" operator="equal">
      <formula>"W"</formula>
    </cfRule>
    <cfRule type="cellIs" dxfId="125" priority="289" operator="equal">
      <formula>"L"</formula>
    </cfRule>
    <cfRule type="cellIs" dxfId="124" priority="287" operator="equal">
      <formula>"N"</formula>
    </cfRule>
  </conditionalFormatting>
  <conditionalFormatting sqref="J35:J36">
    <cfRule type="cellIs" dxfId="123" priority="243" operator="equal">
      <formula>"L"</formula>
    </cfRule>
    <cfRule type="cellIs" dxfId="122" priority="242" operator="equal">
      <formula>"W"</formula>
    </cfRule>
    <cfRule type="cellIs" dxfId="121" priority="241" operator="equal">
      <formula>"N"</formula>
    </cfRule>
  </conditionalFormatting>
  <conditionalFormatting sqref="J45:J47">
    <cfRule type="cellIs" dxfId="120" priority="180" operator="equal">
      <formula>"L"</formula>
    </cfRule>
    <cfRule type="cellIs" dxfId="119" priority="179" operator="equal">
      <formula>"W"</formula>
    </cfRule>
    <cfRule type="cellIs" dxfId="118" priority="178" operator="equal">
      <formula>"N"</formula>
    </cfRule>
  </conditionalFormatting>
  <conditionalFormatting sqref="J51:J52">
    <cfRule type="cellIs" dxfId="117" priority="166" operator="equal">
      <formula>"N"</formula>
    </cfRule>
    <cfRule type="cellIs" dxfId="116" priority="167" operator="equal">
      <formula>"W"</formula>
    </cfRule>
    <cfRule type="cellIs" dxfId="115" priority="168" operator="equal">
      <formula>"L"</formula>
    </cfRule>
  </conditionalFormatting>
  <conditionalFormatting sqref="K4:L52">
    <cfRule type="cellIs" dxfId="114" priority="2" operator="equal">
      <formula>"W"</formula>
    </cfRule>
    <cfRule type="cellIs" dxfId="113" priority="3" operator="equal">
      <formula>"L"</formula>
    </cfRule>
    <cfRule type="cellIs" dxfId="112" priority="1" operator="equal">
      <formula>"N"</formula>
    </cfRule>
  </conditionalFormatting>
  <conditionalFormatting sqref="N1:T1 W1:Y1 C1:C2 A1:B6 L2 N2:O2 N3:T3 I4:J7 Q4:R9 F6:G6 O6 B7 A7:A20 J8:J11 R10:R11 D11:D13 G13:G14 O13:O14 F19:G19 D19:D21 F20:F21 A21:B22 I21:J23 Q21:R25 F22:G22 O22 B23 A23:A36 J24:J27 R26:R27 G29:G30 O29:O30 F35:I35 F36:F37 I37:J39 Q37:R41 F38:G38 O38 B39 A39:A52 J40:J43 R42:R43 G45:G46 O45:O46 F51:I51 F52 Q53:T53 N53:P54 A53:B1048576 Q54 S54:T54 S55:V55">
    <cfRule type="cellIs" dxfId="111" priority="334" operator="equal">
      <formula>"L"</formula>
    </cfRule>
    <cfRule type="cellIs" dxfId="110" priority="332" operator="equal">
      <formula>"N"</formula>
    </cfRule>
    <cfRule type="cellIs" dxfId="109" priority="333" operator="equal">
      <formula>"W"</formula>
    </cfRule>
  </conditionalFormatting>
  <conditionalFormatting sqref="O9:O11">
    <cfRule type="cellIs" dxfId="108" priority="303" operator="equal">
      <formula>"W"</formula>
    </cfRule>
    <cfRule type="cellIs" dxfId="107" priority="302" operator="equal">
      <formula>"N"</formula>
    </cfRule>
    <cfRule type="cellIs" dxfId="106" priority="304" operator="equal">
      <formula>"L"</formula>
    </cfRule>
  </conditionalFormatting>
  <conditionalFormatting sqref="O25:O27">
    <cfRule type="cellIs" dxfId="105" priority="291" operator="equal">
      <formula>"W"</formula>
    </cfRule>
    <cfRule type="cellIs" dxfId="104" priority="290" operator="equal">
      <formula>"N"</formula>
    </cfRule>
    <cfRule type="cellIs" dxfId="103" priority="292" operator="equal">
      <formula>"L"</formula>
    </cfRule>
  </conditionalFormatting>
  <conditionalFormatting sqref="O41:O43">
    <cfRule type="cellIs" dxfId="102" priority="181" operator="equal">
      <formula>"N"</formula>
    </cfRule>
    <cfRule type="cellIs" dxfId="101" priority="182" operator="equal">
      <formula>"W"</formula>
    </cfRule>
    <cfRule type="cellIs" dxfId="100" priority="183" operator="equal">
      <formula>"L"</formula>
    </cfRule>
  </conditionalFormatting>
  <conditionalFormatting sqref="P6:P11">
    <cfRule type="cellIs" dxfId="99" priority="78" operator="equal">
      <formula>"L"</formula>
    </cfRule>
    <cfRule type="cellIs" dxfId="98" priority="77" operator="equal">
      <formula>"W"</formula>
    </cfRule>
    <cfRule type="cellIs" dxfId="97" priority="76" operator="equal">
      <formula>"N"</formula>
    </cfRule>
  </conditionalFormatting>
  <conditionalFormatting sqref="P13:P19">
    <cfRule type="cellIs" dxfId="96" priority="75" operator="equal">
      <formula>"L"</formula>
    </cfRule>
    <cfRule type="cellIs" dxfId="95" priority="74" operator="equal">
      <formula>"W"</formula>
    </cfRule>
    <cfRule type="cellIs" dxfId="94" priority="73" operator="equal">
      <formula>"N"</formula>
    </cfRule>
  </conditionalFormatting>
  <conditionalFormatting sqref="P22:P27">
    <cfRule type="cellIs" dxfId="93" priority="56" operator="equal">
      <formula>"W"</formula>
    </cfRule>
    <cfRule type="cellIs" dxfId="92" priority="55" operator="equal">
      <formula>"N"</formula>
    </cfRule>
    <cfRule type="cellIs" dxfId="91" priority="57" operator="equal">
      <formula>"L"</formula>
    </cfRule>
  </conditionalFormatting>
  <conditionalFormatting sqref="P29:P34">
    <cfRule type="cellIs" dxfId="90" priority="52" operator="equal">
      <formula>"N"</formula>
    </cfRule>
    <cfRule type="cellIs" dxfId="89" priority="54" operator="equal">
      <formula>"L"</formula>
    </cfRule>
    <cfRule type="cellIs" dxfId="88" priority="53" operator="equal">
      <formula>"W"</formula>
    </cfRule>
  </conditionalFormatting>
  <conditionalFormatting sqref="P38:P43">
    <cfRule type="cellIs" dxfId="87" priority="16" operator="equal">
      <formula>"N"</formula>
    </cfRule>
    <cfRule type="cellIs" dxfId="86" priority="17" operator="equal">
      <formula>"W"</formula>
    </cfRule>
    <cfRule type="cellIs" dxfId="85" priority="18" operator="equal">
      <formula>"L"</formula>
    </cfRule>
  </conditionalFormatting>
  <conditionalFormatting sqref="P45:P50">
    <cfRule type="cellIs" dxfId="84" priority="15" operator="equal">
      <formula>"L"</formula>
    </cfRule>
    <cfRule type="cellIs" dxfId="83" priority="13" operator="equal">
      <formula>"N"</formula>
    </cfRule>
    <cfRule type="cellIs" dxfId="82" priority="14" operator="equal">
      <formula>"W"</formula>
    </cfRule>
  </conditionalFormatting>
  <conditionalFormatting sqref="Q10:Q20 O17:O19">
    <cfRule type="cellIs" dxfId="81" priority="273" operator="equal">
      <formula>"W"</formula>
    </cfRule>
    <cfRule type="cellIs" dxfId="80" priority="274" operator="equal">
      <formula>"L"</formula>
    </cfRule>
    <cfRule type="cellIs" dxfId="79" priority="272" operator="equal">
      <formula>"N"</formula>
    </cfRule>
  </conditionalFormatting>
  <conditionalFormatting sqref="Q26:Q34 O33:O34 O35:Q35">
    <cfRule type="cellIs" dxfId="78" priority="283" operator="equal">
      <formula>"L"</formula>
    </cfRule>
    <cfRule type="cellIs" dxfId="77" priority="281" operator="equal">
      <formula>"N"</formula>
    </cfRule>
    <cfRule type="cellIs" dxfId="76" priority="282" operator="equal">
      <formula>"W"</formula>
    </cfRule>
  </conditionalFormatting>
  <conditionalFormatting sqref="Q36">
    <cfRule type="cellIs" dxfId="75" priority="317" operator="equal">
      <formula>"N"</formula>
    </cfRule>
    <cfRule type="cellIs" dxfId="74" priority="319" operator="equal">
      <formula>"L"</formula>
    </cfRule>
    <cfRule type="cellIs" dxfId="73" priority="318" operator="equal">
      <formula>"W"</formula>
    </cfRule>
  </conditionalFormatting>
  <conditionalFormatting sqref="Q42:Q50 O49:O50 O51:Q51">
    <cfRule type="cellIs" dxfId="72" priority="172" operator="equal">
      <formula>"N"</formula>
    </cfRule>
    <cfRule type="cellIs" dxfId="71" priority="173" operator="equal">
      <formula>"W"</formula>
    </cfRule>
    <cfRule type="cellIs" dxfId="70" priority="174" operator="equal">
      <formula>"L"</formula>
    </cfRule>
  </conditionalFormatting>
  <conditionalFormatting sqref="Q52">
    <cfRule type="cellIs" dxfId="69" priority="188" operator="equal">
      <formula>"W"</formula>
    </cfRule>
    <cfRule type="cellIs" dxfId="68" priority="189" operator="equal">
      <formula>"L"</formula>
    </cfRule>
    <cfRule type="cellIs" dxfId="67" priority="187" operator="equal">
      <formula>"N"</formula>
    </cfRule>
  </conditionalFormatting>
  <conditionalFormatting sqref="R13:R15">
    <cfRule type="cellIs" dxfId="66" priority="297" operator="equal">
      <formula>"W"</formula>
    </cfRule>
    <cfRule type="cellIs" dxfId="65" priority="296" operator="equal">
      <formula>"N"</formula>
    </cfRule>
    <cfRule type="cellIs" dxfId="64" priority="298" operator="equal">
      <formula>"L"</formula>
    </cfRule>
  </conditionalFormatting>
  <conditionalFormatting sqref="R29:R31">
    <cfRule type="cellIs" dxfId="63" priority="295" operator="equal">
      <formula>"L"</formula>
    </cfRule>
    <cfRule type="cellIs" dxfId="62" priority="293" operator="equal">
      <formula>"N"</formula>
    </cfRule>
    <cfRule type="cellIs" dxfId="61" priority="294" operator="equal">
      <formula>"W"</formula>
    </cfRule>
  </conditionalFormatting>
  <conditionalFormatting sqref="R35:R36">
    <cfRule type="cellIs" dxfId="60" priority="239" operator="equal">
      <formula>"W"</formula>
    </cfRule>
    <cfRule type="cellIs" dxfId="59" priority="240" operator="equal">
      <formula>"L"</formula>
    </cfRule>
    <cfRule type="cellIs" dxfId="58" priority="238" operator="equal">
      <formula>"N"</formula>
    </cfRule>
  </conditionalFormatting>
  <conditionalFormatting sqref="R45:R47">
    <cfRule type="cellIs" dxfId="57" priority="184" operator="equal">
      <formula>"N"</formula>
    </cfRule>
    <cfRule type="cellIs" dxfId="56" priority="185" operator="equal">
      <formula>"W"</formula>
    </cfRule>
    <cfRule type="cellIs" dxfId="55" priority="186" operator="equal">
      <formula>"L"</formula>
    </cfRule>
  </conditionalFormatting>
  <conditionalFormatting sqref="R51:R52">
    <cfRule type="cellIs" dxfId="54" priority="165" operator="equal">
      <formula>"L"</formula>
    </cfRule>
    <cfRule type="cellIs" dxfId="53" priority="164" operator="equal">
      <formula>"W"</formula>
    </cfRule>
    <cfRule type="cellIs" dxfId="52" priority="163" operator="equal">
      <formula>"N"</formula>
    </cfRule>
  </conditionalFormatting>
  <conditionalFormatting sqref="R19:T20">
    <cfRule type="cellIs" dxfId="51" priority="70" operator="equal">
      <formula>"N"</formula>
    </cfRule>
    <cfRule type="cellIs" dxfId="50" priority="71" operator="equal">
      <formula>"W"</formula>
    </cfRule>
    <cfRule type="cellIs" dxfId="49" priority="72" operator="equal">
      <formula>"L"</formula>
    </cfRule>
  </conditionalFormatting>
  <conditionalFormatting sqref="S4:T18">
    <cfRule type="cellIs" dxfId="48" priority="68" operator="equal">
      <formula>"W"</formula>
    </cfRule>
    <cfRule type="cellIs" dxfId="47" priority="69" operator="equal">
      <formula>"L"</formula>
    </cfRule>
    <cfRule type="cellIs" dxfId="46" priority="67" operator="equal">
      <formula>"N"</formula>
    </cfRule>
  </conditionalFormatting>
  <conditionalFormatting sqref="S21:T52">
    <cfRule type="cellIs" dxfId="45" priority="9" operator="equal">
      <formula>"L"</formula>
    </cfRule>
    <cfRule type="cellIs" dxfId="44" priority="8" operator="equal">
      <formula>"W"</formula>
    </cfRule>
    <cfRule type="cellIs" dxfId="43" priority="7" operator="equal">
      <formula>"N"</formula>
    </cfRule>
  </conditionalFormatting>
  <conditionalFormatting sqref="T2">
    <cfRule type="cellIs" dxfId="42" priority="280" operator="equal">
      <formula>"L"</formula>
    </cfRule>
    <cfRule type="cellIs" dxfId="41" priority="279" operator="equal">
      <formula>"W"</formula>
    </cfRule>
    <cfRule type="cellIs" dxfId="40" priority="278" operator="equal">
      <formula>"N"</formula>
    </cfRule>
  </conditionalFormatting>
  <conditionalFormatting sqref="V1:V44 N4:N52 C4:C139 W5:X34 D7:D9 W35:AJ44 A37:B38">
    <cfRule type="cellIs" dxfId="39" priority="308" operator="equal">
      <formula>"N"</formula>
    </cfRule>
    <cfRule type="cellIs" dxfId="38" priority="309" operator="equal">
      <formula>"W"</formula>
    </cfRule>
    <cfRule type="cellIs" dxfId="37" priority="310" operator="equal">
      <formula>"L"</formula>
    </cfRule>
  </conditionalFormatting>
  <conditionalFormatting sqref="W2">
    <cfRule type="cellIs" dxfId="36" priority="276" operator="equal">
      <formula>"W"</formula>
    </cfRule>
    <cfRule type="cellIs" dxfId="35" priority="275" operator="equal">
      <formula>"N"</formula>
    </cfRule>
    <cfRule type="cellIs" dxfId="34" priority="277" operator="equal">
      <formula>"L"</formula>
    </cfRule>
  </conditionalFormatting>
  <conditionalFormatting sqref="W3:Y3 D4:F5 Y4:Y34 AA23:AJ34 V45:Y52 AA45:AJ1048576 V53:V54 W53:Y139">
    <cfRule type="cellIs" dxfId="33" priority="264" operator="equal">
      <formula>"L"</formula>
    </cfRule>
    <cfRule type="cellIs" dxfId="32" priority="262" operator="equal">
      <formula>"N"</formula>
    </cfRule>
    <cfRule type="cellIs" dxfId="31" priority="263" operator="equal">
      <formula>"W"</formula>
    </cfRule>
  </conditionalFormatting>
  <conditionalFormatting sqref="X45:X59 X5:X34">
    <cfRule type="duplicateValues" dxfId="30" priority="2011"/>
  </conditionalFormatting>
  <conditionalFormatting sqref="AA1:AJ1">
    <cfRule type="cellIs" dxfId="29" priority="256" operator="equal">
      <formula>"N"</formula>
    </cfRule>
    <cfRule type="cellIs" dxfId="28" priority="258" operator="equal">
      <formula>"L"</formula>
    </cfRule>
    <cfRule type="cellIs" dxfId="27" priority="257" operator="equal">
      <formula>"W"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04420-573E-4DDE-8401-B5C137F19EF8}">
  <sheetPr codeName="Feuil10">
    <tabColor rgb="FF00B050"/>
  </sheetPr>
  <dimension ref="B3:S44"/>
  <sheetViews>
    <sheetView showGridLines="0" tabSelected="1" zoomScale="40" zoomScaleNormal="40" workbookViewId="0">
      <selection activeCell="F4" sqref="F4"/>
    </sheetView>
  </sheetViews>
  <sheetFormatPr baseColWidth="10" defaultRowHeight="23" customHeight="1" x14ac:dyDescent="0.35"/>
  <cols>
    <col min="2" max="2" width="40.08984375" customWidth="1"/>
    <col min="3" max="3" width="27.26953125" customWidth="1"/>
    <col min="5" max="5" width="40.08984375" customWidth="1"/>
    <col min="6" max="6" width="27.26953125" customWidth="1"/>
    <col min="8" max="8" width="35.1796875" customWidth="1"/>
    <col min="9" max="10" width="28.6328125" customWidth="1"/>
    <col min="11" max="11" width="19.54296875" customWidth="1"/>
    <col min="12" max="12" width="21.453125" customWidth="1"/>
    <col min="15" max="15" width="44.36328125" customWidth="1"/>
    <col min="19" max="19" width="28.81640625" bestFit="1" customWidth="1"/>
  </cols>
  <sheetData>
    <row r="3" spans="2:19" s="45" customFormat="1" ht="34" customHeight="1" x14ac:dyDescent="0.35">
      <c r="B3" s="109" t="str">
        <f>"Classement équipe - "&amp;Paramétrage!J2</f>
        <v>Classement équipe - Foot</v>
      </c>
      <c r="C3" s="109"/>
      <c r="E3" s="109" t="str">
        <f>"Classement Duo - "&amp;Paramétrage!J3</f>
        <v>Classement Duo - Padel</v>
      </c>
      <c r="F3" s="109"/>
      <c r="H3" s="109" t="str">
        <f>"Classement équipe - "&amp;Paramétrage!J3</f>
        <v>Classement équipe - Padel</v>
      </c>
      <c r="I3" s="109"/>
      <c r="J3" s="109"/>
      <c r="K3"/>
      <c r="L3"/>
      <c r="P3" s="109" t="s">
        <v>72</v>
      </c>
      <c r="Q3" s="109"/>
      <c r="R3" s="109"/>
      <c r="S3" s="109"/>
    </row>
    <row r="4" spans="2:19" ht="23" customHeight="1" x14ac:dyDescent="0.35">
      <c r="B4" s="42" t="s">
        <v>0</v>
      </c>
      <c r="C4" s="42" t="s">
        <v>4</v>
      </c>
      <c r="E4" s="42" t="s">
        <v>0</v>
      </c>
      <c r="F4" s="42" t="s">
        <v>4</v>
      </c>
      <c r="H4" s="42" t="s">
        <v>0</v>
      </c>
      <c r="I4" s="42" t="s">
        <v>95</v>
      </c>
      <c r="J4" s="42" t="s">
        <v>4</v>
      </c>
      <c r="P4" s="42" t="str">
        <f>Paramétrage!J2</f>
        <v>Foot</v>
      </c>
      <c r="Q4" s="42" t="str">
        <f>Paramétrage!J3</f>
        <v>Padel</v>
      </c>
      <c r="R4" s="42" t="s">
        <v>73</v>
      </c>
      <c r="S4" s="42" t="s">
        <v>4</v>
      </c>
    </row>
    <row r="5" spans="2:19" ht="23" customHeight="1" x14ac:dyDescent="0.35">
      <c r="B5" s="43" t="str">
        <f ca="1">+'2-Phase de classement-Sport 1'!N5</f>
        <v>Nom équipe 6</v>
      </c>
      <c r="C5" s="6">
        <v>1</v>
      </c>
      <c r="E5" s="43" t="str">
        <f>'2-Phase de classement-Sport 2'!X5</f>
        <v/>
      </c>
      <c r="F5" s="6">
        <v>1</v>
      </c>
      <c r="H5" s="43" t="str">
        <f>Paramétrage!E3</f>
        <v>Nom équipe 1</v>
      </c>
      <c r="I5" s="6">
        <f ca="1">SUMIF($E$5:$F$44,"*"&amp;H5&amp;"*",$F$5:$F$44)</f>
        <v>0</v>
      </c>
      <c r="J5" s="6">
        <f ca="1">RANK(I5,$I$5:$I$24,0)</f>
        <v>1</v>
      </c>
      <c r="O5" s="83" t="str">
        <f>Paramétrage!E3</f>
        <v>Nom équipe 1</v>
      </c>
      <c r="P5" s="85">
        <f t="shared" ref="P5:P16" ca="1" si="0">VLOOKUP(O5,$B$5:$C$16,2,FALSE)</f>
        <v>6</v>
      </c>
      <c r="Q5" s="85">
        <f t="shared" ref="Q5:Q16" ca="1" si="1">VLOOKUP(O5,$H$5:$J$16,3,FALSE)</f>
        <v>1</v>
      </c>
      <c r="R5" s="85">
        <f t="shared" ref="R5:R16" ca="1" si="2">P5+Q5</f>
        <v>7</v>
      </c>
      <c r="S5" s="85">
        <f t="shared" ref="S5:S16" ca="1" si="3">RANK(R5,$R$5:$R$16,1)</f>
        <v>6</v>
      </c>
    </row>
    <row r="6" spans="2:19" ht="23" customHeight="1" x14ac:dyDescent="0.35">
      <c r="B6" s="44" t="str">
        <f ca="1">+'2-Phase de classement-Sport 1'!N6</f>
        <v>Nom équipe 4</v>
      </c>
      <c r="C6" s="7">
        <v>2</v>
      </c>
      <c r="E6" s="44" t="str">
        <f>'2-Phase de classement-Sport 2'!X6</f>
        <v/>
      </c>
      <c r="F6" s="7">
        <v>2</v>
      </c>
      <c r="H6" s="44" t="str">
        <f>Paramétrage!E4</f>
        <v>Nom équipe 2</v>
      </c>
      <c r="I6" s="7">
        <f t="shared" ref="I6:I16" ca="1" si="4">SUMIF($E$5:$F$44,"*"&amp;H6&amp;"*",$F$5:$F$44)</f>
        <v>0</v>
      </c>
      <c r="J6" s="7">
        <f t="shared" ref="J6:J16" ca="1" si="5">RANK(I6,$I$5:$I$24,0)</f>
        <v>1</v>
      </c>
      <c r="O6" s="84" t="str">
        <f>Paramétrage!E4</f>
        <v>Nom équipe 2</v>
      </c>
      <c r="P6" s="86">
        <f t="shared" ca="1" si="0"/>
        <v>5</v>
      </c>
      <c r="Q6" s="86">
        <f t="shared" ca="1" si="1"/>
        <v>1</v>
      </c>
      <c r="R6" s="86">
        <f t="shared" ca="1" si="2"/>
        <v>6</v>
      </c>
      <c r="S6" s="86">
        <f t="shared" ca="1" si="3"/>
        <v>5</v>
      </c>
    </row>
    <row r="7" spans="2:19" ht="23" customHeight="1" x14ac:dyDescent="0.35">
      <c r="B7" s="43" t="str">
        <f ca="1">+'2-Phase de classement-Sport 1'!N7</f>
        <v>Nom équipe 3</v>
      </c>
      <c r="C7" s="6">
        <v>3</v>
      </c>
      <c r="E7" s="43" t="str">
        <f>'2-Phase de classement-Sport 2'!X7</f>
        <v/>
      </c>
      <c r="F7" s="6">
        <v>3</v>
      </c>
      <c r="H7" s="43" t="str">
        <f>Paramétrage!E5</f>
        <v>Nom équipe 3</v>
      </c>
      <c r="I7" s="6">
        <f t="shared" ca="1" si="4"/>
        <v>0</v>
      </c>
      <c r="J7" s="6">
        <f t="shared" ca="1" si="5"/>
        <v>1</v>
      </c>
      <c r="O7" s="83" t="str">
        <f>Paramétrage!E5</f>
        <v>Nom équipe 3</v>
      </c>
      <c r="P7" s="85">
        <f t="shared" ca="1" si="0"/>
        <v>3</v>
      </c>
      <c r="Q7" s="85">
        <f t="shared" ca="1" si="1"/>
        <v>1</v>
      </c>
      <c r="R7" s="85">
        <f t="shared" ca="1" si="2"/>
        <v>4</v>
      </c>
      <c r="S7" s="85">
        <f t="shared" ca="1" si="3"/>
        <v>3</v>
      </c>
    </row>
    <row r="8" spans="2:19" ht="23" customHeight="1" x14ac:dyDescent="0.35">
      <c r="B8" s="44" t="str">
        <f ca="1">+'2-Phase de classement-Sport 1'!N8</f>
        <v>Nom équipe 5</v>
      </c>
      <c r="C8" s="7">
        <v>4</v>
      </c>
      <c r="E8" s="44" t="str">
        <f>'2-Phase de classement-Sport 2'!X8</f>
        <v/>
      </c>
      <c r="F8" s="7">
        <v>4</v>
      </c>
      <c r="H8" s="44" t="str">
        <f>Paramétrage!E6</f>
        <v>Nom équipe 4</v>
      </c>
      <c r="I8" s="7">
        <f t="shared" ca="1" si="4"/>
        <v>0</v>
      </c>
      <c r="J8" s="7">
        <f t="shared" ca="1" si="5"/>
        <v>1</v>
      </c>
      <c r="O8" s="84" t="str">
        <f>Paramétrage!E6</f>
        <v>Nom équipe 4</v>
      </c>
      <c r="P8" s="86">
        <f t="shared" ca="1" si="0"/>
        <v>2</v>
      </c>
      <c r="Q8" s="86">
        <f t="shared" ca="1" si="1"/>
        <v>1</v>
      </c>
      <c r="R8" s="86">
        <f t="shared" ca="1" si="2"/>
        <v>3</v>
      </c>
      <c r="S8" s="86">
        <f t="shared" ca="1" si="3"/>
        <v>2</v>
      </c>
    </row>
    <row r="9" spans="2:19" ht="23" customHeight="1" x14ac:dyDescent="0.35">
      <c r="B9" s="43" t="str">
        <f ca="1">+'2-Phase de classement-Sport 1'!N9</f>
        <v>Nom équipe 2</v>
      </c>
      <c r="C9" s="6">
        <v>5</v>
      </c>
      <c r="E9" s="43" t="str">
        <f>'2-Phase de classement-Sport 2'!X9</f>
        <v/>
      </c>
      <c r="F9" s="6">
        <v>5</v>
      </c>
      <c r="H9" s="43" t="str">
        <f>Paramétrage!E7</f>
        <v>Nom équipe 5</v>
      </c>
      <c r="I9" s="6">
        <f t="shared" ca="1" si="4"/>
        <v>0</v>
      </c>
      <c r="J9" s="6">
        <f t="shared" ca="1" si="5"/>
        <v>1</v>
      </c>
      <c r="O9" s="83" t="str">
        <f>Paramétrage!E7</f>
        <v>Nom équipe 5</v>
      </c>
      <c r="P9" s="85">
        <f t="shared" ca="1" si="0"/>
        <v>4</v>
      </c>
      <c r="Q9" s="85">
        <f t="shared" ca="1" si="1"/>
        <v>1</v>
      </c>
      <c r="R9" s="85">
        <f t="shared" ca="1" si="2"/>
        <v>5</v>
      </c>
      <c r="S9" s="85">
        <f t="shared" ca="1" si="3"/>
        <v>4</v>
      </c>
    </row>
    <row r="10" spans="2:19" ht="23" customHeight="1" x14ac:dyDescent="0.35">
      <c r="B10" s="44" t="str">
        <f ca="1">+'2-Phase de classement-Sport 1'!N10</f>
        <v>Nom équipe 1</v>
      </c>
      <c r="C10" s="7">
        <v>6</v>
      </c>
      <c r="E10" s="44" t="str">
        <f>'2-Phase de classement-Sport 2'!X10</f>
        <v/>
      </c>
      <c r="F10" s="7">
        <v>6</v>
      </c>
      <c r="H10" s="44" t="str">
        <f>Paramétrage!E8</f>
        <v>Nom équipe 6</v>
      </c>
      <c r="I10" s="7">
        <f t="shared" ca="1" si="4"/>
        <v>0</v>
      </c>
      <c r="J10" s="7">
        <f t="shared" ca="1" si="5"/>
        <v>1</v>
      </c>
      <c r="O10" s="84" t="str">
        <f>Paramétrage!E8</f>
        <v>Nom équipe 6</v>
      </c>
      <c r="P10" s="86">
        <f t="shared" ca="1" si="0"/>
        <v>1</v>
      </c>
      <c r="Q10" s="86">
        <f t="shared" ca="1" si="1"/>
        <v>1</v>
      </c>
      <c r="R10" s="86">
        <f t="shared" ca="1" si="2"/>
        <v>2</v>
      </c>
      <c r="S10" s="86">
        <f t="shared" ca="1" si="3"/>
        <v>1</v>
      </c>
    </row>
    <row r="11" spans="2:19" ht="23" customHeight="1" x14ac:dyDescent="0.35">
      <c r="B11" s="43" t="str">
        <f ca="1">+'2-Phase de classement-Sport 1'!N11</f>
        <v>Nom équipe 7</v>
      </c>
      <c r="C11" s="6">
        <v>7</v>
      </c>
      <c r="E11" s="43" t="str">
        <f>'2-Phase de classement-Sport 2'!X11</f>
        <v/>
      </c>
      <c r="F11" s="6">
        <v>7</v>
      </c>
      <c r="H11" s="43" t="str">
        <f>Paramétrage!E9</f>
        <v>Nom équipe 7</v>
      </c>
      <c r="I11" s="6">
        <f t="shared" ca="1" si="4"/>
        <v>0</v>
      </c>
      <c r="J11" s="6">
        <f t="shared" ca="1" si="5"/>
        <v>1</v>
      </c>
      <c r="O11" s="83" t="str">
        <f>Paramétrage!E9</f>
        <v>Nom équipe 7</v>
      </c>
      <c r="P11" s="85">
        <f t="shared" ca="1" si="0"/>
        <v>7</v>
      </c>
      <c r="Q11" s="85">
        <f t="shared" ca="1" si="1"/>
        <v>1</v>
      </c>
      <c r="R11" s="85">
        <f t="shared" ca="1" si="2"/>
        <v>8</v>
      </c>
      <c r="S11" s="85">
        <f t="shared" ca="1" si="3"/>
        <v>7</v>
      </c>
    </row>
    <row r="12" spans="2:19" ht="23" customHeight="1" x14ac:dyDescent="0.35">
      <c r="B12" s="44" t="str">
        <f ca="1">+'2-Phase de classement-Sport 1'!N12</f>
        <v>Nom équipe 8</v>
      </c>
      <c r="C12" s="7">
        <v>8</v>
      </c>
      <c r="E12" s="44" t="str">
        <f>'2-Phase de classement-Sport 2'!X12</f>
        <v/>
      </c>
      <c r="F12" s="7">
        <v>8</v>
      </c>
      <c r="H12" s="44" t="str">
        <f>Paramétrage!E10</f>
        <v>Nom équipe 8</v>
      </c>
      <c r="I12" s="7">
        <f t="shared" ca="1" si="4"/>
        <v>0</v>
      </c>
      <c r="J12" s="7">
        <f t="shared" ca="1" si="5"/>
        <v>1</v>
      </c>
      <c r="O12" s="84" t="str">
        <f>Paramétrage!E10</f>
        <v>Nom équipe 8</v>
      </c>
      <c r="P12" s="86">
        <f t="shared" ca="1" si="0"/>
        <v>8</v>
      </c>
      <c r="Q12" s="86">
        <f t="shared" ca="1" si="1"/>
        <v>1</v>
      </c>
      <c r="R12" s="86">
        <f t="shared" ca="1" si="2"/>
        <v>9</v>
      </c>
      <c r="S12" s="86">
        <f t="shared" ca="1" si="3"/>
        <v>8</v>
      </c>
    </row>
    <row r="13" spans="2:19" ht="23" customHeight="1" x14ac:dyDescent="0.35">
      <c r="B13" s="43" t="str">
        <f ca="1">+'2-Phase de classement-Sport 1'!N13</f>
        <v>Nom équipe 10</v>
      </c>
      <c r="C13" s="6">
        <v>9</v>
      </c>
      <c r="E13" s="43" t="str">
        <f>'2-Phase de classement-Sport 2'!X13</f>
        <v/>
      </c>
      <c r="F13" s="6">
        <v>9</v>
      </c>
      <c r="H13" s="43" t="str">
        <f>Paramétrage!E11</f>
        <v>Nom équipe 9</v>
      </c>
      <c r="I13" s="6">
        <f t="shared" ca="1" si="4"/>
        <v>0</v>
      </c>
      <c r="J13" s="6">
        <f t="shared" ca="1" si="5"/>
        <v>1</v>
      </c>
      <c r="O13" s="83" t="str">
        <f>Paramétrage!E11</f>
        <v>Nom équipe 9</v>
      </c>
      <c r="P13" s="85">
        <f t="shared" ca="1" si="0"/>
        <v>11</v>
      </c>
      <c r="Q13" s="85">
        <f t="shared" ca="1" si="1"/>
        <v>1</v>
      </c>
      <c r="R13" s="85">
        <f t="shared" ca="1" si="2"/>
        <v>12</v>
      </c>
      <c r="S13" s="85">
        <f t="shared" ca="1" si="3"/>
        <v>11</v>
      </c>
    </row>
    <row r="14" spans="2:19" ht="23" customHeight="1" x14ac:dyDescent="0.35">
      <c r="B14" s="44" t="str">
        <f ca="1">+'2-Phase de classement-Sport 1'!N14</f>
        <v>Nom équipe 11</v>
      </c>
      <c r="C14" s="7">
        <v>10</v>
      </c>
      <c r="E14" s="44" t="str">
        <f>'2-Phase de classement-Sport 2'!X14</f>
        <v/>
      </c>
      <c r="F14" s="7">
        <v>10</v>
      </c>
      <c r="H14" s="44" t="str">
        <f>Paramétrage!E12</f>
        <v>Nom équipe 10</v>
      </c>
      <c r="I14" s="7">
        <f t="shared" ca="1" si="4"/>
        <v>0</v>
      </c>
      <c r="J14" s="7">
        <f t="shared" ca="1" si="5"/>
        <v>1</v>
      </c>
      <c r="O14" s="84" t="str">
        <f>Paramétrage!E12</f>
        <v>Nom équipe 10</v>
      </c>
      <c r="P14" s="86">
        <f t="shared" ca="1" si="0"/>
        <v>9</v>
      </c>
      <c r="Q14" s="86">
        <f t="shared" ca="1" si="1"/>
        <v>1</v>
      </c>
      <c r="R14" s="86">
        <f t="shared" ca="1" si="2"/>
        <v>10</v>
      </c>
      <c r="S14" s="86">
        <f t="shared" ca="1" si="3"/>
        <v>9</v>
      </c>
    </row>
    <row r="15" spans="2:19" ht="23" customHeight="1" x14ac:dyDescent="0.35">
      <c r="B15" s="43" t="str">
        <f ca="1">+'2-Phase de classement-Sport 1'!N15</f>
        <v>Nom équipe 9</v>
      </c>
      <c r="C15" s="6">
        <v>11</v>
      </c>
      <c r="E15" s="43" t="str">
        <f>'2-Phase de classement-Sport 2'!X15</f>
        <v/>
      </c>
      <c r="F15" s="6">
        <v>11</v>
      </c>
      <c r="H15" s="43" t="str">
        <f>Paramétrage!E13</f>
        <v>Nom équipe 11</v>
      </c>
      <c r="I15" s="6">
        <f t="shared" ca="1" si="4"/>
        <v>0</v>
      </c>
      <c r="J15" s="6">
        <f t="shared" ca="1" si="5"/>
        <v>1</v>
      </c>
      <c r="O15" s="83" t="str">
        <f>Paramétrage!E13</f>
        <v>Nom équipe 11</v>
      </c>
      <c r="P15" s="85">
        <f t="shared" ca="1" si="0"/>
        <v>10</v>
      </c>
      <c r="Q15" s="85">
        <f t="shared" ca="1" si="1"/>
        <v>1</v>
      </c>
      <c r="R15" s="85">
        <f t="shared" ca="1" si="2"/>
        <v>11</v>
      </c>
      <c r="S15" s="85">
        <f t="shared" ca="1" si="3"/>
        <v>10</v>
      </c>
    </row>
    <row r="16" spans="2:19" ht="23" customHeight="1" x14ac:dyDescent="0.35">
      <c r="B16" s="44" t="str">
        <f ca="1">+'2-Phase de classement-Sport 1'!N16</f>
        <v>Nom équipe 12</v>
      </c>
      <c r="C16" s="7">
        <v>12</v>
      </c>
      <c r="E16" s="44" t="str">
        <f>'2-Phase de classement-Sport 2'!X16</f>
        <v/>
      </c>
      <c r="F16" s="7">
        <v>12</v>
      </c>
      <c r="H16" s="44" t="str">
        <f>Paramétrage!E14</f>
        <v>Nom équipe 12</v>
      </c>
      <c r="I16" s="7">
        <f t="shared" ca="1" si="4"/>
        <v>0</v>
      </c>
      <c r="J16" s="7">
        <f t="shared" ca="1" si="5"/>
        <v>1</v>
      </c>
      <c r="O16" s="84" t="str">
        <f>Paramétrage!E14</f>
        <v>Nom équipe 12</v>
      </c>
      <c r="P16" s="86">
        <f t="shared" ca="1" si="0"/>
        <v>12</v>
      </c>
      <c r="Q16" s="86">
        <f t="shared" ca="1" si="1"/>
        <v>1</v>
      </c>
      <c r="R16" s="86">
        <f t="shared" ca="1" si="2"/>
        <v>13</v>
      </c>
      <c r="S16" s="86">
        <f t="shared" ca="1" si="3"/>
        <v>12</v>
      </c>
    </row>
    <row r="17" spans="5:6" ht="23" customHeight="1" x14ac:dyDescent="0.35">
      <c r="E17" s="43" t="str">
        <f>'2-Phase de classement-Sport 2'!X17</f>
        <v/>
      </c>
      <c r="F17" s="6">
        <v>13</v>
      </c>
    </row>
    <row r="18" spans="5:6" ht="23" customHeight="1" x14ac:dyDescent="0.35">
      <c r="E18" s="44" t="str">
        <f>'2-Phase de classement-Sport 2'!X18</f>
        <v/>
      </c>
      <c r="F18" s="7">
        <v>14</v>
      </c>
    </row>
    <row r="19" spans="5:6" ht="23" customHeight="1" x14ac:dyDescent="0.35">
      <c r="E19" s="43" t="str">
        <f>'2-Phase de classement-Sport 2'!X19</f>
        <v/>
      </c>
      <c r="F19" s="6">
        <v>15</v>
      </c>
    </row>
    <row r="20" spans="5:6" ht="23" customHeight="1" x14ac:dyDescent="0.35">
      <c r="E20" s="44" t="str">
        <f>'2-Phase de classement-Sport 2'!X20</f>
        <v/>
      </c>
      <c r="F20" s="7">
        <v>16</v>
      </c>
    </row>
    <row r="21" spans="5:6" ht="23" customHeight="1" x14ac:dyDescent="0.35">
      <c r="E21" s="43" t="str">
        <f>'2-Phase de classement-Sport 2'!X21</f>
        <v/>
      </c>
      <c r="F21" s="6">
        <v>17</v>
      </c>
    </row>
    <row r="22" spans="5:6" ht="23" customHeight="1" x14ac:dyDescent="0.35">
      <c r="E22" s="44" t="str">
        <f>'2-Phase de classement-Sport 2'!X22</f>
        <v/>
      </c>
      <c r="F22" s="7">
        <v>18</v>
      </c>
    </row>
    <row r="23" spans="5:6" ht="23" customHeight="1" x14ac:dyDescent="0.35">
      <c r="E23" s="43" t="str">
        <f>'2-Phase de classement-Sport 2'!X23</f>
        <v/>
      </c>
      <c r="F23" s="6">
        <v>19</v>
      </c>
    </row>
    <row r="24" spans="5:6" ht="23" customHeight="1" x14ac:dyDescent="0.35">
      <c r="E24" s="44" t="str">
        <f>'2-Phase de classement-Sport 2'!X24</f>
        <v/>
      </c>
      <c r="F24" s="7">
        <v>20</v>
      </c>
    </row>
    <row r="25" spans="5:6" ht="23" customHeight="1" x14ac:dyDescent="0.35">
      <c r="E25" s="43" t="str">
        <f>'2-Phase de classement-Sport 2'!X25</f>
        <v/>
      </c>
      <c r="F25" s="6">
        <v>21</v>
      </c>
    </row>
    <row r="26" spans="5:6" ht="23" customHeight="1" x14ac:dyDescent="0.35">
      <c r="E26" s="44" t="str">
        <f>'2-Phase de classement-Sport 2'!X26</f>
        <v/>
      </c>
      <c r="F26" s="7">
        <v>22</v>
      </c>
    </row>
    <row r="27" spans="5:6" ht="23" customHeight="1" x14ac:dyDescent="0.35">
      <c r="E27" s="43" t="str">
        <f>'2-Phase de classement-Sport 2'!X27</f>
        <v/>
      </c>
      <c r="F27" s="6">
        <v>23</v>
      </c>
    </row>
    <row r="28" spans="5:6" ht="23" customHeight="1" x14ac:dyDescent="0.35">
      <c r="E28" s="44" t="str">
        <f>'2-Phase de classement-Sport 2'!X28</f>
        <v/>
      </c>
      <c r="F28" s="7">
        <v>24</v>
      </c>
    </row>
    <row r="44" spans="10:10" ht="23" customHeight="1" x14ac:dyDescent="0.35">
      <c r="J44" t="s">
        <v>96</v>
      </c>
    </row>
  </sheetData>
  <sheetProtection selectLockedCells="1"/>
  <mergeCells count="4">
    <mergeCell ref="E3:F3"/>
    <mergeCell ref="B3:C3"/>
    <mergeCell ref="P3:S3"/>
    <mergeCell ref="H3:J3"/>
  </mergeCells>
  <conditionalFormatting sqref="B5:B16">
    <cfRule type="cellIs" dxfId="26" priority="73" operator="equal">
      <formula>"L"</formula>
    </cfRule>
    <cfRule type="cellIs" dxfId="25" priority="72" operator="equal">
      <formula>"W"</formula>
    </cfRule>
    <cfRule type="cellIs" dxfId="24" priority="71" operator="equal">
      <formula>"N"</formula>
    </cfRule>
  </conditionalFormatting>
  <conditionalFormatting sqref="C4:C16">
    <cfRule type="cellIs" dxfId="23" priority="79" operator="equal">
      <formula>"L"</formula>
    </cfRule>
    <cfRule type="cellIs" dxfId="22" priority="77" operator="equal">
      <formula>"N"</formula>
    </cfRule>
    <cfRule type="cellIs" dxfId="21" priority="78" operator="equal">
      <formula>"W"</formula>
    </cfRule>
  </conditionalFormatting>
  <conditionalFormatting sqref="E5:E28">
    <cfRule type="cellIs" dxfId="20" priority="10" operator="equal">
      <formula>"N"</formula>
    </cfRule>
    <cfRule type="cellIs" dxfId="19" priority="11" operator="equal">
      <formula>"W"</formula>
    </cfRule>
    <cfRule type="cellIs" dxfId="18" priority="12" operator="equal">
      <formula>"L"</formula>
    </cfRule>
  </conditionalFormatting>
  <conditionalFormatting sqref="F4:F28">
    <cfRule type="cellIs" dxfId="17" priority="13" operator="equal">
      <formula>"N"</formula>
    </cfRule>
    <cfRule type="cellIs" dxfId="16" priority="14" operator="equal">
      <formula>"W"</formula>
    </cfRule>
    <cfRule type="cellIs" dxfId="15" priority="15" operator="equal">
      <formula>"L"</formula>
    </cfRule>
  </conditionalFormatting>
  <conditionalFormatting sqref="H5:H16">
    <cfRule type="cellIs" dxfId="14" priority="7" operator="equal">
      <formula>"N"</formula>
    </cfRule>
    <cfRule type="cellIs" dxfId="13" priority="8" operator="equal">
      <formula>"W"</formula>
    </cfRule>
    <cfRule type="cellIs" dxfId="12" priority="9" operator="equal">
      <formula>"L"</formula>
    </cfRule>
  </conditionalFormatting>
  <conditionalFormatting sqref="I4:J16">
    <cfRule type="cellIs" dxfId="11" priority="2" operator="equal">
      <formula>"W"</formula>
    </cfRule>
    <cfRule type="cellIs" dxfId="10" priority="3" operator="equal">
      <formula>"L"</formula>
    </cfRule>
    <cfRule type="cellIs" dxfId="9" priority="1" operator="equal">
      <formula>"N"</formula>
    </cfRule>
  </conditionalFormatting>
  <conditionalFormatting sqref="K24:L25">
    <cfRule type="cellIs" dxfId="8" priority="43" operator="equal">
      <formula>"N"</formula>
    </cfRule>
    <cfRule type="cellIs" dxfId="7" priority="44" operator="equal">
      <formula>"W"</formula>
    </cfRule>
    <cfRule type="cellIs" dxfId="6" priority="45" operator="equal">
      <formula>"L"</formula>
    </cfRule>
  </conditionalFormatting>
  <conditionalFormatting sqref="O5:S16">
    <cfRule type="cellIs" dxfId="5" priority="65" operator="equal">
      <formula>"N"</formula>
    </cfRule>
    <cfRule type="cellIs" dxfId="4" priority="66" operator="equal">
      <formula>"W"</formula>
    </cfRule>
    <cfRule type="cellIs" dxfId="3" priority="67" operator="equal">
      <formula>"L"</formula>
    </cfRule>
  </conditionalFormatting>
  <conditionalFormatting sqref="P4:S4">
    <cfRule type="cellIs" dxfId="2" priority="68" operator="equal">
      <formula>"N"</formula>
    </cfRule>
    <cfRule type="cellIs" dxfId="1" priority="69" operator="equal">
      <formula>"W"</formula>
    </cfRule>
    <cfRule type="cellIs" dxfId="0" priority="70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Point équipe</vt:lpstr>
      <vt:lpstr>Param. - Transition</vt:lpstr>
      <vt:lpstr>Paramétrage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FdM!Zone_d_impression</vt:lpstr>
      <vt:lpstr>'FdM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2024-04-13T06:56:50Z</cp:lastPrinted>
  <dcterms:created xsi:type="dcterms:W3CDTF">2021-11-07T10:57:56Z</dcterms:created>
  <dcterms:modified xsi:type="dcterms:W3CDTF">2024-04-13T07:13:33Z</dcterms:modified>
</cp:coreProperties>
</file>