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agette\Desktop\1. Perso\4. Projet Biz\6. Projet - Tournament Multisport - Dock League\4. Trame tournoi\"/>
    </mc:Choice>
  </mc:AlternateContent>
  <xr:revisionPtr revIDLastSave="0" documentId="13_ncr:1_{65629553-FA4C-40E4-8B6B-2AC2C9F400FF}" xr6:coauthVersionLast="47" xr6:coauthVersionMax="47" xr10:uidLastSave="{00000000-0000-0000-0000-000000000000}"/>
  <bookViews>
    <workbookView xWindow="-110" yWindow="-110" windowWidth="19420" windowHeight="10300" activeTab="1" xr2:uid="{B6AADCC3-4F5C-4CD5-AE0B-6C3A594CBC68}"/>
  </bookViews>
  <sheets>
    <sheet name="Point équipe" sheetId="17" r:id="rId1"/>
    <sheet name="Paramétrage" sheetId="3" r:id="rId2"/>
    <sheet name="Param. - Transition" sheetId="5" r:id="rId3"/>
    <sheet name="FdM" sheetId="15" r:id="rId4"/>
    <sheet name="1-Phase de poule-Sport 1" sheetId="11" r:id="rId5"/>
    <sheet name="2-Phase de classement-Sport 1" sheetId="14" r:id="rId6"/>
    <sheet name="FdM (2)" sheetId="16" r:id="rId7"/>
    <sheet name="1-Phase de poule-Sport 2" sheetId="18" r:id="rId8"/>
    <sheet name="2-Phase de classement-Sport 2" sheetId="19" r:id="rId9"/>
    <sheet name="3-Classement final" sheetId="6" r:id="rId10"/>
  </sheets>
  <definedNames>
    <definedName name="_xlnm.Print_Area" localSheetId="3">FdM!$B$1:$AS$36</definedName>
    <definedName name="_xlnm.Print_Area" localSheetId="6">'FdM (2)'!$B$1:$X$36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9" l="1"/>
  <c r="H18" i="19" s="1"/>
  <c r="H28" i="19" s="1"/>
  <c r="R7" i="19"/>
  <c r="J34" i="14"/>
  <c r="J28" i="14"/>
  <c r="AB11" i="14"/>
  <c r="R28" i="14"/>
  <c r="J12" i="14"/>
  <c r="O32" i="14"/>
  <c r="O24" i="14"/>
  <c r="AB9" i="14"/>
  <c r="G32" i="14"/>
  <c r="AB8" i="14"/>
  <c r="O16" i="14"/>
  <c r="G24" i="14"/>
  <c r="G16" i="14"/>
  <c r="G8" i="14"/>
  <c r="D26" i="14"/>
  <c r="D22" i="14"/>
  <c r="AB7" i="14"/>
  <c r="AB6" i="14"/>
  <c r="D18" i="14"/>
  <c r="G15" i="3" l="1"/>
  <c r="D6" i="14"/>
  <c r="F15" i="3"/>
  <c r="N4" i="6"/>
  <c r="M4" i="6"/>
  <c r="H3" i="6"/>
  <c r="E3" i="6"/>
  <c r="B3" i="6"/>
  <c r="P7" i="16"/>
  <c r="E7" i="16"/>
  <c r="E7" i="15"/>
  <c r="G14" i="3"/>
  <c r="F14" i="3"/>
  <c r="E14" i="3"/>
  <c r="D14" i="3"/>
  <c r="AL7" i="15"/>
  <c r="AA7" i="15"/>
  <c r="P7" i="15"/>
  <c r="Z7" i="19"/>
  <c r="Y7" i="19"/>
  <c r="Z6" i="19"/>
  <c r="Y6" i="19"/>
  <c r="U5" i="11" l="1"/>
  <c r="V5" i="11"/>
  <c r="U6" i="11"/>
  <c r="V6" i="11"/>
  <c r="U7" i="11"/>
  <c r="V7" i="11"/>
  <c r="U8" i="11"/>
  <c r="V8" i="11"/>
  <c r="U9" i="11"/>
  <c r="V9" i="11"/>
  <c r="U10" i="11"/>
  <c r="V10" i="11"/>
  <c r="U11" i="11"/>
  <c r="V11" i="11"/>
  <c r="U12" i="11"/>
  <c r="V12" i="11"/>
  <c r="U13" i="11"/>
  <c r="V13" i="11"/>
  <c r="U14" i="11"/>
  <c r="V14" i="11"/>
  <c r="AQ5" i="11"/>
  <c r="AR5" i="11"/>
  <c r="AQ6" i="11"/>
  <c r="AR6" i="11"/>
  <c r="AQ7" i="11"/>
  <c r="AR7" i="11"/>
  <c r="AQ8" i="11"/>
  <c r="AR8" i="11"/>
  <c r="AQ9" i="11"/>
  <c r="AR9" i="11"/>
  <c r="AQ10" i="11"/>
  <c r="AR10" i="11"/>
  <c r="AQ11" i="11"/>
  <c r="AR11" i="11"/>
  <c r="AQ12" i="11"/>
  <c r="AR12" i="11"/>
  <c r="AQ13" i="11"/>
  <c r="AR13" i="11"/>
  <c r="AQ14" i="11"/>
  <c r="AR14" i="11"/>
  <c r="E4" i="3"/>
  <c r="E6" i="18" s="1"/>
  <c r="E5" i="3"/>
  <c r="E7" i="18" s="1"/>
  <c r="E6" i="3"/>
  <c r="I5" i="18" s="1"/>
  <c r="E7" i="3"/>
  <c r="I6" i="18" s="1"/>
  <c r="E8" i="3"/>
  <c r="P5" i="18" s="1"/>
  <c r="E9" i="3"/>
  <c r="P6" i="18" s="1"/>
  <c r="E10" i="3"/>
  <c r="P7" i="18" s="1"/>
  <c r="E11" i="3"/>
  <c r="T5" i="18" s="1"/>
  <c r="E12" i="3"/>
  <c r="T6" i="18" s="1"/>
  <c r="E3" i="3"/>
  <c r="E5" i="18" s="1"/>
  <c r="AJ11" i="14" l="1"/>
  <c r="AI11" i="14"/>
  <c r="AJ10" i="14"/>
  <c r="AI10" i="14"/>
  <c r="AJ9" i="14"/>
  <c r="AI9" i="14"/>
  <c r="AJ8" i="14"/>
  <c r="AI8" i="14"/>
  <c r="AJ7" i="14"/>
  <c r="AI7" i="14"/>
  <c r="AJ6" i="14"/>
  <c r="AI6" i="14"/>
  <c r="C5" i="18"/>
  <c r="P11" i="18"/>
  <c r="P16" i="16" s="1"/>
  <c r="T9" i="18"/>
  <c r="T14" i="16" s="1"/>
  <c r="P11" i="16"/>
  <c r="P10" i="16"/>
  <c r="E21" i="18"/>
  <c r="E12" i="16"/>
  <c r="I10" i="18"/>
  <c r="I15" i="16" s="1"/>
  <c r="E10" i="16"/>
  <c r="L20" i="16"/>
  <c r="A20" i="16"/>
  <c r="S19" i="16"/>
  <c r="M19" i="16"/>
  <c r="L19" i="16"/>
  <c r="H19" i="16"/>
  <c r="B19" i="16"/>
  <c r="A19" i="16"/>
  <c r="S18" i="16"/>
  <c r="M18" i="16"/>
  <c r="L18" i="16"/>
  <c r="H18" i="16"/>
  <c r="B18" i="16"/>
  <c r="A18" i="16"/>
  <c r="S17" i="16"/>
  <c r="M17" i="16"/>
  <c r="L17" i="16"/>
  <c r="H17" i="16"/>
  <c r="B17" i="16"/>
  <c r="A17" i="16"/>
  <c r="S16" i="16"/>
  <c r="M16" i="16"/>
  <c r="L16" i="16"/>
  <c r="H16" i="16"/>
  <c r="B16" i="16"/>
  <c r="A16" i="16"/>
  <c r="S15" i="16"/>
  <c r="M15" i="16"/>
  <c r="L15" i="16"/>
  <c r="H15" i="16"/>
  <c r="B15" i="16"/>
  <c r="A15" i="16"/>
  <c r="S14" i="16"/>
  <c r="M14" i="16"/>
  <c r="L14" i="16"/>
  <c r="H14" i="16"/>
  <c r="B14" i="16"/>
  <c r="A14" i="16"/>
  <c r="S13" i="16"/>
  <c r="M13" i="16"/>
  <c r="L13" i="16"/>
  <c r="H13" i="16"/>
  <c r="B13" i="16"/>
  <c r="A13" i="16"/>
  <c r="S12" i="16"/>
  <c r="P12" i="16"/>
  <c r="M12" i="16"/>
  <c r="L12" i="16"/>
  <c r="H12" i="16"/>
  <c r="B12" i="16"/>
  <c r="A12" i="16"/>
  <c r="T11" i="16"/>
  <c r="S11" i="16"/>
  <c r="M11" i="16"/>
  <c r="L11" i="16"/>
  <c r="H11" i="16"/>
  <c r="B11" i="16"/>
  <c r="A11" i="16"/>
  <c r="T10" i="16"/>
  <c r="S10" i="16"/>
  <c r="M10" i="16"/>
  <c r="L10" i="16"/>
  <c r="I10" i="16"/>
  <c r="H10" i="16"/>
  <c r="B10" i="16"/>
  <c r="T13" i="18"/>
  <c r="T18" i="16" s="1"/>
  <c r="E17" i="18"/>
  <c r="V14" i="18"/>
  <c r="U14" i="18"/>
  <c r="K14" i="18"/>
  <c r="J14" i="18"/>
  <c r="V13" i="18"/>
  <c r="U13" i="18"/>
  <c r="K13" i="18"/>
  <c r="J13" i="18"/>
  <c r="V12" i="18"/>
  <c r="U12" i="18"/>
  <c r="K12" i="18"/>
  <c r="J12" i="18"/>
  <c r="V11" i="18"/>
  <c r="U11" i="18"/>
  <c r="K11" i="18"/>
  <c r="J11" i="18"/>
  <c r="V10" i="18"/>
  <c r="U10" i="18"/>
  <c r="K10" i="18"/>
  <c r="J10" i="18"/>
  <c r="V9" i="18"/>
  <c r="U9" i="18"/>
  <c r="K9" i="18"/>
  <c r="J9" i="18"/>
  <c r="V8" i="18"/>
  <c r="U8" i="18"/>
  <c r="K8" i="18"/>
  <c r="J8" i="18"/>
  <c r="V7" i="18"/>
  <c r="U7" i="18"/>
  <c r="K7" i="18"/>
  <c r="J7" i="18"/>
  <c r="I14" i="18"/>
  <c r="I19" i="16" s="1"/>
  <c r="V6" i="18"/>
  <c r="U6" i="18"/>
  <c r="K6" i="18"/>
  <c r="J6" i="18"/>
  <c r="V5" i="18"/>
  <c r="U5" i="18"/>
  <c r="K5" i="18"/>
  <c r="J5" i="18"/>
  <c r="E20" i="18"/>
  <c r="P18" i="18" l="1"/>
  <c r="T18" i="18" s="1"/>
  <c r="I11" i="16"/>
  <c r="C10" i="16"/>
  <c r="T7" i="18"/>
  <c r="T12" i="16" s="1"/>
  <c r="E11" i="16"/>
  <c r="N5" i="18"/>
  <c r="N10" i="16" s="1"/>
  <c r="I21" i="18"/>
  <c r="I17" i="18"/>
  <c r="I20" i="18"/>
  <c r="E9" i="18"/>
  <c r="E14" i="16" s="1"/>
  <c r="E11" i="18"/>
  <c r="E16" i="16" s="1"/>
  <c r="E13" i="18"/>
  <c r="E18" i="16" s="1"/>
  <c r="I7" i="18"/>
  <c r="F21" i="18" s="1"/>
  <c r="P8" i="18"/>
  <c r="I9" i="18"/>
  <c r="I14" i="16" s="1"/>
  <c r="P10" i="18"/>
  <c r="P15" i="16" s="1"/>
  <c r="I11" i="18"/>
  <c r="I16" i="16" s="1"/>
  <c r="P12" i="18"/>
  <c r="P17" i="16" s="1"/>
  <c r="I13" i="18"/>
  <c r="I18" i="16" s="1"/>
  <c r="T8" i="18"/>
  <c r="T10" i="18"/>
  <c r="T15" i="16" s="1"/>
  <c r="T12" i="18"/>
  <c r="T17" i="16" s="1"/>
  <c r="T14" i="18"/>
  <c r="T19" i="16" s="1"/>
  <c r="P17" i="18"/>
  <c r="P19" i="18"/>
  <c r="P20" i="18"/>
  <c r="P21" i="18"/>
  <c r="E8" i="18"/>
  <c r="E10" i="18"/>
  <c r="E15" i="16" s="1"/>
  <c r="E12" i="18"/>
  <c r="E17" i="16" s="1"/>
  <c r="E18" i="18"/>
  <c r="E19" i="18"/>
  <c r="I8" i="18"/>
  <c r="I13" i="16" s="1"/>
  <c r="P9" i="18"/>
  <c r="P14" i="16" s="1"/>
  <c r="I12" i="18"/>
  <c r="I17" i="16" s="1"/>
  <c r="P13" i="18"/>
  <c r="P18" i="16" s="1"/>
  <c r="T11" i="18"/>
  <c r="T16" i="16" s="1"/>
  <c r="Q21" i="18" l="1"/>
  <c r="P14" i="18"/>
  <c r="P19" i="16" s="1"/>
  <c r="P13" i="16"/>
  <c r="Q18" i="18"/>
  <c r="T13" i="16"/>
  <c r="E14" i="18"/>
  <c r="E19" i="16" s="1"/>
  <c r="E13" i="16"/>
  <c r="F20" i="18"/>
  <c r="I12" i="16"/>
  <c r="T19" i="18"/>
  <c r="Q19" i="18"/>
  <c r="T17" i="18"/>
  <c r="Q17" i="18"/>
  <c r="T20" i="18"/>
  <c r="Q20" i="18"/>
  <c r="F19" i="18"/>
  <c r="I19" i="18"/>
  <c r="F17" i="18"/>
  <c r="F18" i="18"/>
  <c r="I18" i="18"/>
  <c r="T21" i="18"/>
  <c r="R21" i="18" l="1"/>
  <c r="O21" i="18" s="1"/>
  <c r="G21" i="18"/>
  <c r="D21" i="18" s="1"/>
  <c r="G17" i="18"/>
  <c r="D17" i="18" s="1"/>
  <c r="R17" i="18"/>
  <c r="O17" i="18" s="1"/>
  <c r="R18" i="18"/>
  <c r="O18" i="18" s="1"/>
  <c r="G19" i="18"/>
  <c r="D19" i="18" s="1"/>
  <c r="G20" i="18"/>
  <c r="D20" i="18" s="1"/>
  <c r="R19" i="18"/>
  <c r="O19" i="18" s="1"/>
  <c r="R20" i="18"/>
  <c r="O20" i="18" s="1"/>
  <c r="G18" i="18"/>
  <c r="D18" i="18" s="1"/>
  <c r="S21" i="18" l="1"/>
  <c r="H21" i="18"/>
  <c r="H17" i="18"/>
  <c r="H19" i="18"/>
  <c r="S20" i="18"/>
  <c r="H20" i="18"/>
  <c r="S17" i="18"/>
  <c r="H18" i="18"/>
  <c r="S19" i="18"/>
  <c r="S18" i="18"/>
  <c r="B17" i="5" l="1"/>
  <c r="E26" i="19" s="1"/>
  <c r="G26" i="19" s="1"/>
  <c r="H35" i="19" s="1"/>
  <c r="J35" i="19" s="1"/>
  <c r="N7" i="19" s="1"/>
  <c r="B7" i="6" s="1"/>
  <c r="F17" i="5"/>
  <c r="T6" i="19" s="1"/>
  <c r="X7" i="19" s="1"/>
  <c r="E17" i="5"/>
  <c r="E18" i="19" s="1"/>
  <c r="G18" i="19" s="1"/>
  <c r="H20" i="19" s="1"/>
  <c r="J20" i="19" s="1"/>
  <c r="N12" i="19" s="1"/>
  <c r="B12" i="6" s="1"/>
  <c r="D17" i="5"/>
  <c r="E10" i="19" s="1"/>
  <c r="G10" i="19" s="1"/>
  <c r="H19" i="19" s="1"/>
  <c r="J19" i="19" s="1"/>
  <c r="C17" i="5"/>
  <c r="E33" i="19" s="1"/>
  <c r="G33" i="19" s="1"/>
  <c r="H30" i="19" s="1"/>
  <c r="J30" i="19" s="1"/>
  <c r="N6" i="19" s="1"/>
  <c r="B6" i="6" s="1"/>
  <c r="D18" i="5"/>
  <c r="E17" i="19" s="1"/>
  <c r="G17" i="19" s="1"/>
  <c r="H14" i="19" s="1"/>
  <c r="J14" i="19" s="1"/>
  <c r="N10" i="19" s="1"/>
  <c r="B10" i="6" s="1"/>
  <c r="C18" i="5"/>
  <c r="E25" i="19" s="1"/>
  <c r="G25" i="19" s="1"/>
  <c r="H29" i="19" s="1"/>
  <c r="J29" i="19" s="1"/>
  <c r="N5" i="19" s="1"/>
  <c r="B5" i="6" s="1"/>
  <c r="B18" i="5"/>
  <c r="E34" i="19" s="1"/>
  <c r="G34" i="19" s="1"/>
  <c r="H36" i="19" s="1"/>
  <c r="J36" i="19" s="1"/>
  <c r="N8" i="19" s="1"/>
  <c r="B8" i="6" s="1"/>
  <c r="E18" i="5"/>
  <c r="E9" i="19" s="1"/>
  <c r="G9" i="19" s="1"/>
  <c r="H13" i="19" s="1"/>
  <c r="J13" i="19" s="1"/>
  <c r="N9" i="19" s="1"/>
  <c r="B9" i="6" s="1"/>
  <c r="F18" i="5"/>
  <c r="X6" i="19" s="1"/>
  <c r="T7" i="19" s="1"/>
  <c r="J6" i="11"/>
  <c r="K6" i="11"/>
  <c r="J7" i="11"/>
  <c r="K7" i="11"/>
  <c r="J8" i="11"/>
  <c r="K8" i="11"/>
  <c r="J9" i="11"/>
  <c r="J10" i="11"/>
  <c r="J11" i="11"/>
  <c r="J12" i="11"/>
  <c r="J13" i="11"/>
  <c r="J14" i="11"/>
  <c r="N11" i="19" l="1"/>
  <c r="B11" i="6" s="1"/>
  <c r="C14" i="17" l="1"/>
  <c r="B14" i="17"/>
  <c r="D13" i="17"/>
  <c r="D12" i="17"/>
  <c r="D11" i="17"/>
  <c r="D10" i="17"/>
  <c r="D9" i="17"/>
  <c r="D8" i="17"/>
  <c r="D7" i="17"/>
  <c r="D6" i="17"/>
  <c r="D5" i="17"/>
  <c r="D4" i="17"/>
  <c r="AO19" i="15"/>
  <c r="AI19" i="15"/>
  <c r="AO18" i="15"/>
  <c r="AI18" i="15"/>
  <c r="AO17" i="15"/>
  <c r="AI17" i="15"/>
  <c r="AO16" i="15"/>
  <c r="AI16" i="15"/>
  <c r="AO15" i="15"/>
  <c r="AI15" i="15"/>
  <c r="AO14" i="15"/>
  <c r="AI14" i="15"/>
  <c r="AO13" i="15"/>
  <c r="AI13" i="15"/>
  <c r="AO12" i="15"/>
  <c r="AI12" i="15"/>
  <c r="AO11" i="15"/>
  <c r="AI11" i="15"/>
  <c r="AO10" i="15"/>
  <c r="AI10" i="15"/>
  <c r="AD19" i="15"/>
  <c r="X19" i="15"/>
  <c r="AD18" i="15"/>
  <c r="X18" i="15"/>
  <c r="AD17" i="15"/>
  <c r="X17" i="15"/>
  <c r="AD16" i="15"/>
  <c r="X16" i="15"/>
  <c r="AD15" i="15"/>
  <c r="X15" i="15"/>
  <c r="AD14" i="15"/>
  <c r="X14" i="15"/>
  <c r="AD13" i="15"/>
  <c r="X13" i="15"/>
  <c r="AD12" i="15"/>
  <c r="X12" i="15"/>
  <c r="AD11" i="15"/>
  <c r="X11" i="15"/>
  <c r="AD10" i="15"/>
  <c r="X10" i="15"/>
  <c r="S19" i="15"/>
  <c r="M19" i="15"/>
  <c r="S18" i="15"/>
  <c r="M18" i="15"/>
  <c r="S17" i="15"/>
  <c r="M17" i="15"/>
  <c r="S16" i="15"/>
  <c r="M16" i="15"/>
  <c r="S15" i="15"/>
  <c r="M15" i="15"/>
  <c r="S14" i="15"/>
  <c r="M14" i="15"/>
  <c r="S13" i="15"/>
  <c r="M13" i="15"/>
  <c r="S12" i="15"/>
  <c r="M12" i="15"/>
  <c r="S11" i="15"/>
  <c r="M11" i="15"/>
  <c r="S10" i="15"/>
  <c r="M10" i="15"/>
  <c r="B11" i="15"/>
  <c r="H11" i="15"/>
  <c r="B12" i="15"/>
  <c r="H12" i="15"/>
  <c r="B13" i="15"/>
  <c r="H13" i="15"/>
  <c r="B14" i="15"/>
  <c r="H14" i="15"/>
  <c r="B15" i="15"/>
  <c r="H15" i="15"/>
  <c r="B16" i="15"/>
  <c r="H16" i="15"/>
  <c r="B17" i="15"/>
  <c r="H17" i="15"/>
  <c r="B18" i="15"/>
  <c r="H18" i="15"/>
  <c r="B19" i="15"/>
  <c r="H19" i="15"/>
  <c r="H10" i="15"/>
  <c r="A20" i="15"/>
  <c r="A19" i="15"/>
  <c r="A18" i="15"/>
  <c r="A17" i="15"/>
  <c r="A16" i="15"/>
  <c r="A15" i="15"/>
  <c r="A14" i="15"/>
  <c r="A13" i="15"/>
  <c r="A12" i="15"/>
  <c r="A11" i="15"/>
  <c r="A10" i="15"/>
  <c r="L11" i="15"/>
  <c r="L12" i="15"/>
  <c r="L13" i="15"/>
  <c r="L14" i="15"/>
  <c r="L15" i="15"/>
  <c r="L16" i="15"/>
  <c r="L17" i="15"/>
  <c r="L18" i="15"/>
  <c r="L19" i="15"/>
  <c r="L20" i="15"/>
  <c r="B10" i="15"/>
  <c r="L10" i="15"/>
  <c r="D14" i="17" l="1"/>
  <c r="L6" i="6"/>
  <c r="L7" i="6"/>
  <c r="L8" i="6"/>
  <c r="L9" i="6"/>
  <c r="L10" i="6"/>
  <c r="L11" i="6"/>
  <c r="L12" i="6"/>
  <c r="L13" i="6"/>
  <c r="L14" i="6"/>
  <c r="L5" i="6"/>
  <c r="H6" i="6"/>
  <c r="H7" i="6"/>
  <c r="H8" i="6"/>
  <c r="H9" i="6"/>
  <c r="H10" i="6"/>
  <c r="H11" i="6"/>
  <c r="H12" i="6"/>
  <c r="H13" i="6"/>
  <c r="H14" i="6"/>
  <c r="H5" i="6"/>
  <c r="C6" i="18" l="1"/>
  <c r="C7" i="18" l="1"/>
  <c r="C11" i="16"/>
  <c r="N6" i="18"/>
  <c r="N11" i="16" s="1"/>
  <c r="C5" i="11"/>
  <c r="C8" i="18" l="1"/>
  <c r="N7" i="18"/>
  <c r="N12" i="16" s="1"/>
  <c r="C12" i="16"/>
  <c r="AJ5" i="11"/>
  <c r="AJ10" i="15" s="1"/>
  <c r="N5" i="11"/>
  <c r="C10" i="15"/>
  <c r="C6" i="11"/>
  <c r="Y5" i="11"/>
  <c r="Y10" i="15" s="1"/>
  <c r="C9" i="18" l="1"/>
  <c r="C13" i="16"/>
  <c r="N8" i="18"/>
  <c r="N13" i="16" s="1"/>
  <c r="AJ6" i="11"/>
  <c r="N6" i="11"/>
  <c r="C7" i="11"/>
  <c r="N7" i="11" s="1"/>
  <c r="AG14" i="11"/>
  <c r="AF14" i="11"/>
  <c r="K14" i="11"/>
  <c r="AG13" i="11"/>
  <c r="AF13" i="11"/>
  <c r="K13" i="11"/>
  <c r="AG12" i="11"/>
  <c r="AF12" i="11"/>
  <c r="K12" i="11"/>
  <c r="AG11" i="11"/>
  <c r="AF11" i="11"/>
  <c r="K11" i="11"/>
  <c r="AG10" i="11"/>
  <c r="AF10" i="11"/>
  <c r="K10" i="11"/>
  <c r="AG9" i="11"/>
  <c r="AF9" i="11"/>
  <c r="K9" i="11"/>
  <c r="AG8" i="11"/>
  <c r="AF8" i="11"/>
  <c r="AG7" i="11"/>
  <c r="AF7" i="11"/>
  <c r="AG6" i="11"/>
  <c r="AF6" i="11"/>
  <c r="AG5" i="11"/>
  <c r="AF5" i="11"/>
  <c r="K5" i="11"/>
  <c r="J5" i="11"/>
  <c r="F12" i="3"/>
  <c r="T6" i="11" s="1"/>
  <c r="F11" i="3"/>
  <c r="F10" i="3"/>
  <c r="T5" i="11" s="1"/>
  <c r="F9" i="3"/>
  <c r="I5" i="11" s="1"/>
  <c r="F8" i="3"/>
  <c r="P7" i="11" s="1"/>
  <c r="F7" i="3"/>
  <c r="E7" i="11" s="1"/>
  <c r="F6" i="3"/>
  <c r="P6" i="11" s="1"/>
  <c r="F5" i="3"/>
  <c r="F4" i="3"/>
  <c r="P5" i="11" s="1"/>
  <c r="F3" i="3"/>
  <c r="G4" i="3"/>
  <c r="AP6" i="11" s="1"/>
  <c r="G5" i="3"/>
  <c r="G6" i="3"/>
  <c r="AP5" i="11" s="1"/>
  <c r="G7" i="3"/>
  <c r="AA5" i="11" s="1"/>
  <c r="G8" i="3"/>
  <c r="AL5" i="11" s="1"/>
  <c r="G9" i="3"/>
  <c r="AA6" i="11" s="1"/>
  <c r="G10" i="3"/>
  <c r="AL6" i="11" s="1"/>
  <c r="G11" i="3"/>
  <c r="AA7" i="11" s="1"/>
  <c r="G12" i="3"/>
  <c r="AL7" i="11" s="1"/>
  <c r="G3" i="3"/>
  <c r="AE6" i="11" s="1"/>
  <c r="AA21" i="11" s="1"/>
  <c r="AP11" i="11" l="1"/>
  <c r="AL21" i="11"/>
  <c r="AL9" i="11"/>
  <c r="AP13" i="11"/>
  <c r="P11" i="11"/>
  <c r="P20" i="11"/>
  <c r="P8" i="11"/>
  <c r="P14" i="11" s="1"/>
  <c r="P10" i="11"/>
  <c r="P13" i="11"/>
  <c r="T7" i="11"/>
  <c r="P17" i="11"/>
  <c r="T11" i="11"/>
  <c r="P21" i="11"/>
  <c r="T13" i="11"/>
  <c r="P9" i="11"/>
  <c r="AP8" i="11"/>
  <c r="AP10" i="11"/>
  <c r="AL18" i="11"/>
  <c r="AL12" i="11"/>
  <c r="AP7" i="11"/>
  <c r="AL17" i="11"/>
  <c r="AL13" i="11"/>
  <c r="AL10" i="11"/>
  <c r="T8" i="11"/>
  <c r="P12" i="11"/>
  <c r="T10" i="11"/>
  <c r="P18" i="11"/>
  <c r="AL19" i="11"/>
  <c r="AP9" i="11"/>
  <c r="AP14" i="11"/>
  <c r="AP12" i="11"/>
  <c r="AL8" i="11"/>
  <c r="AL14" i="11" s="1"/>
  <c r="AL20" i="11"/>
  <c r="AL11" i="11"/>
  <c r="P19" i="11"/>
  <c r="T9" i="11"/>
  <c r="T12" i="11"/>
  <c r="T14" i="11"/>
  <c r="C10" i="18"/>
  <c r="C14" i="16"/>
  <c r="N9" i="18"/>
  <c r="N14" i="16" s="1"/>
  <c r="C8" i="11"/>
  <c r="N8" i="11" s="1"/>
  <c r="AJ7" i="11"/>
  <c r="AA17" i="11"/>
  <c r="AE17" i="11" s="1"/>
  <c r="AE5" i="11"/>
  <c r="AA20" i="11" s="1"/>
  <c r="AE20" i="11" s="1"/>
  <c r="I6" i="11"/>
  <c r="E6" i="11"/>
  <c r="AE21" i="11"/>
  <c r="AA19" i="11"/>
  <c r="AA18" i="11"/>
  <c r="AL12" i="15"/>
  <c r="AL11" i="15"/>
  <c r="AP12" i="15"/>
  <c r="AE11" i="15"/>
  <c r="AA12" i="15"/>
  <c r="AA11" i="15"/>
  <c r="E5" i="11"/>
  <c r="N10" i="15"/>
  <c r="C11" i="15"/>
  <c r="C11" i="18" l="1"/>
  <c r="C15" i="16"/>
  <c r="N10" i="18"/>
  <c r="N15" i="16" s="1"/>
  <c r="T20" i="11"/>
  <c r="Q20" i="11"/>
  <c r="AP17" i="11"/>
  <c r="AN17" i="11"/>
  <c r="AM17" i="11"/>
  <c r="T21" i="11"/>
  <c r="Q21" i="11"/>
  <c r="AP19" i="11"/>
  <c r="AM19" i="11"/>
  <c r="AN19" i="11"/>
  <c r="T19" i="11"/>
  <c r="Q19" i="11"/>
  <c r="T18" i="11"/>
  <c r="Q18" i="11"/>
  <c r="T17" i="11"/>
  <c r="Q17" i="11"/>
  <c r="AN18" i="11"/>
  <c r="AP18" i="11"/>
  <c r="AM18" i="11"/>
  <c r="AP21" i="11"/>
  <c r="AM21" i="11"/>
  <c r="AN21" i="11"/>
  <c r="AP20" i="11"/>
  <c r="AM20" i="11"/>
  <c r="AN20" i="11"/>
  <c r="C9" i="11"/>
  <c r="AJ8" i="11"/>
  <c r="AE10" i="15"/>
  <c r="P10" i="15"/>
  <c r="T10" i="15"/>
  <c r="AP11" i="15"/>
  <c r="AE18" i="11"/>
  <c r="P12" i="15"/>
  <c r="AE19" i="11"/>
  <c r="AP10" i="15"/>
  <c r="P11" i="15"/>
  <c r="T11" i="15"/>
  <c r="AL10" i="15"/>
  <c r="E10" i="15"/>
  <c r="E17" i="11"/>
  <c r="I10" i="15"/>
  <c r="E20" i="11"/>
  <c r="E12" i="15"/>
  <c r="E19" i="11"/>
  <c r="I11" i="15"/>
  <c r="E21" i="11"/>
  <c r="E11" i="15"/>
  <c r="E18" i="11"/>
  <c r="AE7" i="11"/>
  <c r="AA10" i="15"/>
  <c r="E9" i="11"/>
  <c r="E14" i="15" s="1"/>
  <c r="I13" i="11"/>
  <c r="I18" i="15" s="1"/>
  <c r="I11" i="11"/>
  <c r="I16" i="15" s="1"/>
  <c r="E11" i="11"/>
  <c r="E16" i="15" s="1"/>
  <c r="E8" i="11"/>
  <c r="I9" i="11"/>
  <c r="I14" i="15" s="1"/>
  <c r="I12" i="11"/>
  <c r="I17" i="15" s="1"/>
  <c r="I14" i="11"/>
  <c r="I19" i="15" s="1"/>
  <c r="I10" i="11"/>
  <c r="I15" i="15" s="1"/>
  <c r="E12" i="11"/>
  <c r="E17" i="15" s="1"/>
  <c r="I8" i="11"/>
  <c r="I13" i="15" s="1"/>
  <c r="E10" i="11"/>
  <c r="E15" i="15" s="1"/>
  <c r="I7" i="11"/>
  <c r="I12" i="15" s="1"/>
  <c r="E13" i="11"/>
  <c r="E18" i="15" s="1"/>
  <c r="AP19" i="15"/>
  <c r="AP17" i="15"/>
  <c r="AP14" i="15"/>
  <c r="AL16" i="15"/>
  <c r="AL13" i="15"/>
  <c r="AP18" i="15"/>
  <c r="AL14" i="15"/>
  <c r="AP16" i="15"/>
  <c r="AE13" i="11"/>
  <c r="AE18" i="15" s="1"/>
  <c r="AA9" i="11"/>
  <c r="AA14" i="15" s="1"/>
  <c r="AE11" i="11"/>
  <c r="AE16" i="15" s="1"/>
  <c r="AL15" i="15"/>
  <c r="AL18" i="15"/>
  <c r="AP15" i="15"/>
  <c r="AP13" i="15"/>
  <c r="AL17" i="15"/>
  <c r="AJ11" i="15"/>
  <c r="N11" i="15"/>
  <c r="Y6" i="11"/>
  <c r="Y11" i="15" s="1"/>
  <c r="AA13" i="11"/>
  <c r="AA18" i="15" s="1"/>
  <c r="AA10" i="11"/>
  <c r="AA15" i="15" s="1"/>
  <c r="P15" i="15"/>
  <c r="P18" i="15"/>
  <c r="T12" i="15"/>
  <c r="T17" i="15"/>
  <c r="T19" i="15"/>
  <c r="T14" i="15"/>
  <c r="T13" i="15"/>
  <c r="P17" i="15"/>
  <c r="T15" i="15"/>
  <c r="AE8" i="11"/>
  <c r="AE13" i="15" s="1"/>
  <c r="AA12" i="11"/>
  <c r="AA17" i="15" s="1"/>
  <c r="AE10" i="11"/>
  <c r="AE15" i="15" s="1"/>
  <c r="AE9" i="11"/>
  <c r="AE14" i="15" s="1"/>
  <c r="AE12" i="11"/>
  <c r="AE17" i="15" s="1"/>
  <c r="AE14" i="11"/>
  <c r="AE19" i="15" s="1"/>
  <c r="AA11" i="11"/>
  <c r="AA16" i="15" s="1"/>
  <c r="AA8" i="11"/>
  <c r="P14" i="15"/>
  <c r="T16" i="15"/>
  <c r="T18" i="15"/>
  <c r="P16" i="15"/>
  <c r="C12" i="15"/>
  <c r="AK19" i="11" l="1"/>
  <c r="AK20" i="11"/>
  <c r="AK17" i="11"/>
  <c r="AK18" i="11"/>
  <c r="AK21" i="11"/>
  <c r="C12" i="18"/>
  <c r="C16" i="16"/>
  <c r="N11" i="18"/>
  <c r="N16" i="16" s="1"/>
  <c r="R19" i="11"/>
  <c r="O19" i="11" s="1"/>
  <c r="R17" i="11"/>
  <c r="O17" i="11" s="1"/>
  <c r="R18" i="11"/>
  <c r="O18" i="11" s="1"/>
  <c r="R20" i="11"/>
  <c r="O20" i="11" s="1"/>
  <c r="R21" i="11"/>
  <c r="O21" i="11" s="1"/>
  <c r="AJ9" i="11"/>
  <c r="N9" i="11"/>
  <c r="AE12" i="15"/>
  <c r="AB20" i="11"/>
  <c r="AB17" i="11"/>
  <c r="AB21" i="11"/>
  <c r="AA13" i="15"/>
  <c r="AB18" i="11"/>
  <c r="AB19" i="11"/>
  <c r="I18" i="11"/>
  <c r="I21" i="11"/>
  <c r="I19" i="11"/>
  <c r="I20" i="11"/>
  <c r="I17" i="11"/>
  <c r="E14" i="11"/>
  <c r="E13" i="15"/>
  <c r="P19" i="15"/>
  <c r="P13" i="15"/>
  <c r="AA14" i="11"/>
  <c r="AC18" i="11" s="1"/>
  <c r="Y7" i="11"/>
  <c r="Y12" i="15" s="1"/>
  <c r="AJ12" i="15"/>
  <c r="N12" i="15"/>
  <c r="C13" i="15"/>
  <c r="AO20" i="11" l="1"/>
  <c r="AO19" i="11"/>
  <c r="AO17" i="11"/>
  <c r="AO18" i="11"/>
  <c r="AO21" i="11"/>
  <c r="C13" i="18"/>
  <c r="C17" i="16"/>
  <c r="N12" i="18"/>
  <c r="N17" i="16" s="1"/>
  <c r="S21" i="11"/>
  <c r="S20" i="11"/>
  <c r="S18" i="11"/>
  <c r="S17" i="11"/>
  <c r="S19" i="11"/>
  <c r="AC20" i="11"/>
  <c r="Z20" i="11" s="1"/>
  <c r="Z18" i="11"/>
  <c r="E19" i="15"/>
  <c r="AC17" i="11"/>
  <c r="Z17" i="11" s="1"/>
  <c r="AC21" i="11"/>
  <c r="Z21" i="11" s="1"/>
  <c r="AC19" i="11"/>
  <c r="Z19" i="11" s="1"/>
  <c r="G20" i="11"/>
  <c r="G19" i="11"/>
  <c r="F20" i="11"/>
  <c r="F21" i="11"/>
  <c r="G21" i="11"/>
  <c r="F18" i="11"/>
  <c r="F17" i="11"/>
  <c r="G18" i="11"/>
  <c r="G17" i="11"/>
  <c r="F19" i="11"/>
  <c r="AL19" i="15"/>
  <c r="AA19" i="15"/>
  <c r="N13" i="15"/>
  <c r="Y8" i="11"/>
  <c r="Y13" i="15" s="1"/>
  <c r="AJ13" i="15"/>
  <c r="C14" i="15"/>
  <c r="D8" i="5" l="1"/>
  <c r="D20" i="14" s="1"/>
  <c r="F20" i="14" s="1"/>
  <c r="O18" i="14" s="1"/>
  <c r="Q18" i="14" s="1"/>
  <c r="C8" i="5"/>
  <c r="D32" i="14" s="1"/>
  <c r="F32" i="14" s="1"/>
  <c r="E8" i="5"/>
  <c r="D16" i="14" s="1"/>
  <c r="F16" i="14" s="1"/>
  <c r="O17" i="14" s="1"/>
  <c r="Q17" i="14" s="1"/>
  <c r="R14" i="14" s="1"/>
  <c r="B8" i="5"/>
  <c r="D36" i="14" s="1"/>
  <c r="F36" i="14" s="1"/>
  <c r="O34" i="14" s="1"/>
  <c r="Q34" i="14" s="1"/>
  <c r="R36" i="14" s="1"/>
  <c r="T36" i="14" s="1"/>
  <c r="X12" i="14" s="1"/>
  <c r="E12" i="6" s="1"/>
  <c r="F8" i="5"/>
  <c r="AH7" i="14" s="1"/>
  <c r="AH10" i="14" s="1"/>
  <c r="C14" i="18"/>
  <c r="C18" i="16"/>
  <c r="N13" i="18"/>
  <c r="N18" i="16" s="1"/>
  <c r="F6" i="5"/>
  <c r="E6" i="5"/>
  <c r="D6" i="5"/>
  <c r="C6" i="5"/>
  <c r="B6" i="5"/>
  <c r="AD17" i="11"/>
  <c r="AD19" i="11"/>
  <c r="AD21" i="11"/>
  <c r="AD18" i="11"/>
  <c r="AD20" i="11"/>
  <c r="D18" i="11"/>
  <c r="D21" i="11"/>
  <c r="D19" i="11"/>
  <c r="D17" i="11"/>
  <c r="D20" i="11"/>
  <c r="N14" i="15"/>
  <c r="Y9" i="11"/>
  <c r="Y14" i="15" s="1"/>
  <c r="AJ14" i="15"/>
  <c r="C10" i="11"/>
  <c r="AD9" i="14" l="1"/>
  <c r="AD17" i="14"/>
  <c r="AH17" i="14" s="1"/>
  <c r="C15" i="18"/>
  <c r="C19" i="16"/>
  <c r="N14" i="18"/>
  <c r="N19" i="16" s="1"/>
  <c r="D28" i="14"/>
  <c r="F28" i="14" s="1"/>
  <c r="O26" i="14" s="1"/>
  <c r="D24" i="14"/>
  <c r="F24" i="14" s="1"/>
  <c r="O25" i="14" s="1"/>
  <c r="D12" i="14"/>
  <c r="F12" i="14" s="1"/>
  <c r="O10" i="14" s="1"/>
  <c r="Q10" i="14" s="1"/>
  <c r="D8" i="14"/>
  <c r="F8" i="14" s="1"/>
  <c r="O9" i="14" s="1"/>
  <c r="Q9" i="14" s="1"/>
  <c r="R13" i="14" s="1"/>
  <c r="AD7" i="14"/>
  <c r="AH9" i="14" s="1"/>
  <c r="C7" i="5"/>
  <c r="B7" i="5"/>
  <c r="F7" i="5"/>
  <c r="E7" i="5"/>
  <c r="D7" i="5"/>
  <c r="AJ10" i="11"/>
  <c r="AJ15" i="15" s="1"/>
  <c r="N10" i="11"/>
  <c r="C15" i="15"/>
  <c r="C11" i="11"/>
  <c r="N11" i="11" s="1"/>
  <c r="T14" i="14"/>
  <c r="X18" i="14" s="1"/>
  <c r="E18" i="6" s="1"/>
  <c r="R20" i="14"/>
  <c r="H21" i="11"/>
  <c r="H18" i="11"/>
  <c r="H17" i="11"/>
  <c r="H20" i="11"/>
  <c r="H19" i="11"/>
  <c r="N15" i="15"/>
  <c r="Y10" i="11"/>
  <c r="Y15" i="15" s="1"/>
  <c r="C16" i="15"/>
  <c r="T20" i="14" l="1"/>
  <c r="X20" i="14" s="1"/>
  <c r="E20" i="6" s="1"/>
  <c r="C20" i="16"/>
  <c r="E19" i="3"/>
  <c r="N15" i="18"/>
  <c r="Q26" i="14"/>
  <c r="R35" i="14" s="1"/>
  <c r="T35" i="14" s="1"/>
  <c r="Q25" i="14"/>
  <c r="R29" i="14" s="1"/>
  <c r="T29" i="14" s="1"/>
  <c r="X9" i="14" s="1"/>
  <c r="E9" i="6" s="1"/>
  <c r="AD15" i="14"/>
  <c r="AH15" i="14" s="1"/>
  <c r="AH11" i="14"/>
  <c r="AH6" i="14"/>
  <c r="AD11" i="14" s="1"/>
  <c r="T11" i="19"/>
  <c r="U11" i="19" s="1"/>
  <c r="D19" i="14"/>
  <c r="F19" i="14" s="1"/>
  <c r="G18" i="14" s="1"/>
  <c r="I18" i="14" s="1"/>
  <c r="J20" i="14" s="1"/>
  <c r="L20" i="14" s="1"/>
  <c r="X16" i="14" s="1"/>
  <c r="E16" i="6" s="1"/>
  <c r="D35" i="14"/>
  <c r="F35" i="14" s="1"/>
  <c r="G34" i="14" s="1"/>
  <c r="I34" i="14" s="1"/>
  <c r="D31" i="14"/>
  <c r="F31" i="14" s="1"/>
  <c r="D15" i="14"/>
  <c r="F15" i="14" s="1"/>
  <c r="G17" i="14" s="1"/>
  <c r="I17" i="14" s="1"/>
  <c r="J14" i="14" s="1"/>
  <c r="L14" i="14" s="1"/>
  <c r="E5" i="5"/>
  <c r="D5" i="5"/>
  <c r="C5" i="5"/>
  <c r="B5" i="5"/>
  <c r="F5" i="5"/>
  <c r="C12" i="11"/>
  <c r="N12" i="11" s="1"/>
  <c r="AJ11" i="11"/>
  <c r="AJ16" i="15" s="1"/>
  <c r="R19" i="14"/>
  <c r="T19" i="14" s="1"/>
  <c r="X19" i="14" s="1"/>
  <c r="E19" i="6" s="1"/>
  <c r="T13" i="14"/>
  <c r="X17" i="14" s="1"/>
  <c r="E17" i="6" s="1"/>
  <c r="N16" i="15"/>
  <c r="Y11" i="11"/>
  <c r="Y16" i="15" s="1"/>
  <c r="X11" i="14" l="1"/>
  <c r="E11" i="6" s="1"/>
  <c r="N20" i="16"/>
  <c r="R6" i="19"/>
  <c r="V11" i="19"/>
  <c r="AH8" i="14"/>
  <c r="AD16" i="14"/>
  <c r="AH16" i="14" s="1"/>
  <c r="AD6" i="14"/>
  <c r="AD14" i="14" s="1"/>
  <c r="X11" i="19"/>
  <c r="D11" i="14"/>
  <c r="F11" i="14" s="1"/>
  <c r="G10" i="14" s="1"/>
  <c r="I10" i="14" s="1"/>
  <c r="J19" i="14" s="1"/>
  <c r="L19" i="14" s="1"/>
  <c r="X15" i="14" s="1"/>
  <c r="E15" i="6" s="1"/>
  <c r="D27" i="14"/>
  <c r="F27" i="14" s="1"/>
  <c r="G26" i="14" s="1"/>
  <c r="I26" i="14" s="1"/>
  <c r="J35" i="14" s="1"/>
  <c r="L35" i="14" s="1"/>
  <c r="X7" i="14" s="1"/>
  <c r="E7" i="6" s="1"/>
  <c r="D23" i="14"/>
  <c r="F23" i="14" s="1"/>
  <c r="G25" i="14" s="1"/>
  <c r="I25" i="14" s="1"/>
  <c r="J29" i="14" s="1"/>
  <c r="L29" i="14" s="1"/>
  <c r="X5" i="14" s="1"/>
  <c r="E5" i="6" s="1"/>
  <c r="D7" i="14"/>
  <c r="F7" i="14" s="1"/>
  <c r="G9" i="14" s="1"/>
  <c r="I9" i="14" s="1"/>
  <c r="J13" i="14" s="1"/>
  <c r="L13" i="14" s="1"/>
  <c r="X14" i="14" s="1"/>
  <c r="E14" i="6" s="1"/>
  <c r="C17" i="15"/>
  <c r="C13" i="11"/>
  <c r="N13" i="11" s="1"/>
  <c r="AJ12" i="11"/>
  <c r="AJ17" i="15" s="1"/>
  <c r="G33" i="14"/>
  <c r="I33" i="14" s="1"/>
  <c r="O33" i="14"/>
  <c r="Y12" i="11"/>
  <c r="Y17" i="15" s="1"/>
  <c r="N17" i="15"/>
  <c r="C18" i="15" l="1"/>
  <c r="E16" i="19"/>
  <c r="E8" i="19"/>
  <c r="Q33" i="14"/>
  <c r="R30" i="14" s="1"/>
  <c r="T30" i="14" s="1"/>
  <c r="X10" i="14" s="1"/>
  <c r="E10" i="6" s="1"/>
  <c r="AD8" i="14"/>
  <c r="AE15" i="14" s="1"/>
  <c r="AD10" i="14"/>
  <c r="T10" i="19"/>
  <c r="AE14" i="14"/>
  <c r="X13" i="14"/>
  <c r="E13" i="6" s="1"/>
  <c r="C14" i="11"/>
  <c r="N14" i="11" s="1"/>
  <c r="AJ13" i="11"/>
  <c r="AH14" i="14"/>
  <c r="J30" i="14"/>
  <c r="L30" i="14" s="1"/>
  <c r="X6" i="14" s="1"/>
  <c r="E6" i="6" s="1"/>
  <c r="J36" i="14"/>
  <c r="L36" i="14" s="1"/>
  <c r="X8" i="14" s="1"/>
  <c r="E8" i="6" s="1"/>
  <c r="N18" i="15"/>
  <c r="AJ18" i="15"/>
  <c r="Y13" i="11"/>
  <c r="Y18" i="15" s="1"/>
  <c r="AE17" i="14" l="1"/>
  <c r="E32" i="19"/>
  <c r="E24" i="19"/>
  <c r="U10" i="19"/>
  <c r="V10" i="19"/>
  <c r="AE16" i="14"/>
  <c r="AF16" i="14"/>
  <c r="AF17" i="14"/>
  <c r="AF14" i="14"/>
  <c r="AF15" i="14"/>
  <c r="X10" i="19"/>
  <c r="C15" i="11"/>
  <c r="AJ14" i="11"/>
  <c r="AJ19" i="15" s="1"/>
  <c r="C19" i="15"/>
  <c r="Y14" i="11"/>
  <c r="Y19" i="15" s="1"/>
  <c r="N19" i="15"/>
  <c r="AJ15" i="11" l="1"/>
  <c r="N15" i="11"/>
  <c r="C20" i="15"/>
  <c r="Y15" i="11" l="1"/>
  <c r="Y20" i="15" s="1"/>
  <c r="AJ20" i="15"/>
  <c r="N20" i="15"/>
  <c r="D19" i="3"/>
  <c r="D10" i="14" l="1"/>
  <c r="D14" i="14" s="1"/>
  <c r="AC17" i="14" l="1"/>
  <c r="AC15" i="14"/>
  <c r="AC16" i="14"/>
  <c r="AC14" i="14"/>
  <c r="AG16" i="14" l="1"/>
  <c r="AG15" i="14"/>
  <c r="AG17" i="14"/>
  <c r="AG14" i="14"/>
  <c r="X21" i="14" l="1"/>
  <c r="E21" i="6" s="1"/>
  <c r="X24" i="14"/>
  <c r="E24" i="6" s="1"/>
  <c r="X22" i="14"/>
  <c r="E22" i="6" s="1"/>
  <c r="X23" i="14"/>
  <c r="E23" i="6" s="1"/>
  <c r="I11" i="6" l="1"/>
  <c r="I13" i="6"/>
  <c r="I12" i="6"/>
  <c r="I10" i="6"/>
  <c r="I8" i="6"/>
  <c r="I14" i="6"/>
  <c r="I6" i="6"/>
  <c r="I9" i="6"/>
  <c r="I5" i="6"/>
  <c r="I7" i="6"/>
  <c r="J5" i="6" l="1"/>
  <c r="N5" i="6" s="1"/>
  <c r="J9" i="6"/>
  <c r="N9" i="6" s="1"/>
  <c r="J6" i="6"/>
  <c r="N6" i="6" s="1"/>
  <c r="J14" i="6"/>
  <c r="N14" i="6" s="1"/>
  <c r="J13" i="6"/>
  <c r="N13" i="6" s="1"/>
  <c r="J7" i="6"/>
  <c r="N7" i="6" s="1"/>
  <c r="J8" i="6"/>
  <c r="N8" i="6" s="1"/>
  <c r="J11" i="6"/>
  <c r="N11" i="6" s="1"/>
  <c r="J12" i="6"/>
  <c r="N12" i="6" s="1"/>
  <c r="J10" i="6"/>
  <c r="N10" i="6" s="1"/>
  <c r="H34" i="19"/>
  <c r="H40" i="19" s="1"/>
  <c r="G21" i="3" s="1"/>
  <c r="S11" i="19" l="1"/>
  <c r="S10" i="19"/>
  <c r="W10" i="19" l="1"/>
  <c r="W11" i="19"/>
  <c r="N13" i="19" l="1"/>
  <c r="B13" i="6" s="1"/>
  <c r="N14" i="19"/>
  <c r="B14" i="6" s="1"/>
  <c r="M10" i="6" l="1"/>
  <c r="O10" i="6" s="1"/>
  <c r="M14" i="6"/>
  <c r="O14" i="6" s="1"/>
  <c r="M9" i="6"/>
  <c r="O9" i="6" s="1"/>
  <c r="M5" i="6"/>
  <c r="O5" i="6" s="1"/>
  <c r="M11" i="6"/>
  <c r="O11" i="6" s="1"/>
  <c r="M6" i="6"/>
  <c r="O6" i="6" s="1"/>
  <c r="M7" i="6"/>
  <c r="O7" i="6" s="1"/>
  <c r="M12" i="6"/>
  <c r="O12" i="6" s="1"/>
  <c r="M13" i="6"/>
  <c r="O13" i="6" s="1"/>
  <c r="M8" i="6"/>
  <c r="O8" i="6" s="1"/>
  <c r="P5" i="6" l="1"/>
  <c r="P10" i="6"/>
  <c r="P14" i="6"/>
  <c r="P8" i="6"/>
  <c r="P12" i="6"/>
  <c r="P6" i="6"/>
  <c r="P9" i="6"/>
  <c r="P11" i="6"/>
  <c r="P13" i="6"/>
  <c r="P7" i="6"/>
  <c r="D30" i="14" l="1"/>
  <c r="D34" i="14" s="1"/>
  <c r="O8" i="14" l="1"/>
  <c r="R12" i="14" l="1"/>
  <c r="R18" i="14" s="1"/>
  <c r="J18" i="14" l="1"/>
  <c r="AB10" i="14"/>
  <c r="R34" i="14"/>
  <c r="R40" i="14" l="1"/>
  <c r="F21" i="3" s="1"/>
</calcChain>
</file>

<file path=xl/sharedStrings.xml><?xml version="1.0" encoding="utf-8"?>
<sst xmlns="http://schemas.openxmlformats.org/spreadsheetml/2006/main" count="411" uniqueCount="92">
  <si>
    <t>Nom équipe</t>
  </si>
  <si>
    <t>W/L</t>
  </si>
  <si>
    <t>Dif.</t>
  </si>
  <si>
    <t>VS</t>
  </si>
  <si>
    <t>Classement</t>
  </si>
  <si>
    <t>W</t>
  </si>
  <si>
    <t>N</t>
  </si>
  <si>
    <t>L</t>
  </si>
  <si>
    <t>Pts</t>
  </si>
  <si>
    <t>Clas.</t>
  </si>
  <si>
    <t>Ne pas toucher</t>
  </si>
  <si>
    <t>Horaire de début</t>
  </si>
  <si>
    <t xml:space="preserve">Temps match </t>
  </si>
  <si>
    <t>Entre match</t>
  </si>
  <si>
    <t>Passage à phase de classement</t>
  </si>
  <si>
    <r>
      <t>1</t>
    </r>
    <r>
      <rPr>
        <vertAlign val="superscript"/>
        <sz val="12"/>
        <color theme="1"/>
        <rFont val="Calibri"/>
        <family val="2"/>
        <scheme val="minor"/>
      </rPr>
      <t>er</t>
    </r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</si>
  <si>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</si>
  <si>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</si>
  <si>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4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</si>
  <si>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</si>
  <si>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6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</si>
  <si>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7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</si>
  <si>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8</t>
    </r>
    <r>
      <rPr>
        <vertAlign val="superscript"/>
        <sz val="12"/>
        <color theme="1"/>
        <rFont val="Calibri"/>
        <family val="2"/>
        <scheme val="minor"/>
      </rPr>
      <t>ème</t>
    </r>
  </si>
  <si>
    <t>LOOSER BRACKET</t>
  </si>
  <si>
    <t>A</t>
  </si>
  <si>
    <t>B</t>
  </si>
  <si>
    <t>C</t>
  </si>
  <si>
    <t>D</t>
  </si>
  <si>
    <r>
      <t>9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</si>
  <si>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10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</si>
  <si>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11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</si>
  <si>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</si>
  <si>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</si>
  <si>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14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</si>
  <si>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</si>
  <si>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16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</si>
  <si>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17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</si>
  <si>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18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</si>
  <si>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19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</si>
  <si>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20</t>
    </r>
    <r>
      <rPr>
        <vertAlign val="superscript"/>
        <sz val="12"/>
        <color theme="1"/>
        <rFont val="Calibri"/>
        <family val="2"/>
        <scheme val="minor"/>
      </rPr>
      <t>ème</t>
    </r>
  </si>
  <si>
    <t>Fin</t>
  </si>
  <si>
    <t>Nombre point de victoire</t>
  </si>
  <si>
    <t>Nombre point le nul</t>
  </si>
  <si>
    <t>Nombre point la défaite</t>
  </si>
  <si>
    <t>POULE A</t>
  </si>
  <si>
    <t>POULE B</t>
  </si>
  <si>
    <t>T1</t>
  </si>
  <si>
    <t>T2</t>
  </si>
  <si>
    <t>T3</t>
  </si>
  <si>
    <t>POULE C</t>
  </si>
  <si>
    <t>POULE D</t>
  </si>
  <si>
    <t>Fin poule 1</t>
  </si>
  <si>
    <t>Fin poule 2</t>
  </si>
  <si>
    <t xml:space="preserve">Fin tournoi </t>
  </si>
  <si>
    <t>Point</t>
  </si>
  <si>
    <t>T4</t>
  </si>
  <si>
    <t>Equipes participants</t>
  </si>
  <si>
    <t>Binome A</t>
  </si>
  <si>
    <t>OZAIPEOIAE</t>
  </si>
  <si>
    <t>Points</t>
  </si>
  <si>
    <t>Feuille de match</t>
  </si>
  <si>
    <t xml:space="preserve">Joueur 1 </t>
  </si>
  <si>
    <t>Joueur 2</t>
  </si>
  <si>
    <t>Joueur 3</t>
  </si>
  <si>
    <t>Joueur 4</t>
  </si>
  <si>
    <t>Joueur 5</t>
  </si>
  <si>
    <t>Joueur 6</t>
  </si>
  <si>
    <t xml:space="preserve"> </t>
  </si>
  <si>
    <t>WINNER BRACKET</t>
  </si>
  <si>
    <t>Poule consolante</t>
  </si>
  <si>
    <t>Volley</t>
  </si>
  <si>
    <t>Montant payé</t>
  </si>
  <si>
    <t>Montant restant à payer</t>
  </si>
  <si>
    <t>Montant à payer</t>
  </si>
  <si>
    <t>Nom équipe 1</t>
  </si>
  <si>
    <t>Nom équipe 2</t>
  </si>
  <si>
    <t>Nom équipe 3</t>
  </si>
  <si>
    <t>Nom équipe 4</t>
  </si>
  <si>
    <t>Nom équipe 5</t>
  </si>
  <si>
    <t>Nom équipe 6</t>
  </si>
  <si>
    <t>Nom équipe 7</t>
  </si>
  <si>
    <t>Nom équipe 8</t>
  </si>
  <si>
    <t>Nom équipe 9</t>
  </si>
  <si>
    <t>Nom équipe 10</t>
  </si>
  <si>
    <t>Phase de Poule vers phase de classement - Sport 2</t>
  </si>
  <si>
    <t>Phase de Poule vers phase de classement - Sport 1</t>
  </si>
  <si>
    <t>Sport 1</t>
  </si>
  <si>
    <t>Sport 2</t>
  </si>
  <si>
    <t>Ping</t>
  </si>
  <si>
    <t>Sport en binôme</t>
  </si>
  <si>
    <t>Sport en équipe</t>
  </si>
  <si>
    <t>Classement final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</si>
</sst>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27" x14ac:knownFonts="1"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12"/>
      <color rgb="FF000000"/>
      <name val="Montserrat"/>
    </font>
    <font>
      <sz val="12"/>
      <color rgb="FF000000"/>
      <name val="Montserrat"/>
    </font>
    <font>
      <sz val="12"/>
      <color rgb="FF01369D"/>
      <name val="Montserrat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9"/>
      <color rgb="FF000000"/>
      <name val="Montserrat"/>
    </font>
    <font>
      <sz val="11"/>
      <color theme="0" tint="-0.14999847407452621"/>
      <name val="Calibri"/>
      <family val="2"/>
      <scheme val="minor"/>
    </font>
    <font>
      <sz val="9"/>
      <name val="Arial"/>
      <family val="2"/>
    </font>
    <font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2"/>
      <color theme="1"/>
      <name val="Calibri"/>
      <family val="2"/>
      <scheme val="minor"/>
    </font>
    <font>
      <sz val="2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Montserrat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36"/>
      <color theme="1"/>
      <name val="Montserrat"/>
    </font>
    <font>
      <sz val="11"/>
      <color rgb="FFFF3737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9EB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 readingOrder="1"/>
    </xf>
    <xf numFmtId="0" fontId="8" fillId="0" borderId="0" xfId="0" applyFont="1"/>
    <xf numFmtId="0" fontId="5" fillId="0" borderId="0" xfId="0" applyFont="1"/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readingOrder="1"/>
    </xf>
    <xf numFmtId="0" fontId="3" fillId="0" borderId="1" xfId="0" applyFont="1" applyBorder="1" applyAlignment="1">
      <alignment horizontal="left" vertical="center" wrapText="1" readingOrder="1"/>
    </xf>
    <xf numFmtId="0" fontId="2" fillId="0" borderId="2" xfId="0" applyFont="1" applyBorder="1" applyAlignment="1">
      <alignment horizontal="left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left" vertical="center" wrapText="1" readingOrder="1"/>
    </xf>
    <xf numFmtId="0" fontId="2" fillId="0" borderId="4" xfId="0" applyFont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left" vertical="center" wrapText="1" readingOrder="1"/>
    </xf>
    <xf numFmtId="0" fontId="3" fillId="0" borderId="5" xfId="0" applyFont="1" applyBorder="1" applyAlignment="1">
      <alignment horizontal="left" vertical="center" wrapText="1" readingOrder="1"/>
    </xf>
    <xf numFmtId="0" fontId="4" fillId="0" borderId="15" xfId="0" applyFont="1" applyBorder="1" applyAlignment="1">
      <alignment horizontal="center" vertical="center" wrapText="1" readingOrder="1"/>
    </xf>
    <xf numFmtId="0" fontId="6" fillId="0" borderId="14" xfId="0" applyFont="1" applyBorder="1" applyAlignment="1">
      <alignment vertical="top" wrapText="1"/>
    </xf>
    <xf numFmtId="0" fontId="3" fillId="0" borderId="7" xfId="0" applyFont="1" applyBorder="1" applyAlignment="1">
      <alignment horizontal="left" vertical="center" wrapText="1" readingOrder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0" borderId="6" xfId="0" applyFont="1" applyBorder="1" applyAlignment="1" applyProtection="1">
      <alignment horizontal="center" vertical="top" wrapText="1"/>
      <protection locked="0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/>
    </xf>
    <xf numFmtId="20" fontId="10" fillId="5" borderId="16" xfId="0" applyNumberFormat="1" applyFont="1" applyFill="1" applyBorder="1" applyAlignment="1">
      <alignment horizontal="center" vertical="center"/>
    </xf>
    <xf numFmtId="20" fontId="10" fillId="5" borderId="17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/>
    <xf numFmtId="0" fontId="5" fillId="7" borderId="1" xfId="0" applyFont="1" applyFill="1" applyBorder="1" applyAlignment="1">
      <alignment vertical="center"/>
    </xf>
    <xf numFmtId="0" fontId="14" fillId="7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5" fillId="0" borderId="0" xfId="0" applyFont="1" applyAlignment="1" applyProtection="1">
      <alignment horizontal="center" vertical="center"/>
      <protection locked="0"/>
    </xf>
    <xf numFmtId="20" fontId="15" fillId="5" borderId="18" xfId="0" applyNumberFormat="1" applyFont="1" applyFill="1" applyBorder="1" applyAlignment="1">
      <alignment horizontal="center" vertical="center"/>
    </xf>
    <xf numFmtId="0" fontId="11" fillId="6" borderId="0" xfId="0" applyFont="1" applyFill="1" applyAlignment="1">
      <alignment vertical="center"/>
    </xf>
    <xf numFmtId="0" fontId="5" fillId="0" borderId="0" xfId="0" applyFont="1" applyAlignment="1">
      <alignment horizontal="center"/>
    </xf>
    <xf numFmtId="0" fontId="11" fillId="6" borderId="0" xfId="0" applyFont="1" applyFill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21" fontId="0" fillId="0" borderId="0" xfId="0" applyNumberFormat="1"/>
    <xf numFmtId="0" fontId="6" fillId="0" borderId="6" xfId="0" applyFont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4" fillId="0" borderId="0" xfId="0" applyFont="1" applyAlignment="1">
      <alignment horizontal="center" vertical="center" wrapText="1" readingOrder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left" vertical="center" wrapText="1" readingOrder="1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3" borderId="1" xfId="0" applyFill="1" applyBorder="1"/>
    <xf numFmtId="0" fontId="9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9" fillId="3" borderId="1" xfId="0" applyFont="1" applyFill="1" applyBorder="1" applyAlignment="1">
      <alignment horizontal="center" vertical="center" wrapText="1"/>
    </xf>
    <xf numFmtId="0" fontId="23" fillId="0" borderId="0" xfId="0" applyFont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25" fillId="0" borderId="0" xfId="0" applyFont="1" applyAlignment="1">
      <alignment horizontal="center" vertical="top"/>
    </xf>
    <xf numFmtId="6" fontId="0" fillId="0" borderId="1" xfId="0" applyNumberFormat="1" applyBorder="1" applyAlignment="1">
      <alignment horizontal="center"/>
    </xf>
    <xf numFmtId="0" fontId="6" fillId="2" borderId="1" xfId="0" quotePrefix="1" applyFont="1" applyFill="1" applyBorder="1" applyAlignment="1" applyProtection="1">
      <alignment horizontal="center" vertical="center" wrapText="1"/>
      <protection locked="0"/>
    </xf>
    <xf numFmtId="0" fontId="5" fillId="4" borderId="0" xfId="0" applyFont="1" applyFill="1"/>
    <xf numFmtId="0" fontId="13" fillId="4" borderId="1" xfId="0" applyFont="1" applyFill="1" applyBorder="1" applyAlignment="1">
      <alignment horizontal="center" vertical="center" wrapText="1" readingOrder="1"/>
    </xf>
    <xf numFmtId="0" fontId="5" fillId="4" borderId="0" xfId="0" applyFont="1" applyFill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3" fillId="2" borderId="8" xfId="0" applyFont="1" applyFill="1" applyBorder="1" applyAlignment="1">
      <alignment horizontal="left" vertical="center" wrapText="1" readingOrder="1"/>
    </xf>
    <xf numFmtId="0" fontId="26" fillId="0" borderId="28" xfId="0" applyFont="1" applyBorder="1"/>
    <xf numFmtId="21" fontId="0" fillId="9" borderId="1" xfId="0" applyNumberFormat="1" applyFill="1" applyBorder="1" applyAlignment="1">
      <alignment horizontal="center"/>
    </xf>
    <xf numFmtId="20" fontId="0" fillId="9" borderId="1" xfId="0" applyNumberFormat="1" applyFill="1" applyBorder="1" applyAlignment="1">
      <alignment horizontal="center"/>
    </xf>
    <xf numFmtId="21" fontId="0" fillId="8" borderId="1" xfId="0" applyNumberFormat="1" applyFill="1" applyBorder="1" applyAlignment="1">
      <alignment horizontal="center"/>
    </xf>
    <xf numFmtId="20" fontId="0" fillId="8" borderId="1" xfId="0" applyNumberForma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4" fillId="4" borderId="0" xfId="0" applyFont="1" applyFill="1" applyAlignment="1">
      <alignment horizontal="center" vertical="center"/>
    </xf>
    <xf numFmtId="0" fontId="0" fillId="3" borderId="1" xfId="0" applyFill="1" applyBorder="1" applyAlignment="1">
      <alignment wrapText="1"/>
    </xf>
    <xf numFmtId="0" fontId="23" fillId="0" borderId="28" xfId="0" applyFont="1" applyBorder="1"/>
    <xf numFmtId="0" fontId="23" fillId="0" borderId="27" xfId="0" applyFont="1" applyBorder="1"/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5" fillId="0" borderId="0" xfId="0" applyFont="1" applyAlignment="1">
      <alignment horizontal="center" vertical="top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2" fillId="3" borderId="21" xfId="0" applyFont="1" applyFill="1" applyBorder="1" applyAlignment="1">
      <alignment horizontal="center" vertical="center"/>
    </xf>
    <xf numFmtId="0" fontId="22" fillId="3" borderId="22" xfId="0" applyFont="1" applyFill="1" applyBorder="1" applyAlignment="1">
      <alignment horizontal="center" vertical="center"/>
    </xf>
    <xf numFmtId="0" fontId="22" fillId="3" borderId="23" xfId="0" applyFont="1" applyFill="1" applyBorder="1" applyAlignment="1">
      <alignment horizontal="center" vertical="center"/>
    </xf>
  </cellXfs>
  <cellStyles count="1">
    <cellStyle name="Normal" xfId="0" builtinId="0"/>
  </cellStyles>
  <dxfs count="712"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rgb="FFDDFFFF"/>
        </patternFill>
      </fill>
    </dxf>
    <dxf>
      <fill>
        <patternFill>
          <bgColor rgb="FFDDFFFF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FDDFF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FDDFF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rgb="FFDDFFFF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rgb="FFFFDDFF"/>
        </patternFill>
      </fill>
    </dxf>
    <dxf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DDFFFF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3737"/>
      <color rgb="FFFFE5FF"/>
      <color rgb="FFD67C70"/>
      <color rgb="FF62241C"/>
      <color rgb="FFFF2D2D"/>
      <color rgb="FFFFC000"/>
      <color rgb="FFD4FFFF"/>
      <color rgb="FFE7FFFF"/>
      <color rgb="FFCCFFFF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970635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388D3D5-DE47-4CB8-93FD-84BCCCE34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664" y="1002722"/>
          <a:ext cx="4142171" cy="896915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3B27153A-D7DD-4298-9DBB-212EBB83C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15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26</xdr:col>
      <xdr:colOff>149514</xdr:colOff>
      <xdr:row>2</xdr:row>
      <xdr:rowOff>43872</xdr:rowOff>
    </xdr:from>
    <xdr:ext cx="4116771" cy="903265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98B6C44-1D26-444C-8486-C97B7563D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02389" y="1012247"/>
          <a:ext cx="4116771" cy="903265"/>
        </a:xfrm>
        <a:prstGeom prst="rect">
          <a:avLst/>
        </a:prstGeom>
      </xdr:spPr>
    </xdr:pic>
    <xdr:clientData/>
  </xdr:oneCellAnchor>
  <xdr:oneCellAnchor>
    <xdr:from>
      <xdr:col>37</xdr:col>
      <xdr:colOff>149514</xdr:colOff>
      <xdr:row>2</xdr:row>
      <xdr:rowOff>43872</xdr:rowOff>
    </xdr:from>
    <xdr:ext cx="4116771" cy="903265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D5B61C4-7AB0-4855-859D-2BFD8EA97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81139" y="1012247"/>
          <a:ext cx="4116771" cy="90326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265546</xdr:colOff>
      <xdr:row>22</xdr:row>
      <xdr:rowOff>54429</xdr:rowOff>
    </xdr:from>
    <xdr:to>
      <xdr:col>30</xdr:col>
      <xdr:colOff>478435</xdr:colOff>
      <xdr:row>31</xdr:row>
      <xdr:rowOff>988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1655A38-2172-4625-A288-78C2AD3DA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3182" y="7224156"/>
          <a:ext cx="7728980" cy="1620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32</xdr:row>
      <xdr:rowOff>247017</xdr:rowOff>
    </xdr:from>
    <xdr:to>
      <xdr:col>6</xdr:col>
      <xdr:colOff>9769</xdr:colOff>
      <xdr:row>34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E971E239-526D-4BE0-8BA3-B42748010B3D}"/>
            </a:ext>
          </a:extLst>
        </xdr:cNvPr>
        <xdr:cNvCxnSpPr/>
      </xdr:nvCxnSpPr>
      <xdr:spPr>
        <a:xfrm flipV="1">
          <a:off x="3372826" y="210686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B01339BF-4993-4C6F-AD4D-29CD7968616D}"/>
            </a:ext>
          </a:extLst>
        </xdr:cNvPr>
        <xdr:cNvCxnSpPr/>
      </xdr:nvCxnSpPr>
      <xdr:spPr>
        <a:xfrm>
          <a:off x="3378722" y="206432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24</xdr:row>
      <xdr:rowOff>247017</xdr:rowOff>
    </xdr:from>
    <xdr:to>
      <xdr:col>6</xdr:col>
      <xdr:colOff>9769</xdr:colOff>
      <xdr:row>26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081F9E50-89CC-4265-A277-0C2F00967C4F}"/>
            </a:ext>
          </a:extLst>
        </xdr:cNvPr>
        <xdr:cNvCxnSpPr/>
      </xdr:nvCxnSpPr>
      <xdr:spPr>
        <a:xfrm flipV="1">
          <a:off x="3372826" y="189350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E619891A-4940-462D-B751-BE8BDE5AC52A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E3E377E9-266A-4297-A1EB-3E285FAD1DFF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D8C20F04-A6A3-4EDA-872C-DD36F34E4FCA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FE77F46-0A45-4C12-8BD3-519E44806207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73D40548-F83A-402C-AD20-054635DFAF5F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FEF1ECC5-037F-4840-A72F-42C1E4314A15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1DE77480-AC37-44B3-BC09-F01FF3BB1C2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461AFB34-2E62-425B-8D6B-2919BED418F2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7C20C59C-0E24-428E-BB00-2894E6290F31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BFF4C1DD-7AB0-49E7-A4FD-084BB1FACAD5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67C3A989-CE40-4FE4-B5CB-C7D3B54D64FF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5C4FBD14-456E-40AC-B519-13380C5ABF77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6DF6333C-547A-4ED6-B182-1D34F4C633EE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2A7D9366-D8B1-4764-BD2D-4E6CE93A791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32272</xdr:colOff>
      <xdr:row>7</xdr:row>
      <xdr:rowOff>101003</xdr:rowOff>
    </xdr:from>
    <xdr:to>
      <xdr:col>5</xdr:col>
      <xdr:colOff>675123</xdr:colOff>
      <xdr:row>8</xdr:row>
      <xdr:rowOff>262892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0E1003C5-F2CB-40AD-99F0-955D09CF4211}"/>
            </a:ext>
          </a:extLst>
        </xdr:cNvPr>
        <xdr:cNvCxnSpPr/>
      </xdr:nvCxnSpPr>
      <xdr:spPr>
        <a:xfrm>
          <a:off x="3413647" y="2069503"/>
          <a:ext cx="642851" cy="44763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AC98B31B-6017-4B2A-A048-DE0088132123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46B40F26-D77C-4EE0-878E-376E63505024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F7BD43B4-7914-4E20-90EF-7BF83F81116F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366FD01B-058C-4A3B-93EA-6FBA544428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20</xdr:row>
      <xdr:rowOff>215035</xdr:rowOff>
    </xdr:from>
    <xdr:to>
      <xdr:col>2</xdr:col>
      <xdr:colOff>65767</xdr:colOff>
      <xdr:row>36</xdr:row>
      <xdr:rowOff>414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C80872CE-9787-4266-87F8-D132CAC020BF}"/>
            </a:ext>
          </a:extLst>
        </xdr:cNvPr>
        <xdr:cNvSpPr txBox="1"/>
      </xdr:nvSpPr>
      <xdr:spPr>
        <a:xfrm>
          <a:off x="77312" y="18026785"/>
          <a:ext cx="1147330" cy="41033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113806</xdr:colOff>
      <xdr:row>5</xdr:row>
      <xdr:rowOff>29894</xdr:rowOff>
    </xdr:from>
    <xdr:to>
      <xdr:col>2</xdr:col>
      <xdr:colOff>102261</xdr:colOff>
      <xdr:row>20</xdr:row>
      <xdr:rowOff>48244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29339C62-5ED0-41DC-8891-A21D22EEAE46}"/>
            </a:ext>
          </a:extLst>
        </xdr:cNvPr>
        <xdr:cNvSpPr txBox="1"/>
      </xdr:nvSpPr>
      <xdr:spPr>
        <a:xfrm>
          <a:off x="113806" y="13793519"/>
          <a:ext cx="1147330" cy="4066475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319AD418-A449-4487-9818-D0366CBD6E50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16D35148-2D8E-40AE-AD13-A90839D4E90C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3326212C-93EA-464E-B62A-45EB11E1419E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4EC3E5F6-7C8D-4954-90B2-9C7C38B9A51C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CD9F1746-4D53-459C-BF06-3E97C4F5B414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423EFF34-B2FB-40AF-98D9-A8C7E23BB341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178974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2D55BDEE-8CE4-4812-BA26-205AB9508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111125"/>
          <a:ext cx="923925" cy="65204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33A30EF8-4EAE-4167-88C7-7DCB176BE95A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FA016BDB-0192-4E8D-A21A-7F2216D256FE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B2522DEA-58A6-4803-9B54-144C6CAA41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66" name="Connecteur : en angle 65">
          <a:extLst>
            <a:ext uri="{FF2B5EF4-FFF2-40B4-BE49-F238E27FC236}">
              <a16:creationId xmlns:a16="http://schemas.microsoft.com/office/drawing/2014/main" id="{9241697A-0383-4EDE-8B17-E73BD6C243E2}"/>
            </a:ext>
          </a:extLst>
        </xdr:cNvPr>
        <xdr:cNvCxnSpPr/>
      </xdr:nvCxnSpPr>
      <xdr:spPr>
        <a:xfrm>
          <a:off x="3378722" y="206432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67" name="Connecteur : en angle 66">
          <a:extLst>
            <a:ext uri="{FF2B5EF4-FFF2-40B4-BE49-F238E27FC236}">
              <a16:creationId xmlns:a16="http://schemas.microsoft.com/office/drawing/2014/main" id="{54B93C94-3DC7-4CB3-8A56-9038DB8F09FE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C2089A29-C63B-4BC2-A3C5-9B539D4F234F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2" name="Connecteur : en angle 71">
          <a:extLst>
            <a:ext uri="{FF2B5EF4-FFF2-40B4-BE49-F238E27FC236}">
              <a16:creationId xmlns:a16="http://schemas.microsoft.com/office/drawing/2014/main" id="{BAA279D0-D6D4-47DE-A262-48F941C7BE7C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73" name="Connecteur : en angle 72">
          <a:extLst>
            <a:ext uri="{FF2B5EF4-FFF2-40B4-BE49-F238E27FC236}">
              <a16:creationId xmlns:a16="http://schemas.microsoft.com/office/drawing/2014/main" id="{506CE3A5-C817-4459-9017-2352E888722B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3F51A508-BBF1-4A7B-AA8C-457B37FE87D5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CA2F2AC3-D403-4FA4-A582-C004A78BAFAF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78" name="Connecteur : en angle 77">
          <a:extLst>
            <a:ext uri="{FF2B5EF4-FFF2-40B4-BE49-F238E27FC236}">
              <a16:creationId xmlns:a16="http://schemas.microsoft.com/office/drawing/2014/main" id="{2279A5B5-D1D1-4761-87E7-C69C2B9BBAF2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959749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5D802DD-4F5E-4FB6-8D10-502BBB76D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64" y="1002722"/>
          <a:ext cx="4142171" cy="906151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BB8AFA0-F8F1-4697-9CA2-104D6E70B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3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1477963</xdr:colOff>
      <xdr:row>22</xdr:row>
      <xdr:rowOff>130175</xdr:rowOff>
    </xdr:from>
    <xdr:to>
      <xdr:col>16</xdr:col>
      <xdr:colOff>162379</xdr:colOff>
      <xdr:row>31</xdr:row>
      <xdr:rowOff>73560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8E62741-AA35-4D3F-AAB4-124CAAE45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8463" y="7480300"/>
          <a:ext cx="7749041" cy="16578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28</xdr:row>
      <xdr:rowOff>256787</xdr:rowOff>
    </xdr:from>
    <xdr:to>
      <xdr:col>7</xdr:col>
      <xdr:colOff>14654</xdr:colOff>
      <xdr:row>32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4D00F62F-293C-4290-98C0-6BACE582F46D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24</xdr:row>
      <xdr:rowOff>221733</xdr:rowOff>
    </xdr:from>
    <xdr:to>
      <xdr:col>7</xdr:col>
      <xdr:colOff>0</xdr:colOff>
      <xdr:row>28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B2E39A50-7038-47A5-9D9F-4AD8AE30E3E2}"/>
            </a:ext>
          </a:extLst>
        </xdr:cNvPr>
        <xdr:cNvCxnSpPr/>
      </xdr:nvCxnSpPr>
      <xdr:spPr>
        <a:xfrm>
          <a:off x="6160755" y="70035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12</xdr:row>
      <xdr:rowOff>256787</xdr:rowOff>
    </xdr:from>
    <xdr:to>
      <xdr:col>7</xdr:col>
      <xdr:colOff>14654</xdr:colOff>
      <xdr:row>16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985C04D9-57AF-413B-B91D-E1AE729EEC18}"/>
            </a:ext>
          </a:extLst>
        </xdr:cNvPr>
        <xdr:cNvCxnSpPr/>
      </xdr:nvCxnSpPr>
      <xdr:spPr>
        <a:xfrm flipV="1">
          <a:off x="6172200" y="3692137"/>
          <a:ext cx="108780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8</xdr:row>
      <xdr:rowOff>221733</xdr:rowOff>
    </xdr:from>
    <xdr:to>
      <xdr:col>7</xdr:col>
      <xdr:colOff>0</xdr:colOff>
      <xdr:row>12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6D9F973C-1942-46CC-8157-BB91A74B1ABC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12</xdr:row>
      <xdr:rowOff>256787</xdr:rowOff>
    </xdr:from>
    <xdr:to>
      <xdr:col>7</xdr:col>
      <xdr:colOff>14654</xdr:colOff>
      <xdr:row>16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B6D8E00D-1705-4A03-9497-52E9614C9ED8}"/>
            </a:ext>
          </a:extLst>
        </xdr:cNvPr>
        <xdr:cNvCxnSpPr/>
      </xdr:nvCxnSpPr>
      <xdr:spPr>
        <a:xfrm flipV="1">
          <a:off x="6172200" y="3692137"/>
          <a:ext cx="108780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8</xdr:row>
      <xdr:rowOff>221733</xdr:rowOff>
    </xdr:from>
    <xdr:to>
      <xdr:col>7</xdr:col>
      <xdr:colOff>0</xdr:colOff>
      <xdr:row>12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C5306A68-9775-4817-8CC1-2CF050A0D04D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20</xdr:row>
      <xdr:rowOff>215035</xdr:rowOff>
    </xdr:from>
    <xdr:to>
      <xdr:col>2</xdr:col>
      <xdr:colOff>65767</xdr:colOff>
      <xdr:row>36</xdr:row>
      <xdr:rowOff>414</xdr:rowOff>
    </xdr:to>
    <xdr:sp macro="" textlink="">
      <xdr:nvSpPr>
        <xdr:cNvPr id="24" name="ZoneTexte 50">
          <a:extLst>
            <a:ext uri="{FF2B5EF4-FFF2-40B4-BE49-F238E27FC236}">
              <a16:creationId xmlns:a16="http://schemas.microsoft.com/office/drawing/2014/main" id="{5AD4B839-893B-4932-9F14-5B261BA9503D}"/>
            </a:ext>
          </a:extLst>
        </xdr:cNvPr>
        <xdr:cNvSpPr txBox="1"/>
      </xdr:nvSpPr>
      <xdr:spPr>
        <a:xfrm>
          <a:off x="77312" y="5930035"/>
          <a:ext cx="1144155" cy="40525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113806</xdr:colOff>
      <xdr:row>5</xdr:row>
      <xdr:rowOff>29894</xdr:rowOff>
    </xdr:from>
    <xdr:to>
      <xdr:col>2</xdr:col>
      <xdr:colOff>102261</xdr:colOff>
      <xdr:row>20</xdr:row>
      <xdr:rowOff>48244</xdr:rowOff>
    </xdr:to>
    <xdr:sp macro="" textlink="">
      <xdr:nvSpPr>
        <xdr:cNvPr id="25" name="ZoneTexte 51">
          <a:extLst>
            <a:ext uri="{FF2B5EF4-FFF2-40B4-BE49-F238E27FC236}">
              <a16:creationId xmlns:a16="http://schemas.microsoft.com/office/drawing/2014/main" id="{BBD88357-BBD4-41EB-B8B9-ADFB92CD261D}"/>
            </a:ext>
          </a:extLst>
        </xdr:cNvPr>
        <xdr:cNvSpPr txBox="1"/>
      </xdr:nvSpPr>
      <xdr:spPr>
        <a:xfrm>
          <a:off x="113806" y="1439594"/>
          <a:ext cx="1144155" cy="4323650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6</xdr:col>
      <xdr:colOff>0</xdr:colOff>
      <xdr:row>12</xdr:row>
      <xdr:rowOff>256787</xdr:rowOff>
    </xdr:from>
    <xdr:to>
      <xdr:col>7</xdr:col>
      <xdr:colOff>14654</xdr:colOff>
      <xdr:row>16</xdr:row>
      <xdr:rowOff>261671</xdr:rowOff>
    </xdr:to>
    <xdr:cxnSp macro="">
      <xdr:nvCxnSpPr>
        <xdr:cNvPr id="26" name="Connecteur : en angle 25">
          <a:extLst>
            <a:ext uri="{FF2B5EF4-FFF2-40B4-BE49-F238E27FC236}">
              <a16:creationId xmlns:a16="http://schemas.microsoft.com/office/drawing/2014/main" id="{C27EFAA4-3EC5-4CA2-BC75-A4E593517F83}"/>
            </a:ext>
          </a:extLst>
        </xdr:cNvPr>
        <xdr:cNvCxnSpPr/>
      </xdr:nvCxnSpPr>
      <xdr:spPr>
        <a:xfrm flipV="1">
          <a:off x="6172200" y="3692137"/>
          <a:ext cx="108780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28</xdr:row>
      <xdr:rowOff>256787</xdr:rowOff>
    </xdr:from>
    <xdr:to>
      <xdr:col>7</xdr:col>
      <xdr:colOff>14654</xdr:colOff>
      <xdr:row>32</xdr:row>
      <xdr:rowOff>261671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A1D37443-B72D-4030-87AC-CFEF7201F5CD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28</xdr:row>
      <xdr:rowOff>256787</xdr:rowOff>
    </xdr:from>
    <xdr:to>
      <xdr:col>7</xdr:col>
      <xdr:colOff>14654</xdr:colOff>
      <xdr:row>32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DFD957E4-B303-4FF4-8CCF-7F9CC187FD8A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28</xdr:row>
      <xdr:rowOff>256787</xdr:rowOff>
    </xdr:from>
    <xdr:to>
      <xdr:col>7</xdr:col>
      <xdr:colOff>14654</xdr:colOff>
      <xdr:row>32</xdr:row>
      <xdr:rowOff>261671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EF11A304-4FD3-4AF4-BABA-7072F3D52D3F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178974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E6F6B376-FA13-471F-9CF0-53F3A9476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5</xdr:col>
      <xdr:colOff>293355</xdr:colOff>
      <xdr:row>24</xdr:row>
      <xdr:rowOff>221733</xdr:rowOff>
    </xdr:from>
    <xdr:to>
      <xdr:col>7</xdr:col>
      <xdr:colOff>0</xdr:colOff>
      <xdr:row>28</xdr:row>
      <xdr:rowOff>252348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6BB2E903-8B30-4C52-886B-31DD70EB1177}"/>
            </a:ext>
          </a:extLst>
        </xdr:cNvPr>
        <xdr:cNvCxnSpPr/>
      </xdr:nvCxnSpPr>
      <xdr:spPr>
        <a:xfrm>
          <a:off x="6160755" y="70035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8</xdr:row>
      <xdr:rowOff>221733</xdr:rowOff>
    </xdr:from>
    <xdr:to>
      <xdr:col>7</xdr:col>
      <xdr:colOff>0</xdr:colOff>
      <xdr:row>12</xdr:row>
      <xdr:rowOff>252348</xdr:rowOff>
    </xdr:to>
    <xdr:cxnSp macro="">
      <xdr:nvCxnSpPr>
        <xdr:cNvPr id="41" name="Connecteur : en angle 40">
          <a:extLst>
            <a:ext uri="{FF2B5EF4-FFF2-40B4-BE49-F238E27FC236}">
              <a16:creationId xmlns:a16="http://schemas.microsoft.com/office/drawing/2014/main" id="{CE18FEBC-0A66-4129-9183-BDC394206474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8</xdr:row>
      <xdr:rowOff>221733</xdr:rowOff>
    </xdr:from>
    <xdr:to>
      <xdr:col>7</xdr:col>
      <xdr:colOff>0</xdr:colOff>
      <xdr:row>12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68AC99D5-4C3A-493D-86D8-CF93E6ED50D0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62824</xdr:colOff>
      <xdr:row>15</xdr:row>
      <xdr:rowOff>73061</xdr:rowOff>
    </xdr:from>
    <xdr:to>
      <xdr:col>3</xdr:col>
      <xdr:colOff>31751</xdr:colOff>
      <xdr:row>18</xdr:row>
      <xdr:rowOff>166000</xdr:rowOff>
    </xdr:to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F36E39E0-52CE-45E7-B212-27C9066B5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24" y="4359311"/>
          <a:ext cx="4667927" cy="950189"/>
        </a:xfrm>
        <a:prstGeom prst="rect">
          <a:avLst/>
        </a:prstGeom>
      </xdr:spPr>
    </xdr:pic>
    <xdr:clientData/>
  </xdr:twoCellAnchor>
  <xdr:oneCellAnchor>
    <xdr:from>
      <xdr:col>4</xdr:col>
      <xdr:colOff>205699</xdr:colOff>
      <xdr:row>24</xdr:row>
      <xdr:rowOff>184186</xdr:rowOff>
    </xdr:from>
    <xdr:ext cx="4683802" cy="950189"/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89F6EAF-D4A4-47FD-BD50-D9A4B9057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8699" y="7042186"/>
          <a:ext cx="4683802" cy="950189"/>
        </a:xfrm>
        <a:prstGeom prst="rect">
          <a:avLst/>
        </a:prstGeom>
      </xdr:spPr>
    </xdr:pic>
    <xdr:clientData/>
  </xdr:oneCellAnchor>
  <xdr:oneCellAnchor>
    <xdr:from>
      <xdr:col>7</xdr:col>
      <xdr:colOff>845462</xdr:colOff>
      <xdr:row>14</xdr:row>
      <xdr:rowOff>279436</xdr:rowOff>
    </xdr:from>
    <xdr:ext cx="4683802" cy="950189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C77A7B4D-571B-4A0B-877D-FDC441E07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29462" y="4279936"/>
          <a:ext cx="4683802" cy="950189"/>
        </a:xfrm>
        <a:prstGeom prst="rect">
          <a:avLst/>
        </a:prstGeom>
      </xdr:spPr>
    </xdr:pic>
    <xdr:clientData/>
  </xdr:oneCellAnchor>
  <xdr:oneCellAnchor>
    <xdr:from>
      <xdr:col>11</xdr:col>
      <xdr:colOff>2390100</xdr:colOff>
      <xdr:row>15</xdr:row>
      <xdr:rowOff>57186</xdr:rowOff>
    </xdr:from>
    <xdr:ext cx="4683802" cy="950189"/>
    <xdr:pic>
      <xdr:nvPicPr>
        <xdr:cNvPr id="6" name="Image 5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57A7435-E563-492A-B10C-27B02BEAA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97225" y="4486311"/>
          <a:ext cx="4683802" cy="95018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2C2C6-6428-42AF-9756-0B9D246FA57D}">
  <dimension ref="A3:K14"/>
  <sheetViews>
    <sheetView zoomScale="85" zoomScaleNormal="85" workbookViewId="0">
      <selection activeCell="C19" sqref="C19"/>
    </sheetView>
  </sheetViews>
  <sheetFormatPr baseColWidth="10" defaultRowHeight="14.5" x14ac:dyDescent="0.35"/>
  <cols>
    <col min="1" max="1" width="29.7265625" customWidth="1"/>
    <col min="2" max="4" width="14.54296875" style="1" customWidth="1"/>
  </cols>
  <sheetData>
    <row r="3" spans="1:11" ht="29" x14ac:dyDescent="0.35">
      <c r="A3" s="64" t="s">
        <v>56</v>
      </c>
      <c r="B3" s="97" t="s">
        <v>71</v>
      </c>
      <c r="C3" s="97" t="s">
        <v>73</v>
      </c>
      <c r="D3" s="97" t="s">
        <v>72</v>
      </c>
      <c r="F3" s="64" t="s">
        <v>61</v>
      </c>
      <c r="G3" s="64" t="s">
        <v>62</v>
      </c>
      <c r="H3" s="64" t="s">
        <v>63</v>
      </c>
      <c r="I3" s="64" t="s">
        <v>64</v>
      </c>
      <c r="J3" s="64" t="s">
        <v>65</v>
      </c>
      <c r="K3" s="64" t="s">
        <v>66</v>
      </c>
    </row>
    <row r="4" spans="1:11" x14ac:dyDescent="0.35">
      <c r="A4" s="51" t="s">
        <v>74</v>
      </c>
      <c r="B4" s="78"/>
      <c r="C4" s="78"/>
      <c r="D4" s="78">
        <f>C4-B4</f>
        <v>0</v>
      </c>
      <c r="F4" s="54"/>
      <c r="G4" s="54"/>
      <c r="H4" s="54"/>
      <c r="I4" s="54"/>
      <c r="J4" s="54"/>
      <c r="K4" s="54"/>
    </row>
    <row r="5" spans="1:11" x14ac:dyDescent="0.35">
      <c r="A5" s="51" t="s">
        <v>75</v>
      </c>
      <c r="B5" s="78"/>
      <c r="C5" s="78"/>
      <c r="D5" s="78">
        <f t="shared" ref="D5:D13" si="0">C5-B5</f>
        <v>0</v>
      </c>
      <c r="F5" s="54"/>
      <c r="G5" s="54"/>
      <c r="H5" s="54"/>
      <c r="I5" s="54"/>
      <c r="J5" s="54"/>
      <c r="K5" s="54"/>
    </row>
    <row r="6" spans="1:11" x14ac:dyDescent="0.35">
      <c r="A6" s="51" t="s">
        <v>76</v>
      </c>
      <c r="B6" s="78"/>
      <c r="C6" s="78"/>
      <c r="D6" s="78">
        <f t="shared" si="0"/>
        <v>0</v>
      </c>
      <c r="F6" s="54"/>
      <c r="G6" s="54"/>
      <c r="H6" s="54"/>
      <c r="I6" s="54"/>
      <c r="J6" s="54"/>
      <c r="K6" s="54"/>
    </row>
    <row r="7" spans="1:11" x14ac:dyDescent="0.35">
      <c r="A7" s="51" t="s">
        <v>77</v>
      </c>
      <c r="B7" s="78"/>
      <c r="C7" s="78"/>
      <c r="D7" s="78">
        <f t="shared" si="0"/>
        <v>0</v>
      </c>
      <c r="F7" s="54"/>
      <c r="G7" s="54"/>
      <c r="H7" s="54"/>
      <c r="I7" s="54"/>
      <c r="J7" s="54"/>
      <c r="K7" s="54"/>
    </row>
    <row r="8" spans="1:11" x14ac:dyDescent="0.35">
      <c r="A8" s="51" t="s">
        <v>78</v>
      </c>
      <c r="B8" s="78"/>
      <c r="C8" s="78"/>
      <c r="D8" s="78">
        <f t="shared" si="0"/>
        <v>0</v>
      </c>
      <c r="F8" s="54"/>
      <c r="G8" s="54"/>
      <c r="H8" s="54"/>
      <c r="I8" s="54"/>
      <c r="J8" s="54"/>
      <c r="K8" s="54"/>
    </row>
    <row r="9" spans="1:11" x14ac:dyDescent="0.35">
      <c r="A9" s="51" t="s">
        <v>79</v>
      </c>
      <c r="B9" s="78"/>
      <c r="C9" s="78"/>
      <c r="D9" s="78">
        <f t="shared" si="0"/>
        <v>0</v>
      </c>
      <c r="F9" s="54"/>
      <c r="G9" s="54"/>
      <c r="H9" s="54"/>
      <c r="I9" s="54"/>
      <c r="J9" s="54"/>
      <c r="K9" s="54"/>
    </row>
    <row r="10" spans="1:11" x14ac:dyDescent="0.35">
      <c r="A10" s="51" t="s">
        <v>80</v>
      </c>
      <c r="B10" s="78"/>
      <c r="C10" s="78"/>
      <c r="D10" s="78">
        <f t="shared" si="0"/>
        <v>0</v>
      </c>
      <c r="F10" s="54"/>
      <c r="G10" s="54"/>
      <c r="H10" s="54"/>
      <c r="I10" s="54"/>
      <c r="J10" s="54"/>
      <c r="K10" s="54"/>
    </row>
    <row r="11" spans="1:11" x14ac:dyDescent="0.35">
      <c r="A11" s="51" t="s">
        <v>81</v>
      </c>
      <c r="B11" s="78"/>
      <c r="C11" s="78"/>
      <c r="D11" s="78">
        <f t="shared" si="0"/>
        <v>0</v>
      </c>
      <c r="F11" s="54"/>
      <c r="G11" s="54"/>
      <c r="H11" s="54"/>
      <c r="I11" s="54"/>
      <c r="J11" s="54"/>
      <c r="K11" s="54"/>
    </row>
    <row r="12" spans="1:11" x14ac:dyDescent="0.35">
      <c r="A12" s="51" t="s">
        <v>82</v>
      </c>
      <c r="B12" s="78"/>
      <c r="C12" s="78"/>
      <c r="D12" s="78">
        <f t="shared" si="0"/>
        <v>0</v>
      </c>
      <c r="F12" s="54"/>
      <c r="G12" s="54"/>
      <c r="H12" s="54"/>
      <c r="I12" s="54"/>
      <c r="J12" s="54"/>
      <c r="K12" s="54"/>
    </row>
    <row r="13" spans="1:11" x14ac:dyDescent="0.35">
      <c r="A13" s="51" t="s">
        <v>83</v>
      </c>
      <c r="B13" s="78"/>
      <c r="C13" s="78"/>
      <c r="D13" s="78">
        <f t="shared" si="0"/>
        <v>0</v>
      </c>
      <c r="F13" s="54"/>
      <c r="G13" s="54"/>
      <c r="H13" s="54"/>
      <c r="I13" s="54"/>
      <c r="J13" s="54"/>
      <c r="K13" s="54"/>
    </row>
    <row r="14" spans="1:11" x14ac:dyDescent="0.35">
      <c r="B14" s="78">
        <f>SUM(B4:B13)</f>
        <v>0</v>
      </c>
      <c r="C14" s="78">
        <f>SUM(C4:C13)</f>
        <v>0</v>
      </c>
      <c r="D14" s="78">
        <f>SUM(D4:D13)</f>
        <v>0</v>
      </c>
      <c r="F14" s="54"/>
      <c r="G14" s="54"/>
      <c r="H14" s="54"/>
      <c r="I14" s="54"/>
      <c r="J14" s="54"/>
      <c r="K14" s="54"/>
    </row>
  </sheetData>
  <phoneticPr fontId="21" type="noConversion"/>
  <conditionalFormatting sqref="A4:A13">
    <cfRule type="cellIs" dxfId="711" priority="2" operator="equal">
      <formula>"N"</formula>
    </cfRule>
    <cfRule type="cellIs" dxfId="710" priority="3" operator="equal">
      <formula>"W"</formula>
    </cfRule>
    <cfRule type="cellIs" dxfId="709" priority="4" operator="equal">
      <formula>"L"</formula>
    </cfRule>
  </conditionalFormatting>
  <conditionalFormatting sqref="D4:D14">
    <cfRule type="cellIs" dxfId="708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ED225-3523-46FF-A7E3-68852AB00E7A}">
  <dimension ref="A1:K25"/>
  <sheetViews>
    <sheetView showGridLines="0" tabSelected="1" zoomScale="70" zoomScaleNormal="70" workbookViewId="0">
      <selection activeCell="G22" sqref="G22"/>
    </sheetView>
  </sheetViews>
  <sheetFormatPr baseColWidth="10" defaultRowHeight="14.5" x14ac:dyDescent="0.35"/>
  <cols>
    <col min="1" max="1" width="4.81640625" customWidth="1"/>
    <col min="2" max="2" width="18" customWidth="1"/>
    <col min="4" max="6" width="19.54296875" customWidth="1"/>
    <col min="7" max="7" width="16.90625" customWidth="1"/>
    <col min="10" max="11" width="13.81640625" customWidth="1"/>
    <col min="12" max="12" width="3.90625" customWidth="1"/>
    <col min="13" max="14" width="13.81640625" customWidth="1"/>
    <col min="15" max="15" width="3.90625" customWidth="1"/>
    <col min="16" max="17" width="13.81640625" customWidth="1"/>
    <col min="19" max="19" width="18.81640625" customWidth="1"/>
  </cols>
  <sheetData>
    <row r="1" spans="1:11" x14ac:dyDescent="0.35">
      <c r="A1" s="66" t="s">
        <v>5</v>
      </c>
    </row>
    <row r="2" spans="1:11" x14ac:dyDescent="0.35">
      <c r="A2" s="66" t="s">
        <v>6</v>
      </c>
      <c r="E2" s="64" t="s">
        <v>56</v>
      </c>
      <c r="F2" s="64" t="s">
        <v>57</v>
      </c>
      <c r="G2" s="64" t="s">
        <v>57</v>
      </c>
      <c r="I2" s="64" t="s">
        <v>86</v>
      </c>
      <c r="J2" s="54" t="s">
        <v>88</v>
      </c>
      <c r="K2" s="64" t="s">
        <v>89</v>
      </c>
    </row>
    <row r="3" spans="1:11" x14ac:dyDescent="0.35">
      <c r="A3" s="66" t="s">
        <v>7</v>
      </c>
      <c r="E3" s="65" t="str">
        <f>'Point équipe'!A4</f>
        <v>Nom équipe 1</v>
      </c>
      <c r="F3" s="65" t="str">
        <f>E3&amp;" A"</f>
        <v>Nom équipe 1 A</v>
      </c>
      <c r="G3" s="65" t="str">
        <f t="shared" ref="G3:G12" si="0">E3&amp;" B"</f>
        <v>Nom équipe 1 B</v>
      </c>
      <c r="I3" s="64" t="s">
        <v>87</v>
      </c>
      <c r="J3" s="54" t="s">
        <v>70</v>
      </c>
      <c r="K3" s="64" t="s">
        <v>90</v>
      </c>
    </row>
    <row r="4" spans="1:11" x14ac:dyDescent="0.35">
      <c r="E4" s="65" t="str">
        <f>'Point équipe'!A5</f>
        <v>Nom équipe 2</v>
      </c>
      <c r="F4" s="65" t="str">
        <f t="shared" ref="F4:F12" si="1">E4&amp;" A"</f>
        <v>Nom équipe 2 A</v>
      </c>
      <c r="G4" s="65" t="str">
        <f t="shared" si="0"/>
        <v>Nom équipe 2 B</v>
      </c>
    </row>
    <row r="5" spans="1:11" x14ac:dyDescent="0.35">
      <c r="B5" s="68" t="s">
        <v>58</v>
      </c>
      <c r="E5" s="65" t="str">
        <f>'Point équipe'!A6</f>
        <v>Nom équipe 3</v>
      </c>
      <c r="F5" s="65" t="str">
        <f t="shared" si="1"/>
        <v>Nom équipe 3 A</v>
      </c>
      <c r="G5" s="65" t="str">
        <f t="shared" si="0"/>
        <v>Nom équipe 3 B</v>
      </c>
    </row>
    <row r="6" spans="1:11" x14ac:dyDescent="0.35">
      <c r="B6" s="68" t="s">
        <v>58</v>
      </c>
      <c r="E6" s="65" t="str">
        <f>'Point équipe'!A7</f>
        <v>Nom équipe 4</v>
      </c>
      <c r="F6" s="65" t="str">
        <f t="shared" si="1"/>
        <v>Nom équipe 4 A</v>
      </c>
      <c r="G6" s="65" t="str">
        <f t="shared" si="0"/>
        <v>Nom équipe 4 B</v>
      </c>
    </row>
    <row r="7" spans="1:11" x14ac:dyDescent="0.35">
      <c r="B7" s="68" t="s">
        <v>58</v>
      </c>
      <c r="E7" s="65" t="str">
        <f>'Point équipe'!A8</f>
        <v>Nom équipe 5</v>
      </c>
      <c r="F7" s="65" t="str">
        <f t="shared" si="1"/>
        <v>Nom équipe 5 A</v>
      </c>
      <c r="G7" s="65" t="str">
        <f t="shared" si="0"/>
        <v>Nom équipe 5 B</v>
      </c>
    </row>
    <row r="8" spans="1:11" x14ac:dyDescent="0.35">
      <c r="B8" s="68" t="s">
        <v>58</v>
      </c>
      <c r="E8" s="65" t="str">
        <f>'Point équipe'!A9</f>
        <v>Nom équipe 6</v>
      </c>
      <c r="F8" s="65" t="str">
        <f t="shared" si="1"/>
        <v>Nom équipe 6 A</v>
      </c>
      <c r="G8" s="65" t="str">
        <f t="shared" si="0"/>
        <v>Nom équipe 6 B</v>
      </c>
    </row>
    <row r="9" spans="1:11" x14ac:dyDescent="0.35">
      <c r="B9" s="68" t="s">
        <v>58</v>
      </c>
      <c r="E9" s="65" t="str">
        <f>'Point équipe'!A10</f>
        <v>Nom équipe 7</v>
      </c>
      <c r="F9" s="65" t="str">
        <f t="shared" si="1"/>
        <v>Nom équipe 7 A</v>
      </c>
      <c r="G9" s="65" t="str">
        <f t="shared" si="0"/>
        <v>Nom équipe 7 B</v>
      </c>
    </row>
    <row r="10" spans="1:11" x14ac:dyDescent="0.35">
      <c r="B10" s="68" t="s">
        <v>58</v>
      </c>
      <c r="E10" s="65" t="str">
        <f>'Point équipe'!A11</f>
        <v>Nom équipe 8</v>
      </c>
      <c r="F10" s="65" t="str">
        <f t="shared" si="1"/>
        <v>Nom équipe 8 A</v>
      </c>
      <c r="G10" s="65" t="str">
        <f t="shared" si="0"/>
        <v>Nom équipe 8 B</v>
      </c>
    </row>
    <row r="11" spans="1:11" x14ac:dyDescent="0.35">
      <c r="B11" s="68" t="s">
        <v>58</v>
      </c>
      <c r="E11" s="65" t="str">
        <f>'Point équipe'!A12</f>
        <v>Nom équipe 9</v>
      </c>
      <c r="F11" s="65" t="str">
        <f t="shared" si="1"/>
        <v>Nom équipe 9 A</v>
      </c>
      <c r="G11" s="65" t="str">
        <f t="shared" si="0"/>
        <v>Nom équipe 9 B</v>
      </c>
    </row>
    <row r="12" spans="1:11" x14ac:dyDescent="0.35">
      <c r="B12" s="68" t="s">
        <v>58</v>
      </c>
      <c r="E12" s="65" t="str">
        <f>'Point équipe'!A13</f>
        <v>Nom équipe 10</v>
      </c>
      <c r="F12" s="65" t="str">
        <f t="shared" si="1"/>
        <v>Nom équipe 10 A</v>
      </c>
      <c r="G12" s="65" t="str">
        <f t="shared" si="0"/>
        <v>Nom équipe 10 B</v>
      </c>
    </row>
    <row r="14" spans="1:11" ht="43.5" x14ac:dyDescent="0.35">
      <c r="D14" s="97" t="str">
        <f>"Paramétrage Poule - "&amp;Paramétrage!$J$2</f>
        <v>Paramétrage Poule - Ping</v>
      </c>
      <c r="E14" s="97" t="str">
        <f>"Paramétrage Poule - "&amp;Paramétrage!$J$3</f>
        <v>Paramétrage Poule - Volley</v>
      </c>
      <c r="F14" s="97" t="str">
        <f>"Paramétrage Classement - "&amp;Paramétrage!$J$2</f>
        <v>Paramétrage Classement - Ping</v>
      </c>
      <c r="G14" s="97" t="str">
        <f>"Paramétrage Classement - "&amp;Paramétrage!$J$3</f>
        <v>Paramétrage Classement - Volley</v>
      </c>
    </row>
    <row r="15" spans="1:11" x14ac:dyDescent="0.35">
      <c r="B15" s="65" t="s">
        <v>11</v>
      </c>
      <c r="D15" s="88">
        <v>0.4236111111111111</v>
      </c>
      <c r="E15" s="90">
        <v>0.60416666666666663</v>
      </c>
      <c r="F15" s="88">
        <f>D19+D16+D17</f>
        <v>0.51145833333333313</v>
      </c>
      <c r="G15" s="90">
        <f>E19+E16+E17</f>
        <v>0.69201388888888915</v>
      </c>
    </row>
    <row r="16" spans="1:11" x14ac:dyDescent="0.35">
      <c r="B16" s="65" t="s">
        <v>12</v>
      </c>
      <c r="D16" s="88">
        <v>6.2500000000000003E-3</v>
      </c>
      <c r="E16" s="90">
        <v>6.2500000000000003E-3</v>
      </c>
      <c r="F16" s="88">
        <v>6.2500000000000003E-3</v>
      </c>
      <c r="G16" s="90">
        <v>6.2500000000000003E-3</v>
      </c>
    </row>
    <row r="17" spans="2:7" x14ac:dyDescent="0.35">
      <c r="B17" s="65" t="s">
        <v>13</v>
      </c>
      <c r="D17" s="88">
        <v>1.736111111111111E-3</v>
      </c>
      <c r="E17" s="90">
        <v>1.736111111111111E-3</v>
      </c>
      <c r="F17" s="88">
        <v>1.736111111111111E-3</v>
      </c>
      <c r="G17" s="90">
        <v>1.736111111111111E-3</v>
      </c>
    </row>
    <row r="18" spans="2:7" ht="23" x14ac:dyDescent="0.35">
      <c r="B18" s="65" t="s">
        <v>14</v>
      </c>
    </row>
    <row r="19" spans="2:7" x14ac:dyDescent="0.35">
      <c r="B19" s="65" t="s">
        <v>51</v>
      </c>
      <c r="D19" s="89">
        <f>'1-Phase de poule-Sport 1'!C15</f>
        <v>0.50347222222222199</v>
      </c>
      <c r="E19" s="91">
        <f>'1-Phase de poule-Sport 2'!C15</f>
        <v>0.68402777777777801</v>
      </c>
    </row>
    <row r="20" spans="2:7" x14ac:dyDescent="0.35">
      <c r="B20" s="65" t="s">
        <v>52</v>
      </c>
    </row>
    <row r="21" spans="2:7" x14ac:dyDescent="0.35">
      <c r="B21" s="65" t="s">
        <v>53</v>
      </c>
      <c r="F21" s="89">
        <f>'2-Phase de classement-Sport 1'!R40</f>
        <v>0.57534722222222223</v>
      </c>
      <c r="G21" s="91">
        <f>'2-Phase de classement-Sport 2'!H40</f>
        <v>0.73993055555555598</v>
      </c>
    </row>
    <row r="23" spans="2:7" ht="23" x14ac:dyDescent="0.35">
      <c r="B23" s="65" t="s">
        <v>41</v>
      </c>
      <c r="C23" s="67">
        <v>3</v>
      </c>
      <c r="D23" s="52"/>
      <c r="E23" s="52"/>
    </row>
    <row r="24" spans="2:7" x14ac:dyDescent="0.35">
      <c r="B24" s="65" t="s">
        <v>42</v>
      </c>
      <c r="C24" s="67">
        <v>2</v>
      </c>
    </row>
    <row r="25" spans="2:7" x14ac:dyDescent="0.35">
      <c r="B25" s="65" t="s">
        <v>43</v>
      </c>
      <c r="C25" s="67">
        <v>1</v>
      </c>
    </row>
  </sheetData>
  <phoneticPr fontId="21" type="noConversion"/>
  <conditionalFormatting sqref="B15:B21">
    <cfRule type="cellIs" dxfId="707" priority="30" operator="equal">
      <formula>"N"</formula>
    </cfRule>
    <cfRule type="cellIs" dxfId="706" priority="31" operator="equal">
      <formula>"W"</formula>
    </cfRule>
    <cfRule type="cellIs" dxfId="705" priority="32" operator="equal">
      <formula>"L"</formula>
    </cfRule>
  </conditionalFormatting>
  <conditionalFormatting sqref="B23:C25">
    <cfRule type="cellIs" dxfId="704" priority="21" operator="equal">
      <formula>"N"</formula>
    </cfRule>
    <cfRule type="cellIs" dxfId="703" priority="22" operator="equal">
      <formula>"W"</formula>
    </cfRule>
    <cfRule type="cellIs" dxfId="702" priority="23" operator="equal">
      <formula>"L"</formula>
    </cfRule>
  </conditionalFormatting>
  <conditionalFormatting sqref="E3:G12">
    <cfRule type="cellIs" dxfId="701" priority="12" operator="equal">
      <formula>"N"</formula>
    </cfRule>
    <cfRule type="cellIs" dxfId="700" priority="13" operator="equal">
      <formula>"W"</formula>
    </cfRule>
    <cfRule type="cellIs" dxfId="699" priority="14" operator="equal">
      <formula>"L"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DFA60-4B29-4C58-B634-7AD70708D15A}">
  <dimension ref="A1:G18"/>
  <sheetViews>
    <sheetView topLeftCell="A9" workbookViewId="0">
      <selection activeCell="A19" sqref="A19:XFD21"/>
    </sheetView>
  </sheetViews>
  <sheetFormatPr baseColWidth="10" defaultRowHeight="14.5" x14ac:dyDescent="0.35"/>
  <cols>
    <col min="2" max="7" width="19.81640625" style="1" customWidth="1"/>
  </cols>
  <sheetData>
    <row r="1" spans="1:7" ht="15" thickBot="1" x14ac:dyDescent="0.4"/>
    <row r="2" spans="1:7" ht="15" thickBot="1" x14ac:dyDescent="0.4">
      <c r="B2" s="100" t="s">
        <v>85</v>
      </c>
      <c r="C2" s="101"/>
      <c r="D2" s="101"/>
      <c r="E2" s="101"/>
      <c r="F2" s="102"/>
      <c r="G2"/>
    </row>
    <row r="3" spans="1:7" ht="15" thickBot="1" x14ac:dyDescent="0.4"/>
    <row r="4" spans="1:7" ht="15" thickBot="1" x14ac:dyDescent="0.4">
      <c r="B4" s="61">
        <v>1</v>
      </c>
      <c r="C4" s="62">
        <v>2</v>
      </c>
      <c r="D4" s="62">
        <v>3</v>
      </c>
      <c r="E4" s="62">
        <v>4</v>
      </c>
      <c r="F4" s="63">
        <v>5</v>
      </c>
      <c r="G4"/>
    </row>
    <row r="5" spans="1:7" x14ac:dyDescent="0.35">
      <c r="A5" s="1" t="s">
        <v>24</v>
      </c>
      <c r="B5" s="69" t="str">
        <f ca="1">+VLOOKUP('Param. - Transition'!B$4,'1-Phase de poule-Sport 1'!$H$17:$I$21,2,FALSE)</f>
        <v>Nom équipe 5 A</v>
      </c>
      <c r="C5" s="70" t="e">
        <f ca="1">+VLOOKUP('Param. - Transition'!C$4,'1-Phase de poule-Sport 1'!$H$17:$I$21,2,FALSE)</f>
        <v>#N/A</v>
      </c>
      <c r="D5" s="70" t="str">
        <f ca="1">+VLOOKUP('Param. - Transition'!D$4,'1-Phase de poule-Sport 1'!$H$17:$I$21,2,FALSE)</f>
        <v>Nom équipe 3 A</v>
      </c>
      <c r="E5" s="70" t="str">
        <f ca="1">+VLOOKUP('Param. - Transition'!E$4,'1-Phase de poule-Sport 1'!$H$17:$I$21,2,FALSE)</f>
        <v>Nom équipe 1 A</v>
      </c>
      <c r="F5" s="71" t="e">
        <f ca="1">+VLOOKUP('Param. - Transition'!F$4,'1-Phase de poule-Sport 1'!$H$17:$I$21,2,FALSE)</f>
        <v>#N/A</v>
      </c>
    </row>
    <row r="6" spans="1:7" x14ac:dyDescent="0.35">
      <c r="A6" s="1" t="s">
        <v>25</v>
      </c>
      <c r="B6" s="72" t="str">
        <f ca="1">+VLOOKUP('Param. - Transition'!B$4,'1-Phase de poule-Sport 1'!$S$17:$T$21,2,FALSE)</f>
        <v>Nom équipe 6 A</v>
      </c>
      <c r="C6" s="6" t="e">
        <f ca="1">+VLOOKUP('Param. - Transition'!C$4,'1-Phase de poule-Sport 1'!$S$17:$T$21,2,FALSE)</f>
        <v>#N/A</v>
      </c>
      <c r="D6" s="6" t="str">
        <f ca="1">+VLOOKUP('Param. - Transition'!D$4,'1-Phase de poule-Sport 1'!$S$17:$T$21,2,FALSE)</f>
        <v>Nom équipe 4 A</v>
      </c>
      <c r="E6" s="6" t="str">
        <f ca="1">+VLOOKUP('Param. - Transition'!E$4,'1-Phase de poule-Sport 1'!$S$17:$T$21,2,FALSE)</f>
        <v>Nom équipe 2 A</v>
      </c>
      <c r="F6" s="73" t="e">
        <f ca="1">+VLOOKUP('Param. - Transition'!F$4,'1-Phase de poule-Sport 1'!$S$17:$T$21,2,FALSE)</f>
        <v>#N/A</v>
      </c>
    </row>
    <row r="7" spans="1:7" x14ac:dyDescent="0.35">
      <c r="A7" s="1" t="s">
        <v>26</v>
      </c>
      <c r="B7" s="72" t="str">
        <f ca="1">+VLOOKUP('Param. - Transition'!B$4,'1-Phase de poule-Sport 1'!$AD$17:$AE$21,2,FALSE)</f>
        <v>Nom équipe 9 B</v>
      </c>
      <c r="C7" s="6" t="e">
        <f ca="1">+VLOOKUP('Param. - Transition'!C$4,'1-Phase de poule-Sport 1'!$AD$17:$AE$21,2,FALSE)</f>
        <v>#N/A</v>
      </c>
      <c r="D7" s="6" t="str">
        <f ca="1">+VLOOKUP('Param. - Transition'!D$4,'1-Phase de poule-Sport 1'!$AD$17:$AE$21,2,FALSE)</f>
        <v>Nom équipe 7 B</v>
      </c>
      <c r="E7" s="6" t="str">
        <f ca="1">+VLOOKUP('Param. - Transition'!E$4,'1-Phase de poule-Sport 1'!$AD$17:$AE$21,2,FALSE)</f>
        <v>Nom équipe 5 B</v>
      </c>
      <c r="F7" s="73" t="e">
        <f ca="1">+VLOOKUP('Param. - Transition'!F$4,'1-Phase de poule-Sport 1'!$AD$17:$AE$21,2,FALSE)</f>
        <v>#N/A</v>
      </c>
    </row>
    <row r="8" spans="1:7" ht="15" thickBot="1" x14ac:dyDescent="0.4">
      <c r="A8" s="1" t="s">
        <v>27</v>
      </c>
      <c r="B8" s="74" t="str">
        <f ca="1">+VLOOKUP('Param. - Transition'!B$4,'1-Phase de poule-Sport 1'!$AO$17:$AP$21,2,FALSE)</f>
        <v>Nom équipe 10 B</v>
      </c>
      <c r="C8" s="75" t="e">
        <f ca="1">+VLOOKUP('Param. - Transition'!C$4,'1-Phase de poule-Sport 1'!$AO$17:$AP$21,2,FALSE)</f>
        <v>#N/A</v>
      </c>
      <c r="D8" s="75" t="str">
        <f ca="1">+VLOOKUP('Param. - Transition'!D$4,'1-Phase de poule-Sport 1'!$AO$17:$AP$21,2,FALSE)</f>
        <v>Nom équipe 8 B</v>
      </c>
      <c r="E8" s="75" t="str">
        <f ca="1">+VLOOKUP('Param. - Transition'!E$4,'1-Phase de poule-Sport 1'!$AO$17:$AP$21,2,FALSE)</f>
        <v>Nom équipe 6 B</v>
      </c>
      <c r="F8" s="76" t="e">
        <f ca="1">+VLOOKUP('Param. - Transition'!F$4,'1-Phase de poule-Sport 1'!$AO$17:$AP$21,2,FALSE)</f>
        <v>#N/A</v>
      </c>
    </row>
    <row r="13" spans="1:7" ht="15" thickBot="1" x14ac:dyDescent="0.4"/>
    <row r="14" spans="1:7" ht="15" thickBot="1" x14ac:dyDescent="0.4">
      <c r="B14" s="103" t="s">
        <v>84</v>
      </c>
      <c r="C14" s="104"/>
      <c r="D14" s="104"/>
      <c r="E14" s="104"/>
      <c r="F14" s="105"/>
    </row>
    <row r="15" spans="1:7" ht="15" thickBot="1" x14ac:dyDescent="0.4"/>
    <row r="16" spans="1:7" ht="15" thickBot="1" x14ac:dyDescent="0.4">
      <c r="B16" s="61">
        <v>1</v>
      </c>
      <c r="C16" s="62">
        <v>2</v>
      </c>
      <c r="D16" s="62">
        <v>3</v>
      </c>
      <c r="E16" s="62">
        <v>4</v>
      </c>
      <c r="F16" s="63">
        <v>5</v>
      </c>
    </row>
    <row r="17" spans="1:6" x14ac:dyDescent="0.35">
      <c r="A17" s="1" t="s">
        <v>24</v>
      </c>
      <c r="B17" s="69" t="str">
        <f ca="1">+VLOOKUP('Param. - Transition'!B$4,'1-Phase de poule-Sport 2'!$H$17:$I$21,2,FALSE)</f>
        <v>Nom équipe 3</v>
      </c>
      <c r="C17" s="70" t="e">
        <f ca="1">+VLOOKUP('Param. - Transition'!C$4,'1-Phase de poule-Sport 2'!$H$17:$I$21,2,FALSE)</f>
        <v>#N/A</v>
      </c>
      <c r="D17" s="70" t="str">
        <f ca="1">+VLOOKUP('Param. - Transition'!D$4,'1-Phase de poule-Sport 2'!$H$17:$I$21,2,FALSE)</f>
        <v>Nom équipe 2</v>
      </c>
      <c r="E17" s="70" t="str">
        <f ca="1">+VLOOKUP('Param. - Transition'!E$4,'1-Phase de poule-Sport 2'!$H$17:$I$21,2,FALSE)</f>
        <v>Nom équipe 1</v>
      </c>
      <c r="F17" s="71" t="e">
        <f ca="1">+VLOOKUP('Param. - Transition'!F$4,'1-Phase de poule-Sport 2'!$H$17:$I$21,2,FALSE)</f>
        <v>#N/A</v>
      </c>
    </row>
    <row r="18" spans="1:6" x14ac:dyDescent="0.35">
      <c r="A18" s="1" t="s">
        <v>25</v>
      </c>
      <c r="B18" s="72" t="str">
        <f ca="1">+VLOOKUP('Param. - Transition'!B$4,'1-Phase de poule-Sport 2'!$S$17:$T$21,2,FALSE)</f>
        <v>Nom équipe 8</v>
      </c>
      <c r="C18" s="6" t="e">
        <f ca="1">+VLOOKUP('Param. - Transition'!C$4,'1-Phase de poule-Sport 2'!$S$17:$T$21,2,FALSE)</f>
        <v>#N/A</v>
      </c>
      <c r="D18" s="6" t="str">
        <f ca="1">+VLOOKUP('Param. - Transition'!D$4,'1-Phase de poule-Sport 2'!$S$17:$T$21,2,FALSE)</f>
        <v>Nom équipe 7</v>
      </c>
      <c r="E18" s="6" t="str">
        <f ca="1">+VLOOKUP('Param. - Transition'!E$4,'1-Phase de poule-Sport 2'!$S$17:$T$21,2,FALSE)</f>
        <v>Nom équipe 6</v>
      </c>
      <c r="F18" s="73" t="e">
        <f ca="1">+VLOOKUP('Param. - Transition'!F$4,'1-Phase de poule-Sport 2'!$S$17:$T$21,2,FALSE)</f>
        <v>#N/A</v>
      </c>
    </row>
  </sheetData>
  <sheetProtection selectLockedCells="1" selectUnlockedCells="1"/>
  <mergeCells count="2">
    <mergeCell ref="B2:F2"/>
    <mergeCell ref="B14:F14"/>
  </mergeCells>
  <conditionalFormatting sqref="B5:F8">
    <cfRule type="duplicateValues" dxfId="698" priority="1"/>
  </conditionalFormatting>
  <conditionalFormatting sqref="B9:F9">
    <cfRule type="duplicateValues" dxfId="697" priority="1274"/>
  </conditionalFormatting>
  <conditionalFormatting sqref="B17:F18">
    <cfRule type="duplicateValues" dxfId="696" priority="1276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31B3E-20BB-409B-8B57-0C304535A72A}">
  <sheetPr>
    <tabColor theme="4" tint="0.59999389629810485"/>
    <pageSetUpPr fitToPage="1"/>
  </sheetPr>
  <dimension ref="A2:AS22"/>
  <sheetViews>
    <sheetView showGridLines="0" view="pageBreakPreview" zoomScale="40" zoomScaleNormal="70" zoomScaleSheetLayoutView="40" workbookViewId="0">
      <selection activeCell="E8" sqref="E8"/>
    </sheetView>
  </sheetViews>
  <sheetFormatPr baseColWidth="10" defaultRowHeight="14.5" x14ac:dyDescent="0.35"/>
  <cols>
    <col min="1" max="1" width="0.36328125" style="1" customWidth="1"/>
    <col min="2" max="3" width="8.6328125" style="1" customWidth="1"/>
    <col min="4" max="4" width="1.7265625" customWidth="1"/>
    <col min="5" max="5" width="30.6328125" customWidth="1"/>
    <col min="6" max="7" width="6" style="2" customWidth="1"/>
    <col min="8" max="8" width="5.08984375" customWidth="1"/>
    <col min="9" max="9" width="30.6328125" customWidth="1"/>
    <col min="10" max="11" width="6" style="2" customWidth="1"/>
    <col min="12" max="12" width="0.36328125" style="1" customWidth="1"/>
    <col min="13" max="14" width="8.6328125" style="1" customWidth="1"/>
    <col min="15" max="15" width="1.7265625" customWidth="1"/>
    <col min="16" max="16" width="30.6328125" customWidth="1"/>
    <col min="17" max="18" width="6" style="2" customWidth="1"/>
    <col min="19" max="19" width="5.08984375" customWidth="1"/>
    <col min="20" max="20" width="30.6328125" customWidth="1"/>
    <col min="21" max="22" width="6" style="2" customWidth="1"/>
    <col min="23" max="23" width="0.26953125" style="2" customWidth="1"/>
    <col min="24" max="25" width="8.6328125" style="1" customWidth="1"/>
    <col min="26" max="26" width="1.7265625" customWidth="1"/>
    <col min="27" max="27" width="30.6328125" customWidth="1"/>
    <col min="28" max="29" width="6" style="2" customWidth="1"/>
    <col min="30" max="30" width="5.08984375" customWidth="1"/>
    <col min="31" max="31" width="30.6328125" customWidth="1"/>
    <col min="32" max="32" width="6" style="2" customWidth="1"/>
    <col min="33" max="33" width="8.453125" style="2" customWidth="1"/>
    <col min="34" max="34" width="8.453125" style="2" hidden="1" customWidth="1"/>
    <col min="35" max="35" width="8.453125" style="1" customWidth="1"/>
    <col min="36" max="36" width="8.6328125" style="1" customWidth="1"/>
    <col min="37" max="37" width="1.7265625" customWidth="1"/>
    <col min="38" max="38" width="30.6328125" customWidth="1"/>
    <col min="39" max="40" width="6" style="2" customWidth="1"/>
    <col min="41" max="41" width="5.08984375" customWidth="1"/>
    <col min="42" max="42" width="30.6328125" customWidth="1"/>
    <col min="43" max="44" width="6" style="2" customWidth="1"/>
    <col min="45" max="45" width="0.26953125" style="2" customWidth="1"/>
  </cols>
  <sheetData>
    <row r="2" spans="1:45" ht="61" customHeight="1" x14ac:dyDescent="0.35">
      <c r="B2" s="109" t="s">
        <v>60</v>
      </c>
      <c r="C2" s="109"/>
      <c r="D2" s="109"/>
      <c r="E2" s="109"/>
      <c r="F2" s="109"/>
      <c r="G2" s="109"/>
      <c r="H2" s="109"/>
      <c r="I2" s="109"/>
      <c r="J2" s="109"/>
      <c r="K2" s="109"/>
      <c r="M2" s="109" t="s">
        <v>60</v>
      </c>
      <c r="N2" s="109"/>
      <c r="O2" s="109"/>
      <c r="P2" s="109"/>
      <c r="Q2" s="109"/>
      <c r="R2" s="109"/>
      <c r="S2" s="109"/>
      <c r="T2" s="109"/>
      <c r="U2" s="109"/>
      <c r="V2" s="109"/>
      <c r="W2" s="77"/>
      <c r="X2" s="109" t="s">
        <v>60</v>
      </c>
      <c r="Y2" s="109"/>
      <c r="Z2" s="109"/>
      <c r="AA2" s="109"/>
      <c r="AB2" s="109"/>
      <c r="AC2" s="109"/>
      <c r="AD2" s="109"/>
      <c r="AE2" s="109"/>
      <c r="AF2" s="109"/>
      <c r="AG2" s="109"/>
      <c r="AH2" s="77"/>
      <c r="AI2" s="109" t="s">
        <v>60</v>
      </c>
      <c r="AJ2" s="109"/>
      <c r="AK2" s="109"/>
      <c r="AL2" s="109"/>
      <c r="AM2" s="109"/>
      <c r="AN2" s="109"/>
      <c r="AO2" s="109"/>
      <c r="AP2" s="109"/>
      <c r="AQ2" s="109"/>
      <c r="AR2" s="109"/>
      <c r="AS2" s="77"/>
    </row>
    <row r="3" spans="1:45" ht="14.5" customHeight="1" x14ac:dyDescent="0.35">
      <c r="W3" s="77"/>
      <c r="AH3" s="77"/>
      <c r="AS3" s="77"/>
    </row>
    <row r="4" spans="1:45" ht="24" customHeight="1" x14ac:dyDescent="0.35">
      <c r="W4" s="77"/>
      <c r="AH4" s="77"/>
      <c r="AS4" s="77"/>
    </row>
    <row r="5" spans="1:45" ht="24" customHeight="1" x14ac:dyDescent="0.35">
      <c r="W5" s="77"/>
      <c r="AH5" s="77"/>
      <c r="AS5" s="77"/>
    </row>
    <row r="6" spans="1:45" ht="24" customHeight="1" thickBot="1" x14ac:dyDescent="0.4">
      <c r="W6" s="77"/>
      <c r="AH6" s="77"/>
      <c r="AS6" s="77"/>
    </row>
    <row r="7" spans="1:45" ht="24" customHeight="1" thickBot="1" x14ac:dyDescent="0.6">
      <c r="E7" s="106" t="str">
        <f>"POULE A - "&amp;Paramétrage!$J$2</f>
        <v>POULE A - Ping</v>
      </c>
      <c r="F7" s="107"/>
      <c r="G7" s="107"/>
      <c r="H7" s="107"/>
      <c r="I7" s="107"/>
      <c r="J7" s="107"/>
      <c r="K7" s="108"/>
      <c r="P7" s="106" t="str">
        <f>"POULE B - "&amp;Paramétrage!$J$2</f>
        <v>POULE B - Ping</v>
      </c>
      <c r="Q7" s="107"/>
      <c r="R7" s="107"/>
      <c r="S7" s="107"/>
      <c r="T7" s="107"/>
      <c r="U7" s="107"/>
      <c r="V7" s="108"/>
      <c r="W7" s="77"/>
      <c r="AA7" s="106" t="str">
        <f>"POULE C - "&amp;Paramétrage!$J$2</f>
        <v>POULE C - Ping</v>
      </c>
      <c r="AB7" s="107"/>
      <c r="AC7" s="107"/>
      <c r="AD7" s="107"/>
      <c r="AE7" s="107"/>
      <c r="AF7" s="107"/>
      <c r="AG7" s="108"/>
      <c r="AH7" s="77"/>
      <c r="AL7" s="106" t="str">
        <f>"POULE D - "&amp;Paramétrage!$J$2</f>
        <v>POULE D - Ping</v>
      </c>
      <c r="AM7" s="107"/>
      <c r="AN7" s="107"/>
      <c r="AO7" s="107"/>
      <c r="AP7" s="107"/>
      <c r="AQ7" s="107"/>
      <c r="AR7" s="108"/>
      <c r="AS7" s="77"/>
    </row>
    <row r="8" spans="1:45" ht="24" customHeight="1" thickBot="1" x14ac:dyDescent="0.4">
      <c r="W8" s="77"/>
      <c r="AH8" s="77"/>
      <c r="AS8" s="77"/>
    </row>
    <row r="9" spans="1:45" ht="24" customHeight="1" thickBot="1" x14ac:dyDescent="0.4">
      <c r="E9" s="11" t="s">
        <v>0</v>
      </c>
      <c r="F9" s="12" t="s">
        <v>1</v>
      </c>
      <c r="G9" s="12" t="s">
        <v>2</v>
      </c>
      <c r="H9" s="18"/>
      <c r="I9" s="13" t="s">
        <v>0</v>
      </c>
      <c r="J9" s="12" t="s">
        <v>1</v>
      </c>
      <c r="K9" s="14" t="s">
        <v>2</v>
      </c>
      <c r="P9" s="11" t="s">
        <v>0</v>
      </c>
      <c r="Q9" s="12" t="s">
        <v>1</v>
      </c>
      <c r="R9" s="12" t="s">
        <v>2</v>
      </c>
      <c r="S9" s="18"/>
      <c r="T9" s="13" t="s">
        <v>0</v>
      </c>
      <c r="U9" s="12" t="s">
        <v>1</v>
      </c>
      <c r="V9" s="14" t="s">
        <v>2</v>
      </c>
      <c r="W9" s="77"/>
      <c r="AA9" s="11" t="s">
        <v>0</v>
      </c>
      <c r="AB9" s="12" t="s">
        <v>1</v>
      </c>
      <c r="AC9" s="12" t="s">
        <v>2</v>
      </c>
      <c r="AD9" s="18"/>
      <c r="AE9" s="13" t="s">
        <v>0</v>
      </c>
      <c r="AF9" s="12" t="s">
        <v>1</v>
      </c>
      <c r="AG9" s="14" t="s">
        <v>2</v>
      </c>
      <c r="AH9" s="77"/>
      <c r="AL9" s="11" t="s">
        <v>0</v>
      </c>
      <c r="AM9" s="12" t="s">
        <v>1</v>
      </c>
      <c r="AN9" s="12" t="s">
        <v>2</v>
      </c>
      <c r="AO9" s="18"/>
      <c r="AP9" s="13" t="s">
        <v>0</v>
      </c>
      <c r="AQ9" s="12" t="s">
        <v>1</v>
      </c>
      <c r="AR9" s="14" t="s">
        <v>2</v>
      </c>
      <c r="AS9" s="77"/>
    </row>
    <row r="10" spans="1:45" ht="30" customHeight="1" thickBot="1" x14ac:dyDescent="0.4">
      <c r="A10" s="22">
        <f>+'1-Phase de poule-Sport 1'!A5</f>
        <v>0</v>
      </c>
      <c r="B10" s="27" t="str">
        <f>+'1-Phase de poule-Sport 1'!B5</f>
        <v>T1</v>
      </c>
      <c r="C10" s="27">
        <f>+'1-Phase de poule-Sport 1'!C5</f>
        <v>0.4236111111111111</v>
      </c>
      <c r="D10" s="5"/>
      <c r="E10" s="15" t="str">
        <f>+'1-Phase de poule-Sport 1'!E5</f>
        <v>Nom équipe 1 A</v>
      </c>
      <c r="F10" s="20"/>
      <c r="G10" s="20"/>
      <c r="H10" s="55" t="str">
        <f>+'1-Phase de poule-Sport 1'!H5</f>
        <v>VS</v>
      </c>
      <c r="I10" s="9" t="str">
        <f>+'1-Phase de poule-Sport 1'!I5</f>
        <v>Nom équipe 7 A</v>
      </c>
      <c r="J10" s="20"/>
      <c r="K10" s="22"/>
      <c r="L10" s="22">
        <f>+'1-Phase de poule-Sport 1'!L5</f>
        <v>0</v>
      </c>
      <c r="M10" s="27" t="str">
        <f>+'1-Phase de poule-Sport 1'!M5</f>
        <v>T2</v>
      </c>
      <c r="N10" s="27">
        <f>+'1-Phase de poule-Sport 1'!N5</f>
        <v>0.4236111111111111</v>
      </c>
      <c r="O10" s="5"/>
      <c r="P10" s="15" t="str">
        <f>+'1-Phase de poule-Sport 1'!P5</f>
        <v>Nom équipe 2 A</v>
      </c>
      <c r="Q10" s="20"/>
      <c r="R10" s="20"/>
      <c r="S10" s="55" t="str">
        <f>+'1-Phase de poule-Sport 1'!S5</f>
        <v>VS</v>
      </c>
      <c r="T10" s="9" t="str">
        <f>+'1-Phase de poule-Sport 1'!T5</f>
        <v>Nom équipe 8 A</v>
      </c>
      <c r="U10" s="20"/>
      <c r="V10" s="22"/>
      <c r="W10" s="77"/>
      <c r="X10" s="27" t="str">
        <f>+'1-Phase de poule-Sport 1'!X5</f>
        <v>T3</v>
      </c>
      <c r="Y10" s="27">
        <f>+'1-Phase de poule-Sport 1'!Y5</f>
        <v>0.4236111111111111</v>
      </c>
      <c r="Z10" s="5"/>
      <c r="AA10" s="15" t="str">
        <f>+'1-Phase de poule-Sport 1'!AA5</f>
        <v>Nom équipe 5 B</v>
      </c>
      <c r="AB10" s="20"/>
      <c r="AC10" s="20"/>
      <c r="AD10" s="55" t="str">
        <f>+'1-Phase de poule-Sport 1'!AD5</f>
        <v>VS</v>
      </c>
      <c r="AE10" s="9" t="str">
        <f>+'1-Phase de poule-Sport 1'!AE5</f>
        <v>Nom équipe 3 B</v>
      </c>
      <c r="AF10" s="20"/>
      <c r="AG10" s="22"/>
      <c r="AH10" s="77"/>
      <c r="AI10" s="27" t="str">
        <f>+'1-Phase de poule-Sport 1'!AI5</f>
        <v>T4</v>
      </c>
      <c r="AJ10" s="27">
        <f>+'1-Phase de poule-Sport 1'!AJ5</f>
        <v>0.4236111111111111</v>
      </c>
      <c r="AK10" s="5"/>
      <c r="AL10" s="15" t="str">
        <f>+'1-Phase de poule-Sport 1'!AL5</f>
        <v>Nom équipe 6 B</v>
      </c>
      <c r="AM10" s="20"/>
      <c r="AN10" s="20"/>
      <c r="AO10" s="55" t="str">
        <f>+'1-Phase de poule-Sport 1'!AO5</f>
        <v>VS</v>
      </c>
      <c r="AP10" s="9" t="str">
        <f>+'1-Phase de poule-Sport 1'!AP5</f>
        <v>Nom équipe 4 B</v>
      </c>
      <c r="AQ10" s="20"/>
      <c r="AR10" s="22"/>
      <c r="AS10" s="77"/>
    </row>
    <row r="11" spans="1:45" ht="30" customHeight="1" thickBot="1" x14ac:dyDescent="0.4">
      <c r="A11" s="22">
        <f>+'1-Phase de poule-Sport 1'!A6</f>
        <v>0</v>
      </c>
      <c r="B11" s="27" t="str">
        <f>+'1-Phase de poule-Sport 1'!B6</f>
        <v>T1</v>
      </c>
      <c r="C11" s="28">
        <f>+'1-Phase de poule-Sport 1'!C6</f>
        <v>0.43159722222222219</v>
      </c>
      <c r="D11" s="26"/>
      <c r="E11" s="16" t="str">
        <f>+'1-Phase de poule-Sport 1'!E6</f>
        <v>Nom équipe 3 A</v>
      </c>
      <c r="F11" s="21"/>
      <c r="G11" s="21"/>
      <c r="H11" s="55" t="str">
        <f>+'1-Phase de poule-Sport 1'!H6</f>
        <v>VS</v>
      </c>
      <c r="I11" s="10" t="str">
        <f>+'1-Phase de poule-Sport 1'!I6</f>
        <v>Nom équipe 9 A</v>
      </c>
      <c r="J11" s="21"/>
      <c r="K11" s="53"/>
      <c r="L11" s="22">
        <f>+'1-Phase de poule-Sport 1'!L6</f>
        <v>0</v>
      </c>
      <c r="M11" s="27" t="str">
        <f>+'1-Phase de poule-Sport 1'!M6</f>
        <v>T2</v>
      </c>
      <c r="N11" s="28">
        <f>+'1-Phase de poule-Sport 1'!N6</f>
        <v>0.43159722222222219</v>
      </c>
      <c r="O11" s="26"/>
      <c r="P11" s="16" t="str">
        <f>+'1-Phase de poule-Sport 1'!P6</f>
        <v>Nom équipe 4 A</v>
      </c>
      <c r="Q11" s="21"/>
      <c r="R11" s="21"/>
      <c r="S11" s="55" t="str">
        <f>+'1-Phase de poule-Sport 1'!S6</f>
        <v>VS</v>
      </c>
      <c r="T11" s="10" t="str">
        <f>+'1-Phase de poule-Sport 1'!T6</f>
        <v>Nom équipe 10 A</v>
      </c>
      <c r="U11" s="21"/>
      <c r="V11" s="53"/>
      <c r="W11" s="77"/>
      <c r="X11" s="27" t="str">
        <f>+'1-Phase de poule-Sport 1'!X6</f>
        <v>T3</v>
      </c>
      <c r="Y11" s="28">
        <f>+'1-Phase de poule-Sport 1'!Y6</f>
        <v>0.43159722222222219</v>
      </c>
      <c r="Z11" s="26"/>
      <c r="AA11" s="16" t="str">
        <f>+'1-Phase de poule-Sport 1'!AA6</f>
        <v>Nom équipe 7 B</v>
      </c>
      <c r="AB11" s="21"/>
      <c r="AC11" s="21"/>
      <c r="AD11" s="55" t="str">
        <f>+'1-Phase de poule-Sport 1'!AD6</f>
        <v>VS</v>
      </c>
      <c r="AE11" s="10" t="str">
        <f>+'1-Phase de poule-Sport 1'!AE6</f>
        <v>Nom équipe 1 B</v>
      </c>
      <c r="AF11" s="21"/>
      <c r="AG11" s="53"/>
      <c r="AH11" s="77"/>
      <c r="AI11" s="27" t="str">
        <f>+'1-Phase de poule-Sport 1'!AI6</f>
        <v>T4</v>
      </c>
      <c r="AJ11" s="28">
        <f>+'1-Phase de poule-Sport 1'!AJ6</f>
        <v>0.43159722222222219</v>
      </c>
      <c r="AK11" s="26"/>
      <c r="AL11" s="16" t="str">
        <f>+'1-Phase de poule-Sport 1'!AL6</f>
        <v>Nom équipe 8 B</v>
      </c>
      <c r="AM11" s="21"/>
      <c r="AN11" s="21"/>
      <c r="AO11" s="55" t="str">
        <f>+'1-Phase de poule-Sport 1'!AO6</f>
        <v>VS</v>
      </c>
      <c r="AP11" s="10" t="str">
        <f>+'1-Phase de poule-Sport 1'!AP6</f>
        <v>Nom équipe 2 B</v>
      </c>
      <c r="AQ11" s="21"/>
      <c r="AR11" s="53"/>
      <c r="AS11" s="77"/>
    </row>
    <row r="12" spans="1:45" ht="30" customHeight="1" thickBot="1" x14ac:dyDescent="0.4">
      <c r="A12" s="22">
        <f>+'1-Phase de poule-Sport 1'!A7</f>
        <v>0</v>
      </c>
      <c r="B12" s="27" t="str">
        <f>+'1-Phase de poule-Sport 1'!B7</f>
        <v>T1</v>
      </c>
      <c r="C12" s="28">
        <f>+'1-Phase de poule-Sport 1'!C7</f>
        <v>0.43958333333333327</v>
      </c>
      <c r="D12" s="26"/>
      <c r="E12" s="15" t="str">
        <f>+'1-Phase de poule-Sport 1'!E7</f>
        <v>Nom équipe 5 A</v>
      </c>
      <c r="F12" s="20"/>
      <c r="G12" s="20"/>
      <c r="H12" s="55" t="str">
        <f>+'1-Phase de poule-Sport 1'!H7</f>
        <v>VS</v>
      </c>
      <c r="I12" s="9" t="str">
        <f>+'1-Phase de poule-Sport 1'!I7</f>
        <v>Nom équipe 1 A</v>
      </c>
      <c r="J12" s="20"/>
      <c r="K12" s="22"/>
      <c r="L12" s="22">
        <f>+'1-Phase de poule-Sport 1'!L7</f>
        <v>0</v>
      </c>
      <c r="M12" s="27" t="str">
        <f>+'1-Phase de poule-Sport 1'!M7</f>
        <v>T2</v>
      </c>
      <c r="N12" s="28">
        <f>+'1-Phase de poule-Sport 1'!N7</f>
        <v>0.43958333333333327</v>
      </c>
      <c r="O12" s="26"/>
      <c r="P12" s="15" t="str">
        <f>+'1-Phase de poule-Sport 1'!P7</f>
        <v>Nom équipe 6 A</v>
      </c>
      <c r="Q12" s="20"/>
      <c r="R12" s="20"/>
      <c r="S12" s="55" t="str">
        <f>+'1-Phase de poule-Sport 1'!S7</f>
        <v>VS</v>
      </c>
      <c r="T12" s="9" t="str">
        <f>+'1-Phase de poule-Sport 1'!T7</f>
        <v>Nom équipe 2 A</v>
      </c>
      <c r="U12" s="20"/>
      <c r="V12" s="22"/>
      <c r="W12" s="77"/>
      <c r="X12" s="27" t="str">
        <f>+'1-Phase de poule-Sport 1'!X7</f>
        <v>T3</v>
      </c>
      <c r="Y12" s="28">
        <f>+'1-Phase de poule-Sport 1'!Y7</f>
        <v>0.43958333333333327</v>
      </c>
      <c r="Z12" s="26"/>
      <c r="AA12" s="15" t="str">
        <f>+'1-Phase de poule-Sport 1'!AA7</f>
        <v>Nom équipe 9 B</v>
      </c>
      <c r="AB12" s="20"/>
      <c r="AC12" s="20"/>
      <c r="AD12" s="55" t="str">
        <f>+'1-Phase de poule-Sport 1'!AD7</f>
        <v>VS</v>
      </c>
      <c r="AE12" s="9" t="str">
        <f>+'1-Phase de poule-Sport 1'!AE7</f>
        <v>Nom équipe 5 B</v>
      </c>
      <c r="AF12" s="20"/>
      <c r="AG12" s="22"/>
      <c r="AH12" s="77"/>
      <c r="AI12" s="27" t="str">
        <f>+'1-Phase de poule-Sport 1'!AI7</f>
        <v>T4</v>
      </c>
      <c r="AJ12" s="28">
        <f>+'1-Phase de poule-Sport 1'!AJ7</f>
        <v>0.43958333333333327</v>
      </c>
      <c r="AK12" s="26"/>
      <c r="AL12" s="15" t="str">
        <f>+'1-Phase de poule-Sport 1'!AL7</f>
        <v>Nom équipe 10 B</v>
      </c>
      <c r="AM12" s="20"/>
      <c r="AN12" s="20"/>
      <c r="AO12" s="55" t="str">
        <f>+'1-Phase de poule-Sport 1'!AO7</f>
        <v>VS</v>
      </c>
      <c r="AP12" s="9" t="str">
        <f>+'1-Phase de poule-Sport 1'!AP7</f>
        <v>Nom équipe 6 B</v>
      </c>
      <c r="AQ12" s="20"/>
      <c r="AR12" s="22"/>
      <c r="AS12" s="77"/>
    </row>
    <row r="13" spans="1:45" ht="30" customHeight="1" thickBot="1" x14ac:dyDescent="0.4">
      <c r="A13" s="22">
        <f>+'1-Phase de poule-Sport 1'!A8</f>
        <v>0</v>
      </c>
      <c r="B13" s="27" t="str">
        <f>+'1-Phase de poule-Sport 1'!B8</f>
        <v>T1</v>
      </c>
      <c r="C13" s="28">
        <f>+'1-Phase de poule-Sport 1'!C8</f>
        <v>0.44756944444444435</v>
      </c>
      <c r="D13" s="26"/>
      <c r="E13" s="16" t="str">
        <f>+'1-Phase de poule-Sport 1'!E8</f>
        <v>Nom équipe 7 A</v>
      </c>
      <c r="F13" s="21"/>
      <c r="G13" s="21"/>
      <c r="H13" s="55" t="str">
        <f>+'1-Phase de poule-Sport 1'!H8</f>
        <v>VS</v>
      </c>
      <c r="I13" s="10" t="str">
        <f>+'1-Phase de poule-Sport 1'!I8</f>
        <v>Nom équipe 3 A</v>
      </c>
      <c r="J13" s="21"/>
      <c r="K13" s="53"/>
      <c r="L13" s="22">
        <f>+'1-Phase de poule-Sport 1'!L8</f>
        <v>0</v>
      </c>
      <c r="M13" s="27" t="str">
        <f>+'1-Phase de poule-Sport 1'!M8</f>
        <v>T2</v>
      </c>
      <c r="N13" s="28">
        <f>+'1-Phase de poule-Sport 1'!N8</f>
        <v>0.44756944444444435</v>
      </c>
      <c r="O13" s="26"/>
      <c r="P13" s="16" t="str">
        <f>+'1-Phase de poule-Sport 1'!P8</f>
        <v>Nom équipe 8 A</v>
      </c>
      <c r="Q13" s="21"/>
      <c r="R13" s="21"/>
      <c r="S13" s="55" t="str">
        <f>+'1-Phase de poule-Sport 1'!S8</f>
        <v>VS</v>
      </c>
      <c r="T13" s="10" t="str">
        <f>+'1-Phase de poule-Sport 1'!T8</f>
        <v>Nom équipe 4 A</v>
      </c>
      <c r="U13" s="21"/>
      <c r="V13" s="53"/>
      <c r="W13" s="77"/>
      <c r="X13" s="27" t="str">
        <f>+'1-Phase de poule-Sport 1'!X8</f>
        <v>T3</v>
      </c>
      <c r="Y13" s="28">
        <f>+'1-Phase de poule-Sport 1'!Y8</f>
        <v>0.44756944444444435</v>
      </c>
      <c r="Z13" s="26"/>
      <c r="AA13" s="16" t="str">
        <f>+'1-Phase de poule-Sport 1'!AA8</f>
        <v>Nom équipe 3 B</v>
      </c>
      <c r="AB13" s="21"/>
      <c r="AC13" s="21"/>
      <c r="AD13" s="55" t="str">
        <f>+'1-Phase de poule-Sport 1'!AD8</f>
        <v>VS</v>
      </c>
      <c r="AE13" s="10" t="str">
        <f>+'1-Phase de poule-Sport 1'!AE8</f>
        <v>Nom équipe 7 B</v>
      </c>
      <c r="AF13" s="21"/>
      <c r="AG13" s="53"/>
      <c r="AH13" s="77"/>
      <c r="AI13" s="27" t="str">
        <f>+'1-Phase de poule-Sport 1'!AI8</f>
        <v>T4</v>
      </c>
      <c r="AJ13" s="28">
        <f>+'1-Phase de poule-Sport 1'!AJ8</f>
        <v>0.44756944444444435</v>
      </c>
      <c r="AK13" s="26"/>
      <c r="AL13" s="16" t="str">
        <f>+'1-Phase de poule-Sport 1'!AL8</f>
        <v>Nom équipe 4 B</v>
      </c>
      <c r="AM13" s="21"/>
      <c r="AN13" s="21"/>
      <c r="AO13" s="55" t="str">
        <f>+'1-Phase de poule-Sport 1'!AO8</f>
        <v>VS</v>
      </c>
      <c r="AP13" s="10" t="str">
        <f>+'1-Phase de poule-Sport 1'!AP8</f>
        <v>Nom équipe 8 B</v>
      </c>
      <c r="AQ13" s="21"/>
      <c r="AR13" s="53"/>
      <c r="AS13" s="77"/>
    </row>
    <row r="14" spans="1:45" ht="30" customHeight="1" thickBot="1" x14ac:dyDescent="0.4">
      <c r="A14" s="22">
        <f>+'1-Phase de poule-Sport 1'!A9</f>
        <v>0</v>
      </c>
      <c r="B14" s="27" t="str">
        <f>+'1-Phase de poule-Sport 1'!B9</f>
        <v>T1</v>
      </c>
      <c r="C14" s="28">
        <f>+'1-Phase de poule-Sport 1'!C9</f>
        <v>0.45555555555555544</v>
      </c>
      <c r="D14" s="26"/>
      <c r="E14" s="15" t="str">
        <f>+'1-Phase de poule-Sport 1'!E9</f>
        <v>Nom équipe 9 A</v>
      </c>
      <c r="F14" s="20"/>
      <c r="G14" s="20"/>
      <c r="H14" s="55" t="str">
        <f>+'1-Phase de poule-Sport 1'!H9</f>
        <v>VS</v>
      </c>
      <c r="I14" s="9" t="str">
        <f>+'1-Phase de poule-Sport 1'!I9</f>
        <v>Nom équipe 5 A</v>
      </c>
      <c r="J14" s="20"/>
      <c r="K14" s="22"/>
      <c r="L14" s="22">
        <f>+'1-Phase de poule-Sport 1'!L9</f>
        <v>0</v>
      </c>
      <c r="M14" s="27" t="str">
        <f>+'1-Phase de poule-Sport 1'!M9</f>
        <v>T2</v>
      </c>
      <c r="N14" s="28">
        <f>+'1-Phase de poule-Sport 1'!N9</f>
        <v>0.45555555555555544</v>
      </c>
      <c r="O14" s="26"/>
      <c r="P14" s="15" t="str">
        <f>+'1-Phase de poule-Sport 1'!P9</f>
        <v>Nom équipe 10 A</v>
      </c>
      <c r="Q14" s="20"/>
      <c r="R14" s="20"/>
      <c r="S14" s="55" t="str">
        <f>+'1-Phase de poule-Sport 1'!S9</f>
        <v>VS</v>
      </c>
      <c r="T14" s="9" t="str">
        <f>+'1-Phase de poule-Sport 1'!T9</f>
        <v>Nom équipe 6 A</v>
      </c>
      <c r="U14" s="20"/>
      <c r="V14" s="22"/>
      <c r="W14" s="77"/>
      <c r="X14" s="27" t="str">
        <f>+'1-Phase de poule-Sport 1'!X9</f>
        <v>T3</v>
      </c>
      <c r="Y14" s="28">
        <f>+'1-Phase de poule-Sport 1'!Y9</f>
        <v>0.45555555555555544</v>
      </c>
      <c r="Z14" s="26"/>
      <c r="AA14" s="15" t="str">
        <f>+'1-Phase de poule-Sport 1'!AA9</f>
        <v>Nom équipe 1 B</v>
      </c>
      <c r="AB14" s="20"/>
      <c r="AC14" s="20"/>
      <c r="AD14" s="55" t="str">
        <f>+'1-Phase de poule-Sport 1'!AD9</f>
        <v>VS</v>
      </c>
      <c r="AE14" s="9" t="str">
        <f>+'1-Phase de poule-Sport 1'!AE9</f>
        <v>Nom équipe 9 B</v>
      </c>
      <c r="AF14" s="20"/>
      <c r="AG14" s="22"/>
      <c r="AH14" s="77"/>
      <c r="AI14" s="27" t="str">
        <f>+'1-Phase de poule-Sport 1'!AI9</f>
        <v>T4</v>
      </c>
      <c r="AJ14" s="28">
        <f>+'1-Phase de poule-Sport 1'!AJ9</f>
        <v>0.45555555555555544</v>
      </c>
      <c r="AK14" s="26"/>
      <c r="AL14" s="15" t="str">
        <f>+'1-Phase de poule-Sport 1'!AL9</f>
        <v>Nom équipe 2 B</v>
      </c>
      <c r="AM14" s="20"/>
      <c r="AN14" s="20"/>
      <c r="AO14" s="55" t="str">
        <f>+'1-Phase de poule-Sport 1'!AO9</f>
        <v>VS</v>
      </c>
      <c r="AP14" s="9" t="str">
        <f>+'1-Phase de poule-Sport 1'!AP9</f>
        <v>Nom équipe 10 B</v>
      </c>
      <c r="AQ14" s="20"/>
      <c r="AR14" s="22"/>
      <c r="AS14" s="77"/>
    </row>
    <row r="15" spans="1:45" ht="30" customHeight="1" thickBot="1" x14ac:dyDescent="0.4">
      <c r="A15" s="22">
        <f>+'1-Phase de poule-Sport 1'!A10</f>
        <v>0</v>
      </c>
      <c r="B15" s="27" t="str">
        <f>+'1-Phase de poule-Sport 1'!B10</f>
        <v>T1</v>
      </c>
      <c r="C15" s="28">
        <f>+'1-Phase de poule-Sport 1'!C10</f>
        <v>0.46354166666666652</v>
      </c>
      <c r="D15" s="26"/>
      <c r="E15" s="16" t="str">
        <f>+'1-Phase de poule-Sport 1'!E10</f>
        <v>Nom équipe 1 A</v>
      </c>
      <c r="F15" s="21"/>
      <c r="G15" s="21"/>
      <c r="H15" s="55" t="str">
        <f>+'1-Phase de poule-Sport 1'!H10</f>
        <v>VS</v>
      </c>
      <c r="I15" s="10" t="str">
        <f>+'1-Phase de poule-Sport 1'!I10</f>
        <v>Nom équipe 3 A</v>
      </c>
      <c r="J15" s="21"/>
      <c r="K15" s="53"/>
      <c r="L15" s="22">
        <f>+'1-Phase de poule-Sport 1'!L10</f>
        <v>0</v>
      </c>
      <c r="M15" s="27" t="str">
        <f>+'1-Phase de poule-Sport 1'!M10</f>
        <v>T2</v>
      </c>
      <c r="N15" s="28">
        <f>+'1-Phase de poule-Sport 1'!N10</f>
        <v>0.46354166666666652</v>
      </c>
      <c r="O15" s="26"/>
      <c r="P15" s="16" t="str">
        <f>+'1-Phase de poule-Sport 1'!P10</f>
        <v>Nom équipe 2 A</v>
      </c>
      <c r="Q15" s="21"/>
      <c r="R15" s="21"/>
      <c r="S15" s="55" t="str">
        <f>+'1-Phase de poule-Sport 1'!S10</f>
        <v>VS</v>
      </c>
      <c r="T15" s="10" t="str">
        <f>+'1-Phase de poule-Sport 1'!T10</f>
        <v>Nom équipe 4 A</v>
      </c>
      <c r="U15" s="21"/>
      <c r="V15" s="53"/>
      <c r="W15" s="77"/>
      <c r="X15" s="27" t="str">
        <f>+'1-Phase de poule-Sport 1'!X10</f>
        <v>T3</v>
      </c>
      <c r="Y15" s="28">
        <f>+'1-Phase de poule-Sport 1'!Y10</f>
        <v>0.46354166666666652</v>
      </c>
      <c r="Z15" s="26"/>
      <c r="AA15" s="16" t="str">
        <f>+'1-Phase de poule-Sport 1'!AA10</f>
        <v>Nom équipe 5 B</v>
      </c>
      <c r="AB15" s="21"/>
      <c r="AC15" s="21"/>
      <c r="AD15" s="55" t="str">
        <f>+'1-Phase de poule-Sport 1'!AD10</f>
        <v>VS</v>
      </c>
      <c r="AE15" s="10" t="str">
        <f>+'1-Phase de poule-Sport 1'!AE10</f>
        <v>Nom équipe 7 B</v>
      </c>
      <c r="AF15" s="21"/>
      <c r="AG15" s="53"/>
      <c r="AH15" s="77"/>
      <c r="AI15" s="27" t="str">
        <f>+'1-Phase de poule-Sport 1'!AI10</f>
        <v>T4</v>
      </c>
      <c r="AJ15" s="28">
        <f>+'1-Phase de poule-Sport 1'!AJ10</f>
        <v>0.46354166666666652</v>
      </c>
      <c r="AK15" s="26"/>
      <c r="AL15" s="16" t="str">
        <f>+'1-Phase de poule-Sport 1'!AL10</f>
        <v>Nom équipe 6 B</v>
      </c>
      <c r="AM15" s="21"/>
      <c r="AN15" s="21"/>
      <c r="AO15" s="55" t="str">
        <f>+'1-Phase de poule-Sport 1'!AO10</f>
        <v>VS</v>
      </c>
      <c r="AP15" s="10" t="str">
        <f>+'1-Phase de poule-Sport 1'!AP10</f>
        <v>Nom équipe 8 B</v>
      </c>
      <c r="AQ15" s="21"/>
      <c r="AR15" s="53"/>
      <c r="AS15" s="77"/>
    </row>
    <row r="16" spans="1:45" ht="30" customHeight="1" thickBot="1" x14ac:dyDescent="0.4">
      <c r="A16" s="22">
        <f>+'1-Phase de poule-Sport 1'!A11</f>
        <v>0</v>
      </c>
      <c r="B16" s="27" t="str">
        <f>+'1-Phase de poule-Sport 1'!B11</f>
        <v>T1</v>
      </c>
      <c r="C16" s="28">
        <f>+'1-Phase de poule-Sport 1'!C11</f>
        <v>0.4715277777777776</v>
      </c>
      <c r="D16" s="26"/>
      <c r="E16" s="15" t="str">
        <f>+'1-Phase de poule-Sport 1'!E11</f>
        <v>Nom équipe 7 A</v>
      </c>
      <c r="F16" s="20"/>
      <c r="G16" s="20"/>
      <c r="H16" s="55" t="str">
        <f>+'1-Phase de poule-Sport 1'!H11</f>
        <v>VS</v>
      </c>
      <c r="I16" s="9" t="str">
        <f>+'1-Phase de poule-Sport 1'!I11</f>
        <v>Nom équipe 9 A</v>
      </c>
      <c r="J16" s="20"/>
      <c r="K16" s="22"/>
      <c r="L16" s="22">
        <f>+'1-Phase de poule-Sport 1'!L11</f>
        <v>0</v>
      </c>
      <c r="M16" s="27" t="str">
        <f>+'1-Phase de poule-Sport 1'!M11</f>
        <v>T2</v>
      </c>
      <c r="N16" s="28">
        <f>+'1-Phase de poule-Sport 1'!N11</f>
        <v>0.4715277777777776</v>
      </c>
      <c r="O16" s="26"/>
      <c r="P16" s="15" t="str">
        <f>+'1-Phase de poule-Sport 1'!P11</f>
        <v>Nom équipe 8 A</v>
      </c>
      <c r="Q16" s="20"/>
      <c r="R16" s="20"/>
      <c r="S16" s="55" t="str">
        <f>+'1-Phase de poule-Sport 1'!S11</f>
        <v>VS</v>
      </c>
      <c r="T16" s="9" t="str">
        <f>+'1-Phase de poule-Sport 1'!T11</f>
        <v>Nom équipe 10 A</v>
      </c>
      <c r="U16" s="20"/>
      <c r="V16" s="22"/>
      <c r="W16" s="77"/>
      <c r="X16" s="27" t="str">
        <f>+'1-Phase de poule-Sport 1'!X11</f>
        <v>T3</v>
      </c>
      <c r="Y16" s="28">
        <f>+'1-Phase de poule-Sport 1'!Y11</f>
        <v>0.4715277777777776</v>
      </c>
      <c r="Z16" s="26"/>
      <c r="AA16" s="15" t="str">
        <f>+'1-Phase de poule-Sport 1'!AA11</f>
        <v>Nom équipe 3 B</v>
      </c>
      <c r="AB16" s="20"/>
      <c r="AC16" s="20"/>
      <c r="AD16" s="55" t="str">
        <f>+'1-Phase de poule-Sport 1'!AD11</f>
        <v>VS</v>
      </c>
      <c r="AE16" s="9" t="str">
        <f>+'1-Phase de poule-Sport 1'!AE11</f>
        <v>Nom équipe 1 B</v>
      </c>
      <c r="AF16" s="20"/>
      <c r="AG16" s="22"/>
      <c r="AH16" s="77"/>
      <c r="AI16" s="27" t="str">
        <f>+'1-Phase de poule-Sport 1'!AI11</f>
        <v>T4</v>
      </c>
      <c r="AJ16" s="28">
        <f>+'1-Phase de poule-Sport 1'!AJ11</f>
        <v>0.4715277777777776</v>
      </c>
      <c r="AK16" s="26"/>
      <c r="AL16" s="15" t="str">
        <f>+'1-Phase de poule-Sport 1'!AL11</f>
        <v>Nom équipe 4 B</v>
      </c>
      <c r="AM16" s="20"/>
      <c r="AN16" s="20"/>
      <c r="AO16" s="55" t="str">
        <f>+'1-Phase de poule-Sport 1'!AO11</f>
        <v>VS</v>
      </c>
      <c r="AP16" s="9" t="str">
        <f>+'1-Phase de poule-Sport 1'!AP11</f>
        <v>Nom équipe 2 B</v>
      </c>
      <c r="AQ16" s="20"/>
      <c r="AR16" s="22"/>
      <c r="AS16" s="77"/>
    </row>
    <row r="17" spans="1:45" ht="30" customHeight="1" thickBot="1" x14ac:dyDescent="0.4">
      <c r="A17" s="22">
        <f>+'1-Phase de poule-Sport 1'!A12</f>
        <v>0</v>
      </c>
      <c r="B17" s="27" t="str">
        <f>+'1-Phase de poule-Sport 1'!B12</f>
        <v>T1</v>
      </c>
      <c r="C17" s="28">
        <f>+'1-Phase de poule-Sport 1'!C12</f>
        <v>0.47951388888888868</v>
      </c>
      <c r="E17" s="16" t="str">
        <f>+'1-Phase de poule-Sport 1'!E12</f>
        <v>Nom équipe 3 A</v>
      </c>
      <c r="F17" s="21"/>
      <c r="G17" s="21"/>
      <c r="H17" s="55" t="str">
        <f>+'1-Phase de poule-Sport 1'!H12</f>
        <v>VS</v>
      </c>
      <c r="I17" s="10" t="str">
        <f>+'1-Phase de poule-Sport 1'!I12</f>
        <v>Nom équipe 5 A</v>
      </c>
      <c r="J17" s="21"/>
      <c r="K17" s="53"/>
      <c r="L17" s="22">
        <f>+'1-Phase de poule-Sport 1'!L12</f>
        <v>0</v>
      </c>
      <c r="M17" s="27" t="str">
        <f>+'1-Phase de poule-Sport 1'!M12</f>
        <v>T2</v>
      </c>
      <c r="N17" s="28">
        <f>+'1-Phase de poule-Sport 1'!N12</f>
        <v>0.47951388888888868</v>
      </c>
      <c r="P17" s="16" t="str">
        <f>+'1-Phase de poule-Sport 1'!P12</f>
        <v>Nom équipe 4 A</v>
      </c>
      <c r="Q17" s="21"/>
      <c r="R17" s="21"/>
      <c r="S17" s="55" t="str">
        <f>+'1-Phase de poule-Sport 1'!S12</f>
        <v>VS</v>
      </c>
      <c r="T17" s="10" t="str">
        <f>+'1-Phase de poule-Sport 1'!T12</f>
        <v>Nom équipe 6 A</v>
      </c>
      <c r="U17" s="21"/>
      <c r="V17" s="53"/>
      <c r="W17" s="77"/>
      <c r="X17" s="27" t="str">
        <f>+'1-Phase de poule-Sport 1'!X12</f>
        <v>T3</v>
      </c>
      <c r="Y17" s="28">
        <f>+'1-Phase de poule-Sport 1'!Y12</f>
        <v>0.47951388888888868</v>
      </c>
      <c r="AA17" s="16" t="str">
        <f>+'1-Phase de poule-Sport 1'!AA12</f>
        <v>Nom équipe 7 B</v>
      </c>
      <c r="AB17" s="21"/>
      <c r="AC17" s="21"/>
      <c r="AD17" s="55" t="str">
        <f>+'1-Phase de poule-Sport 1'!AD12</f>
        <v>VS</v>
      </c>
      <c r="AE17" s="10" t="str">
        <f>+'1-Phase de poule-Sport 1'!AE12</f>
        <v>Nom équipe 9 B</v>
      </c>
      <c r="AF17" s="21"/>
      <c r="AG17" s="53"/>
      <c r="AH17" s="77"/>
      <c r="AI17" s="27" t="str">
        <f>+'1-Phase de poule-Sport 1'!AI12</f>
        <v>T4</v>
      </c>
      <c r="AJ17" s="28">
        <f>+'1-Phase de poule-Sport 1'!AJ12</f>
        <v>0.47951388888888868</v>
      </c>
      <c r="AL17" s="16" t="str">
        <f>+'1-Phase de poule-Sport 1'!AL12</f>
        <v>Nom équipe 8 B</v>
      </c>
      <c r="AM17" s="21"/>
      <c r="AN17" s="21"/>
      <c r="AO17" s="55" t="str">
        <f>+'1-Phase de poule-Sport 1'!AO12</f>
        <v>VS</v>
      </c>
      <c r="AP17" s="10" t="str">
        <f>+'1-Phase de poule-Sport 1'!AP12</f>
        <v>Nom équipe 10 B</v>
      </c>
      <c r="AQ17" s="21"/>
      <c r="AR17" s="53"/>
      <c r="AS17" s="77"/>
    </row>
    <row r="18" spans="1:45" ht="30" customHeight="1" thickBot="1" x14ac:dyDescent="0.4">
      <c r="A18" s="22">
        <f>+'1-Phase de poule-Sport 1'!A13</f>
        <v>0</v>
      </c>
      <c r="B18" s="27" t="str">
        <f>+'1-Phase de poule-Sport 1'!B13</f>
        <v>T1</v>
      </c>
      <c r="C18" s="28">
        <f>+'1-Phase de poule-Sport 1'!C13</f>
        <v>0.48749999999999977</v>
      </c>
      <c r="E18" s="15" t="str">
        <f>+'1-Phase de poule-Sport 1'!E13</f>
        <v>Nom équipe 1 A</v>
      </c>
      <c r="F18" s="20"/>
      <c r="G18" s="20"/>
      <c r="H18" s="55" t="str">
        <f>+'1-Phase de poule-Sport 1'!H13</f>
        <v>VS</v>
      </c>
      <c r="I18" s="9" t="str">
        <f>+'1-Phase de poule-Sport 1'!I13</f>
        <v>Nom équipe 9 A</v>
      </c>
      <c r="J18" s="20"/>
      <c r="K18" s="22"/>
      <c r="L18" s="22">
        <f>+'1-Phase de poule-Sport 1'!L13</f>
        <v>0</v>
      </c>
      <c r="M18" s="27" t="str">
        <f>+'1-Phase de poule-Sport 1'!M13</f>
        <v>T2</v>
      </c>
      <c r="N18" s="28">
        <f>+'1-Phase de poule-Sport 1'!N13</f>
        <v>0.48749999999999977</v>
      </c>
      <c r="P18" s="15" t="str">
        <f>+'1-Phase de poule-Sport 1'!P13</f>
        <v>Nom équipe 2 A</v>
      </c>
      <c r="Q18" s="20"/>
      <c r="R18" s="20"/>
      <c r="S18" s="55" t="str">
        <f>+'1-Phase de poule-Sport 1'!S13</f>
        <v>VS</v>
      </c>
      <c r="T18" s="9" t="str">
        <f>+'1-Phase de poule-Sport 1'!T13</f>
        <v>Nom équipe 10 A</v>
      </c>
      <c r="U18" s="20"/>
      <c r="V18" s="22"/>
      <c r="W18" s="77"/>
      <c r="X18" s="27" t="str">
        <f>+'1-Phase de poule-Sport 1'!X13</f>
        <v>T3</v>
      </c>
      <c r="Y18" s="28">
        <f>+'1-Phase de poule-Sport 1'!Y13</f>
        <v>0.48749999999999977</v>
      </c>
      <c r="AA18" s="15" t="str">
        <f>+'1-Phase de poule-Sport 1'!AA13</f>
        <v>Nom équipe 5 B</v>
      </c>
      <c r="AB18" s="20"/>
      <c r="AC18" s="20"/>
      <c r="AD18" s="55" t="str">
        <f>+'1-Phase de poule-Sport 1'!AD13</f>
        <v>VS</v>
      </c>
      <c r="AE18" s="9" t="str">
        <f>+'1-Phase de poule-Sport 1'!AE13</f>
        <v>Nom équipe 1 B</v>
      </c>
      <c r="AF18" s="20"/>
      <c r="AG18" s="22"/>
      <c r="AH18" s="77"/>
      <c r="AI18" s="27" t="str">
        <f>+'1-Phase de poule-Sport 1'!AI13</f>
        <v>T4</v>
      </c>
      <c r="AJ18" s="28">
        <f>+'1-Phase de poule-Sport 1'!AJ13</f>
        <v>0.48749999999999977</v>
      </c>
      <c r="AL18" s="15" t="str">
        <f>+'1-Phase de poule-Sport 1'!AL13</f>
        <v>Nom équipe 6 B</v>
      </c>
      <c r="AM18" s="20"/>
      <c r="AN18" s="20"/>
      <c r="AO18" s="55" t="str">
        <f>+'1-Phase de poule-Sport 1'!AO13</f>
        <v>VS</v>
      </c>
      <c r="AP18" s="9" t="str">
        <f>+'1-Phase de poule-Sport 1'!AP13</f>
        <v>Nom équipe 2 B</v>
      </c>
      <c r="AQ18" s="20"/>
      <c r="AR18" s="22"/>
      <c r="AS18" s="77"/>
    </row>
    <row r="19" spans="1:45" ht="30" customHeight="1" thickBot="1" x14ac:dyDescent="0.4">
      <c r="A19" s="22">
        <f>+'1-Phase de poule-Sport 1'!A14</f>
        <v>0</v>
      </c>
      <c r="B19" s="27" t="str">
        <f>+'1-Phase de poule-Sport 1'!B14</f>
        <v>T1</v>
      </c>
      <c r="C19" s="28">
        <f>+'1-Phase de poule-Sport 1'!C14</f>
        <v>0.49548611111111085</v>
      </c>
      <c r="E19" s="19" t="str">
        <f>+'1-Phase de poule-Sport 1'!E14</f>
        <v>Nom équipe 7 A</v>
      </c>
      <c r="F19" s="56"/>
      <c r="G19" s="56"/>
      <c r="H19" s="17" t="str">
        <f>+'1-Phase de poule-Sport 1'!H14</f>
        <v>VS</v>
      </c>
      <c r="I19" s="57" t="str">
        <f>+'1-Phase de poule-Sport 1'!I14</f>
        <v>Nom équipe 5 A</v>
      </c>
      <c r="J19" s="56"/>
      <c r="K19" s="58"/>
      <c r="L19" s="22">
        <f>+'1-Phase de poule-Sport 1'!L14</f>
        <v>0</v>
      </c>
      <c r="M19" s="27" t="str">
        <f>+'1-Phase de poule-Sport 1'!M14</f>
        <v>T2</v>
      </c>
      <c r="N19" s="28">
        <f>+'1-Phase de poule-Sport 1'!N14</f>
        <v>0.49548611111111085</v>
      </c>
      <c r="P19" s="19" t="str">
        <f>+'1-Phase de poule-Sport 1'!P14</f>
        <v>Nom équipe 8 A</v>
      </c>
      <c r="Q19" s="56"/>
      <c r="R19" s="56"/>
      <c r="S19" s="17" t="str">
        <f>+'1-Phase de poule-Sport 1'!S14</f>
        <v>VS</v>
      </c>
      <c r="T19" s="57" t="str">
        <f>+'1-Phase de poule-Sport 1'!T14</f>
        <v>Nom équipe 6 A</v>
      </c>
      <c r="U19" s="56"/>
      <c r="V19" s="58"/>
      <c r="W19" s="77"/>
      <c r="X19" s="27" t="str">
        <f>+'1-Phase de poule-Sport 1'!X14</f>
        <v>T3</v>
      </c>
      <c r="Y19" s="28">
        <f>+'1-Phase de poule-Sport 1'!Y14</f>
        <v>0.49548611111111085</v>
      </c>
      <c r="AA19" s="19" t="str">
        <f>+'1-Phase de poule-Sport 1'!AA14</f>
        <v>Nom équipe 3 B</v>
      </c>
      <c r="AB19" s="56"/>
      <c r="AC19" s="56"/>
      <c r="AD19" s="17" t="str">
        <f>+'1-Phase de poule-Sport 1'!AD14</f>
        <v>VS</v>
      </c>
      <c r="AE19" s="57" t="str">
        <f>+'1-Phase de poule-Sport 1'!AE14</f>
        <v>Nom équipe 9 B</v>
      </c>
      <c r="AF19" s="56"/>
      <c r="AG19" s="58"/>
      <c r="AH19" s="77"/>
      <c r="AI19" s="27" t="str">
        <f>+'1-Phase de poule-Sport 1'!AI14</f>
        <v>T4</v>
      </c>
      <c r="AJ19" s="28">
        <f>+'1-Phase de poule-Sport 1'!AJ14</f>
        <v>0.49548611111111085</v>
      </c>
      <c r="AL19" s="19" t="str">
        <f>+'1-Phase de poule-Sport 1'!AL14</f>
        <v>Nom équipe 4 B</v>
      </c>
      <c r="AM19" s="56"/>
      <c r="AN19" s="56"/>
      <c r="AO19" s="17" t="str">
        <f>+'1-Phase de poule-Sport 1'!AO14</f>
        <v>VS</v>
      </c>
      <c r="AP19" s="57" t="str">
        <f>+'1-Phase de poule-Sport 1'!AP14</f>
        <v>Nom équipe 10 B</v>
      </c>
      <c r="AQ19" s="56"/>
      <c r="AR19" s="58"/>
      <c r="AS19" s="77"/>
    </row>
    <row r="20" spans="1:45" ht="30" customHeight="1" x14ac:dyDescent="0.35">
      <c r="A20" s="22">
        <f>+'1-Phase de poule-Sport 1'!A15</f>
        <v>0</v>
      </c>
      <c r="B20"/>
      <c r="C20" s="28">
        <f>+'1-Phase de poule-Sport 1'!C15</f>
        <v>0.50347222222222199</v>
      </c>
      <c r="L20" s="22">
        <f>+'1-Phase de poule-Sport 1'!L15</f>
        <v>0</v>
      </c>
      <c r="M20"/>
      <c r="N20" s="28">
        <f>+'1-Phase de poule-Sport 1'!N15</f>
        <v>0.50347222222222199</v>
      </c>
      <c r="W20" s="77"/>
      <c r="X20"/>
      <c r="Y20" s="28">
        <f>+'1-Phase de poule-Sport 1'!Y15</f>
        <v>0.50347222222222199</v>
      </c>
      <c r="AH20" s="77"/>
      <c r="AI20"/>
      <c r="AJ20" s="28">
        <f>+'1-Phase de poule-Sport 1'!AJ15</f>
        <v>0.50347222222222199</v>
      </c>
      <c r="AS20" s="77"/>
    </row>
    <row r="21" spans="1:45" ht="67.5" x14ac:dyDescent="0.35">
      <c r="B21"/>
      <c r="F21"/>
      <c r="G21"/>
      <c r="J21"/>
      <c r="K21"/>
      <c r="M21"/>
      <c r="Q21"/>
      <c r="R21"/>
      <c r="U21"/>
      <c r="V21"/>
      <c r="W21" s="77"/>
      <c r="X21"/>
      <c r="AB21"/>
      <c r="AC21"/>
      <c r="AF21"/>
      <c r="AG21"/>
      <c r="AH21" s="77"/>
      <c r="AI21"/>
      <c r="AM21"/>
      <c r="AN21"/>
      <c r="AQ21"/>
      <c r="AR21"/>
      <c r="AS21" s="77"/>
    </row>
    <row r="22" spans="1:45" x14ac:dyDescent="0.35">
      <c r="H22" s="2"/>
      <c r="S22" s="2"/>
      <c r="AD22" s="2"/>
      <c r="AO22" s="2"/>
    </row>
  </sheetData>
  <mergeCells count="8">
    <mergeCell ref="E7:K7"/>
    <mergeCell ref="P7:V7"/>
    <mergeCell ref="AA7:AG7"/>
    <mergeCell ref="AL7:AR7"/>
    <mergeCell ref="B2:K2"/>
    <mergeCell ref="M2:V2"/>
    <mergeCell ref="X2:AG2"/>
    <mergeCell ref="AI2:AR2"/>
  </mergeCells>
  <conditionalFormatting sqref="B9:B20">
    <cfRule type="cellIs" dxfId="695" priority="189" operator="equal">
      <formula>"N"</formula>
    </cfRule>
    <cfRule type="cellIs" dxfId="694" priority="190" operator="equal">
      <formula>"W"</formula>
    </cfRule>
    <cfRule type="cellIs" dxfId="693" priority="191" operator="equal">
      <formula>"L"</formula>
    </cfRule>
  </conditionalFormatting>
  <conditionalFormatting sqref="B7:D8">
    <cfRule type="cellIs" dxfId="692" priority="427" operator="equal">
      <formula>"L"</formula>
    </cfRule>
    <cfRule type="cellIs" dxfId="691" priority="426" operator="equal">
      <formula>"W"</formula>
    </cfRule>
    <cfRule type="cellIs" dxfId="690" priority="425" operator="equal">
      <formula>"N"</formula>
    </cfRule>
  </conditionalFormatting>
  <conditionalFormatting sqref="B6:K6">
    <cfRule type="cellIs" dxfId="689" priority="604" operator="equal">
      <formula>"L"</formula>
    </cfRule>
    <cfRule type="cellIs" dxfId="688" priority="603" operator="equal">
      <formula>"W"</formula>
    </cfRule>
    <cfRule type="cellIs" dxfId="687" priority="602" operator="equal">
      <formula>"N"</formula>
    </cfRule>
  </conditionalFormatting>
  <conditionalFormatting sqref="B22:K1048576">
    <cfRule type="cellIs" dxfId="686" priority="609" operator="equal">
      <formula>"W"</formula>
    </cfRule>
    <cfRule type="cellIs" dxfId="685" priority="610" operator="equal">
      <formula>"L"</formula>
    </cfRule>
    <cfRule type="cellIs" dxfId="684" priority="608" operator="equal">
      <formula>"N"</formula>
    </cfRule>
  </conditionalFormatting>
  <conditionalFormatting sqref="C10:C21">
    <cfRule type="cellIs" dxfId="683" priority="187" operator="equal">
      <formula>"W"</formula>
    </cfRule>
    <cfRule type="cellIs" dxfId="682" priority="186" operator="equal">
      <formula>"N"</formula>
    </cfRule>
    <cfRule type="cellIs" dxfId="681" priority="188" operator="equal">
      <formula>"L"</formula>
    </cfRule>
  </conditionalFormatting>
  <conditionalFormatting sqref="C9:D9">
    <cfRule type="cellIs" dxfId="680" priority="195" operator="equal">
      <formula>"N"</formula>
    </cfRule>
    <cfRule type="cellIs" dxfId="679" priority="196" operator="equal">
      <formula>"W"</formula>
    </cfRule>
    <cfRule type="cellIs" dxfId="678" priority="197" operator="equal">
      <formula>"L"</formula>
    </cfRule>
  </conditionalFormatting>
  <conditionalFormatting sqref="D20:E20">
    <cfRule type="cellIs" dxfId="677" priority="198" operator="equal">
      <formula>"N"</formula>
    </cfRule>
    <cfRule type="cellIs" dxfId="676" priority="200" operator="equal">
      <formula>"L"</formula>
    </cfRule>
    <cfRule type="cellIs" dxfId="675" priority="199" operator="equal">
      <formula>"W"</formula>
    </cfRule>
  </conditionalFormatting>
  <conditionalFormatting sqref="D10:J19">
    <cfRule type="cellIs" dxfId="674" priority="194" operator="equal">
      <formula>"L"</formula>
    </cfRule>
    <cfRule type="cellIs" dxfId="673" priority="192" operator="equal">
      <formula>"N"</formula>
    </cfRule>
    <cfRule type="cellIs" dxfId="672" priority="193" operator="equal">
      <formula>"W"</formula>
    </cfRule>
  </conditionalFormatting>
  <conditionalFormatting sqref="E7:K8">
    <cfRule type="cellIs" dxfId="669" priority="1285" operator="equal">
      <formula>"N"</formula>
    </cfRule>
    <cfRule type="cellIs" dxfId="662" priority="1286" operator="equal">
      <formula>"W"</formula>
    </cfRule>
    <cfRule type="cellIs" dxfId="661" priority="1287" operator="equal">
      <formula>"L"</formula>
    </cfRule>
  </conditionalFormatting>
  <conditionalFormatting sqref="M9:M20">
    <cfRule type="cellIs" dxfId="660" priority="174" operator="equal">
      <formula>"N"</formula>
    </cfRule>
    <cfRule type="cellIs" dxfId="659" priority="175" operator="equal">
      <formula>"W"</formula>
    </cfRule>
    <cfRule type="cellIs" dxfId="658" priority="176" operator="equal">
      <formula>"L"</formula>
    </cfRule>
  </conditionalFormatting>
  <conditionalFormatting sqref="M6:AG8">
    <cfRule type="cellIs" dxfId="657" priority="409" operator="equal">
      <formula>"W"</formula>
    </cfRule>
    <cfRule type="cellIs" dxfId="656" priority="410" operator="equal">
      <formula>"L"</formula>
    </cfRule>
    <cfRule type="cellIs" dxfId="655" priority="408" operator="equal">
      <formula>"N"</formula>
    </cfRule>
  </conditionalFormatting>
  <conditionalFormatting sqref="M22:AS1048576">
    <cfRule type="cellIs" dxfId="654" priority="484" operator="equal">
      <formula>"L"</formula>
    </cfRule>
    <cfRule type="cellIs" dxfId="653" priority="483" operator="equal">
      <formula>"W"</formula>
    </cfRule>
    <cfRule type="cellIs" dxfId="652" priority="482" operator="equal">
      <formula>"N"</formula>
    </cfRule>
  </conditionalFormatting>
  <conditionalFormatting sqref="N9:N21">
    <cfRule type="cellIs" dxfId="651" priority="173" operator="equal">
      <formula>"L"</formula>
    </cfRule>
    <cfRule type="cellIs" dxfId="650" priority="171" operator="equal">
      <formula>"N"</formula>
    </cfRule>
    <cfRule type="cellIs" dxfId="649" priority="172" operator="equal">
      <formula>"W"</formula>
    </cfRule>
  </conditionalFormatting>
  <conditionalFormatting sqref="O9:O20">
    <cfRule type="cellIs" dxfId="648" priority="57" operator="equal">
      <formula>"L"</formula>
    </cfRule>
    <cfRule type="cellIs" dxfId="647" priority="56" operator="equal">
      <formula>"W"</formula>
    </cfRule>
    <cfRule type="cellIs" dxfId="646" priority="55" operator="equal">
      <formula>"N"</formula>
    </cfRule>
  </conditionalFormatting>
  <conditionalFormatting sqref="P20">
    <cfRule type="cellIs" dxfId="645" priority="183" operator="equal">
      <formula>"N"</formula>
    </cfRule>
    <cfRule type="cellIs" dxfId="644" priority="184" operator="equal">
      <formula>"W"</formula>
    </cfRule>
    <cfRule type="cellIs" dxfId="643" priority="185" operator="equal">
      <formula>"L"</formula>
    </cfRule>
  </conditionalFormatting>
  <conditionalFormatting sqref="P10:U19">
    <cfRule type="cellIs" dxfId="642" priority="178" operator="equal">
      <formula>"W"</formula>
    </cfRule>
    <cfRule type="cellIs" dxfId="641" priority="177" operator="equal">
      <formula>"N"</formula>
    </cfRule>
    <cfRule type="cellIs" dxfId="640" priority="179" operator="equal">
      <formula>"L"</formula>
    </cfRule>
  </conditionalFormatting>
  <conditionalFormatting sqref="W20">
    <cfRule type="cellIs" dxfId="631" priority="346" operator="equal">
      <formula>"N"</formula>
    </cfRule>
    <cfRule type="cellIs" dxfId="630" priority="347" operator="equal">
      <formula>"W"</formula>
    </cfRule>
    <cfRule type="cellIs" dxfId="629" priority="348" operator="equal">
      <formula>"L"</formula>
    </cfRule>
  </conditionalFormatting>
  <conditionalFormatting sqref="X9:X20">
    <cfRule type="cellIs" dxfId="628" priority="161" operator="equal">
      <formula>"L"</formula>
    </cfRule>
    <cfRule type="cellIs" dxfId="627" priority="160" operator="equal">
      <formula>"W"</formula>
    </cfRule>
    <cfRule type="cellIs" dxfId="626" priority="159" operator="equal">
      <formula>"N"</formula>
    </cfRule>
  </conditionalFormatting>
  <conditionalFormatting sqref="Y9:Y21">
    <cfRule type="cellIs" dxfId="625" priority="158" operator="equal">
      <formula>"L"</formula>
    </cfRule>
    <cfRule type="cellIs" dxfId="624" priority="157" operator="equal">
      <formula>"W"</formula>
    </cfRule>
    <cfRule type="cellIs" dxfId="623" priority="156" operator="equal">
      <formula>"N"</formula>
    </cfRule>
  </conditionalFormatting>
  <conditionalFormatting sqref="Z9:Z20">
    <cfRule type="cellIs" dxfId="622" priority="47" operator="equal">
      <formula>"W"</formula>
    </cfRule>
    <cfRule type="cellIs" dxfId="621" priority="48" operator="equal">
      <formula>"L"</formula>
    </cfRule>
    <cfRule type="cellIs" dxfId="620" priority="46" operator="equal">
      <formula>"N"</formula>
    </cfRule>
  </conditionalFormatting>
  <conditionalFormatting sqref="AA20">
    <cfRule type="cellIs" dxfId="619" priority="168" operator="equal">
      <formula>"N"</formula>
    </cfRule>
    <cfRule type="cellIs" dxfId="618" priority="169" operator="equal">
      <formula>"W"</formula>
    </cfRule>
    <cfRule type="cellIs" dxfId="617" priority="170" operator="equal">
      <formula>"L"</formula>
    </cfRule>
  </conditionalFormatting>
  <conditionalFormatting sqref="AA10:AF19">
    <cfRule type="cellIs" dxfId="616" priority="164" operator="equal">
      <formula>"L"</formula>
    </cfRule>
    <cfRule type="cellIs" dxfId="615" priority="163" operator="equal">
      <formula>"W"</formula>
    </cfRule>
    <cfRule type="cellIs" dxfId="614" priority="162" operator="equal">
      <formula>"N"</formula>
    </cfRule>
  </conditionalFormatting>
  <conditionalFormatting sqref="AH6:AH20">
    <cfRule type="cellIs" dxfId="613" priority="343" operator="equal">
      <formula>"N"</formula>
    </cfRule>
    <cfRule type="cellIs" dxfId="612" priority="344" operator="equal">
      <formula>"W"</formula>
    </cfRule>
    <cfRule type="cellIs" dxfId="611" priority="345" operator="equal">
      <formula>"L"</formula>
    </cfRule>
  </conditionalFormatting>
  <conditionalFormatting sqref="AI9:AI20">
    <cfRule type="cellIs" dxfId="610" priority="115" operator="equal">
      <formula>"N"</formula>
    </cfRule>
    <cfRule type="cellIs" dxfId="609" priority="116" operator="equal">
      <formula>"W"</formula>
    </cfRule>
    <cfRule type="cellIs" dxfId="608" priority="117" operator="equal">
      <formula>"L"</formula>
    </cfRule>
  </conditionalFormatting>
  <conditionalFormatting sqref="AI6:AS8">
    <cfRule type="cellIs" dxfId="607" priority="331" operator="equal">
      <formula>"L"</formula>
    </cfRule>
    <cfRule type="cellIs" dxfId="606" priority="330" operator="equal">
      <formula>"W"</formula>
    </cfRule>
    <cfRule type="cellIs" dxfId="605" priority="329" operator="equal">
      <formula>"N"</formula>
    </cfRule>
  </conditionalFormatting>
  <conditionalFormatting sqref="AJ9:AJ21">
    <cfRule type="cellIs" dxfId="604" priority="114" operator="equal">
      <formula>"L"</formula>
    </cfRule>
    <cfRule type="cellIs" dxfId="603" priority="112" operator="equal">
      <formula>"N"</formula>
    </cfRule>
    <cfRule type="cellIs" dxfId="602" priority="113" operator="equal">
      <formula>"W"</formula>
    </cfRule>
  </conditionalFormatting>
  <conditionalFormatting sqref="AK9:AK20">
    <cfRule type="cellIs" dxfId="601" priority="37" operator="equal">
      <formula>"N"</formula>
    </cfRule>
    <cfRule type="cellIs" dxfId="600" priority="38" operator="equal">
      <formula>"W"</formula>
    </cfRule>
    <cfRule type="cellIs" dxfId="599" priority="39" operator="equal">
      <formula>"L"</formula>
    </cfRule>
  </conditionalFormatting>
  <conditionalFormatting sqref="AL20">
    <cfRule type="cellIs" dxfId="598" priority="124" operator="equal">
      <formula>"N"</formula>
    </cfRule>
    <cfRule type="cellIs" dxfId="597" priority="125" operator="equal">
      <formula>"W"</formula>
    </cfRule>
    <cfRule type="cellIs" dxfId="596" priority="126" operator="equal">
      <formula>"L"</formula>
    </cfRule>
  </conditionalFormatting>
  <conditionalFormatting sqref="AL10:AQ19">
    <cfRule type="cellIs" dxfId="595" priority="120" operator="equal">
      <formula>"L"</formula>
    </cfRule>
    <cfRule type="cellIs" dxfId="594" priority="119" operator="equal">
      <formula>"W"</formula>
    </cfRule>
    <cfRule type="cellIs" dxfId="593" priority="118" operator="equal">
      <formula>"N"</formula>
    </cfRule>
  </conditionalFormatting>
  <conditionalFormatting sqref="AS20">
    <cfRule type="cellIs" dxfId="592" priority="320" operator="equal">
      <formula>"L"</formula>
    </cfRule>
    <cfRule type="cellIs" dxfId="591" priority="319" operator="equal">
      <formula>"W"</formula>
    </cfRule>
    <cfRule type="cellIs" dxfId="590" priority="318" operator="equal">
      <formula>"N"</formula>
    </cfRule>
  </conditionalFormatting>
  <pageMargins left="0.25" right="0.25" top="0.75" bottom="0.75" header="0.3" footer="0.3"/>
  <pageSetup paperSize="9" scale="86" fitToWidth="0" orientation="portrait" r:id="rId1"/>
  <colBreaks count="3" manualBreakCount="3">
    <brk id="11" max="35" man="1"/>
    <brk id="22" max="35" man="1"/>
    <brk id="33" max="3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77" operator="containsText" id="{2D7C178A-43EC-4D5D-A4F8-899A077876F6}">
            <xm:f>NOT(ISERROR(SEARCH(Paramétrage!#REF!,E7)))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282" operator="containsText" id="{0B9DBF15-F8A5-4D71-92FB-A75825171BBB}">
            <xm:f>NOT(ISERROR(SEARCH(Paramétrage!$B$9,E7)))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284" operator="containsText" id="{C8515442-429A-42D1-8970-F2C022F52173}">
            <xm:f>NOT(ISERROR(SEARCH(Paramétrage!$B$7,E7)))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283" operator="containsText" id="{B3B0C347-DEE6-4B60-BC58-4125DAB360E0}">
            <xm:f>NOT(ISERROR(SEARCH(Paramétrage!$B$8,E7)))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281" operator="containsText" id="{0DAC4833-09CE-44AF-BE52-8FE50EF6930D}">
            <xm:f>NOT(ISERROR(SEARCH(Paramétrage!$B$10,E7)))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280" operator="containsText" id="{A09E61FD-22D1-4006-8CF1-A20566037F00}">
            <xm:f>NOT(ISERROR(SEARCH(Paramétrage!$B$11,E7)))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279" operator="containsText" id="{B298CA41-5F52-4064-9FC9-F06B27F1824E}">
            <xm:f>NOT(ISERROR(SEARCH(Paramétrage!$B$12,E7)))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278" operator="containsText" id="{260D7B46-36D2-4AED-AB28-A6A7148C3CD1}">
            <xm:f>NOT(ISERROR(SEARCH(Paramétrage!#REF!,E7)))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E7:K8</xm:sqref>
        </x14:conditionalFormatting>
        <x14:conditionalFormatting xmlns:xm="http://schemas.microsoft.com/office/excel/2006/main">
          <x14:cfRule type="containsText" priority="1288" operator="containsText" id="{2029B71B-F8A4-4BA0-BF20-DBD5DBB49492}">
            <xm:f>NOT(ISERROR(SEARCH(Paramétrage!#REF!,P7)))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P7:W7 AA7:AH7 AH9:AH20 AS7</xm:sqref>
        </x14:conditionalFormatting>
        <x14:conditionalFormatting xmlns:xm="http://schemas.microsoft.com/office/excel/2006/main">
          <x14:cfRule type="containsText" priority="1291" operator="containsText" id="{DE5E6A7D-1A24-4986-9ABE-9A23E289FEBA}">
            <xm:f>NOT(ISERROR(SEARCH(Paramétrage!$B$11,P7)))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290" operator="containsText" id="{FE3233A2-E569-47AC-94F3-A4770EA944BA}">
            <xm:f>NOT(ISERROR(SEARCH(Paramétrage!$B$12,P7)))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295" operator="containsText" id="{12E1A351-6619-4706-83BC-9D75AE31C1D4}">
            <xm:f>NOT(ISERROR(SEARCH(Paramétrage!$B$7,P7)))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289" operator="containsText" id="{F8D6ECC1-A488-46D3-96DB-6D6AFEC2E0B7}">
            <xm:f>NOT(ISERROR(SEARCH(Paramétrage!#REF!,P7)))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292" operator="containsText" id="{077C3F72-40FD-4D1D-87F6-0F5679B1F28A}">
            <xm:f>NOT(ISERROR(SEARCH(Paramétrage!$B$10,P7)))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293" operator="containsText" id="{FCE8A8F7-6524-4357-8ED2-720CFF1A130F}">
            <xm:f>NOT(ISERROR(SEARCH(Paramétrage!$B$9,P7)))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294" operator="containsText" id="{5AB2DEE4-2F68-456E-9FAD-2F83852D5F1B}">
            <xm:f>NOT(ISERROR(SEARCH(Paramétrage!$B$8,P7)))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m:sqref>P7:W7 AA7:AH7 AS7 AH9:AH20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7F93F-C6C5-4AAC-A760-54F2C70FFAB4}">
  <sheetPr>
    <tabColor theme="4" tint="0.59999389629810485"/>
  </sheetPr>
  <dimension ref="A1:AR35"/>
  <sheetViews>
    <sheetView showGridLines="0" zoomScale="40" zoomScaleNormal="40" workbookViewId="0">
      <selection activeCell="AM5" sqref="AM5:AN13"/>
    </sheetView>
  </sheetViews>
  <sheetFormatPr baseColWidth="10" defaultRowHeight="14.5" outlineLevelRow="1" x14ac:dyDescent="0.35"/>
  <cols>
    <col min="1" max="1" width="1.7265625" customWidth="1"/>
    <col min="2" max="3" width="8.6328125" style="1" customWidth="1"/>
    <col min="4" max="4" width="1.7265625" customWidth="1"/>
    <col min="5" max="5" width="26.453125" customWidth="1"/>
    <col min="6" max="7" width="6" style="2" customWidth="1"/>
    <col min="8" max="8" width="5.08984375" customWidth="1"/>
    <col min="9" max="9" width="26.453125" customWidth="1"/>
    <col min="10" max="11" width="6" style="2" customWidth="1"/>
    <col min="12" max="12" width="2.453125" customWidth="1"/>
    <col min="13" max="14" width="8.6328125" style="1" customWidth="1"/>
    <col min="15" max="15" width="1.7265625" customWidth="1"/>
    <col min="16" max="16" width="26.81640625" customWidth="1"/>
    <col min="17" max="18" width="6" style="2" customWidth="1"/>
    <col min="19" max="19" width="5.08984375" customWidth="1"/>
    <col min="20" max="20" width="27" customWidth="1"/>
    <col min="21" max="22" width="6" style="2" customWidth="1"/>
    <col min="23" max="23" width="2.453125" customWidth="1"/>
    <col min="24" max="25" width="8.6328125" style="1" customWidth="1"/>
    <col min="26" max="26" width="1.7265625" customWidth="1"/>
    <col min="27" max="27" width="25.36328125" customWidth="1"/>
    <col min="28" max="29" width="6" style="2" customWidth="1"/>
    <col min="30" max="30" width="5.08984375" customWidth="1"/>
    <col min="31" max="31" width="26.08984375" customWidth="1"/>
    <col min="32" max="33" width="6" style="2" customWidth="1"/>
    <col min="34" max="34" width="2.453125" customWidth="1"/>
    <col min="35" max="36" width="8.6328125" style="1" customWidth="1"/>
    <col min="37" max="37" width="1.7265625" customWidth="1"/>
    <col min="38" max="38" width="26.08984375" customWidth="1"/>
    <col min="39" max="40" width="6" style="2" customWidth="1"/>
    <col min="41" max="41" width="5.08984375" customWidth="1"/>
    <col min="42" max="42" width="26.08984375" customWidth="1"/>
    <col min="43" max="44" width="6" style="2" customWidth="1"/>
  </cols>
  <sheetData>
    <row r="1" spans="1:44" ht="15" thickBot="1" x14ac:dyDescent="0.4"/>
    <row r="2" spans="1:44" ht="25" customHeight="1" thickBot="1" x14ac:dyDescent="0.6">
      <c r="E2" s="106" t="s">
        <v>44</v>
      </c>
      <c r="F2" s="107"/>
      <c r="G2" s="107"/>
      <c r="H2" s="107"/>
      <c r="I2" s="107"/>
      <c r="J2" s="107"/>
      <c r="K2" s="108"/>
      <c r="P2" s="106" t="s">
        <v>45</v>
      </c>
      <c r="Q2" s="107"/>
      <c r="R2" s="107"/>
      <c r="S2" s="107"/>
      <c r="T2" s="107"/>
      <c r="U2" s="107"/>
      <c r="V2" s="108"/>
      <c r="AA2" s="106" t="s">
        <v>49</v>
      </c>
      <c r="AB2" s="107"/>
      <c r="AC2" s="107"/>
      <c r="AD2" s="107"/>
      <c r="AE2" s="107"/>
      <c r="AF2" s="107"/>
      <c r="AG2" s="108"/>
      <c r="AL2" s="106" t="s">
        <v>50</v>
      </c>
      <c r="AM2" s="107"/>
      <c r="AN2" s="107"/>
      <c r="AO2" s="107"/>
      <c r="AP2" s="107"/>
      <c r="AQ2" s="107"/>
      <c r="AR2" s="108"/>
    </row>
    <row r="3" spans="1:44" ht="25" customHeight="1" thickBot="1" x14ac:dyDescent="0.4"/>
    <row r="4" spans="1:44" s="5" customFormat="1" ht="25" customHeight="1" thickBot="1" x14ac:dyDescent="0.4">
      <c r="A4"/>
      <c r="B4" s="1"/>
      <c r="C4" s="1"/>
      <c r="D4"/>
      <c r="E4" s="11" t="s">
        <v>0</v>
      </c>
      <c r="F4" s="12" t="s">
        <v>1</v>
      </c>
      <c r="G4" s="12" t="s">
        <v>2</v>
      </c>
      <c r="H4" s="18"/>
      <c r="I4" s="13" t="s">
        <v>0</v>
      </c>
      <c r="J4" s="12" t="s">
        <v>1</v>
      </c>
      <c r="K4" s="14" t="s">
        <v>2</v>
      </c>
      <c r="M4" s="1"/>
      <c r="N4" s="1"/>
      <c r="O4"/>
      <c r="P4" s="11" t="s">
        <v>0</v>
      </c>
      <c r="Q4" s="12" t="s">
        <v>1</v>
      </c>
      <c r="R4" s="12" t="s">
        <v>2</v>
      </c>
      <c r="S4" s="18"/>
      <c r="T4" s="13" t="s">
        <v>0</v>
      </c>
      <c r="U4" s="12" t="s">
        <v>1</v>
      </c>
      <c r="V4" s="14" t="s">
        <v>2</v>
      </c>
      <c r="X4" s="1"/>
      <c r="Y4" s="1"/>
      <c r="Z4"/>
      <c r="AA4" s="11" t="s">
        <v>0</v>
      </c>
      <c r="AB4" s="12" t="s">
        <v>1</v>
      </c>
      <c r="AC4" s="12" t="s">
        <v>2</v>
      </c>
      <c r="AD4" s="18"/>
      <c r="AE4" s="13" t="s">
        <v>0</v>
      </c>
      <c r="AF4" s="12" t="s">
        <v>1</v>
      </c>
      <c r="AG4" s="14" t="s">
        <v>2</v>
      </c>
      <c r="AI4" s="1"/>
      <c r="AJ4" s="1"/>
      <c r="AK4"/>
      <c r="AL4" s="11" t="s">
        <v>0</v>
      </c>
      <c r="AM4" s="12" t="s">
        <v>1</v>
      </c>
      <c r="AN4" s="12" t="s">
        <v>2</v>
      </c>
      <c r="AO4" s="18"/>
      <c r="AP4" s="13" t="s">
        <v>0</v>
      </c>
      <c r="AQ4" s="12" t="s">
        <v>1</v>
      </c>
      <c r="AR4" s="14" t="s">
        <v>2</v>
      </c>
    </row>
    <row r="5" spans="1:44" s="5" customFormat="1" ht="25" customHeight="1" thickBot="1" x14ac:dyDescent="0.4">
      <c r="B5" s="27" t="s">
        <v>46</v>
      </c>
      <c r="C5" s="27">
        <f>Paramétrage!D15</f>
        <v>0.4236111111111111</v>
      </c>
      <c r="E5" s="15" t="str">
        <f>Paramétrage!$F$3</f>
        <v>Nom équipe 1 A</v>
      </c>
      <c r="F5" s="20"/>
      <c r="G5" s="20"/>
      <c r="H5" s="55" t="s">
        <v>3</v>
      </c>
      <c r="I5" s="9" t="str">
        <f>Paramétrage!$F$9</f>
        <v>Nom équipe 7 A</v>
      </c>
      <c r="J5" s="20" t="str">
        <f>IF(F5="W","L",IF(F5="L","W","N"))</f>
        <v>N</v>
      </c>
      <c r="K5" s="22">
        <f>-G5</f>
        <v>0</v>
      </c>
      <c r="M5" s="28" t="s">
        <v>47</v>
      </c>
      <c r="N5" s="27">
        <f>C5</f>
        <v>0.4236111111111111</v>
      </c>
      <c r="P5" s="15" t="str">
        <f>Paramétrage!$F$4</f>
        <v>Nom équipe 2 A</v>
      </c>
      <c r="Q5" s="20"/>
      <c r="R5" s="20"/>
      <c r="S5" s="55" t="s">
        <v>3</v>
      </c>
      <c r="T5" s="9" t="str">
        <f>Paramétrage!$F$10</f>
        <v>Nom équipe 8 A</v>
      </c>
      <c r="U5" s="20" t="str">
        <f>IF(Q5="W","L",IF(Q5="L","W","N"))</f>
        <v>N</v>
      </c>
      <c r="V5" s="22">
        <f>-R5</f>
        <v>0</v>
      </c>
      <c r="X5" s="27" t="s">
        <v>48</v>
      </c>
      <c r="Y5" s="27">
        <f t="shared" ref="Y5:Y15" si="0">C5</f>
        <v>0.4236111111111111</v>
      </c>
      <c r="AA5" s="15" t="str">
        <f>Paramétrage!$G$7</f>
        <v>Nom équipe 5 B</v>
      </c>
      <c r="AB5" s="20"/>
      <c r="AC5" s="20"/>
      <c r="AD5" s="55" t="s">
        <v>3</v>
      </c>
      <c r="AE5" s="9" t="str">
        <f>Paramétrage!$G$5</f>
        <v>Nom équipe 3 B</v>
      </c>
      <c r="AF5" s="20" t="str">
        <f>IF(AB5="W","L",IF(AB5="L","W","N"))</f>
        <v>N</v>
      </c>
      <c r="AG5" s="22">
        <f>-AC5</f>
        <v>0</v>
      </c>
      <c r="AI5" s="28" t="s">
        <v>55</v>
      </c>
      <c r="AJ5" s="28">
        <f t="shared" ref="AJ5:AJ15" si="1">C5</f>
        <v>0.4236111111111111</v>
      </c>
      <c r="AL5" s="15" t="str">
        <f>Paramétrage!$G$8</f>
        <v>Nom équipe 6 B</v>
      </c>
      <c r="AM5" s="20"/>
      <c r="AN5" s="20"/>
      <c r="AO5" s="55" t="s">
        <v>3</v>
      </c>
      <c r="AP5" s="9" t="str">
        <f>Paramétrage!$G$6</f>
        <v>Nom équipe 4 B</v>
      </c>
      <c r="AQ5" s="20" t="str">
        <f>IF(AM5="W","L",IF(AM5="L","W","N"))</f>
        <v>N</v>
      </c>
      <c r="AR5" s="22">
        <f>-AN5</f>
        <v>0</v>
      </c>
    </row>
    <row r="6" spans="1:44" s="5" customFormat="1" ht="25" customHeight="1" thickBot="1" x14ac:dyDescent="0.4">
      <c r="A6" s="26"/>
      <c r="B6" s="27" t="s">
        <v>46</v>
      </c>
      <c r="C6" s="28">
        <f>C5+Paramétrage!$D$16+Paramétrage!$D$17</f>
        <v>0.43159722222222219</v>
      </c>
      <c r="D6" s="26"/>
      <c r="E6" s="16" t="str">
        <f>Paramétrage!$F$5</f>
        <v>Nom équipe 3 A</v>
      </c>
      <c r="F6" s="21"/>
      <c r="G6" s="21"/>
      <c r="H6" s="55" t="s">
        <v>3</v>
      </c>
      <c r="I6" s="10" t="str">
        <f>Paramétrage!$F$11</f>
        <v>Nom équipe 9 A</v>
      </c>
      <c r="J6" s="20" t="str">
        <f t="shared" ref="J6:J8" si="2">IF(F6="W","L",IF(F6="L","W","N"))</f>
        <v>N</v>
      </c>
      <c r="K6" s="22">
        <f t="shared" ref="K6:K8" si="3">-G6</f>
        <v>0</v>
      </c>
      <c r="M6" s="28" t="s">
        <v>47</v>
      </c>
      <c r="N6" s="27">
        <f>C6</f>
        <v>0.43159722222222219</v>
      </c>
      <c r="O6" s="26"/>
      <c r="P6" s="16" t="str">
        <f>Paramétrage!$F$6</f>
        <v>Nom équipe 4 A</v>
      </c>
      <c r="Q6" s="21"/>
      <c r="R6" s="21"/>
      <c r="S6" s="55" t="s">
        <v>3</v>
      </c>
      <c r="T6" s="10" t="str">
        <f>Paramétrage!$F$12</f>
        <v>Nom équipe 10 A</v>
      </c>
      <c r="U6" s="20" t="str">
        <f>IF(Q6="W","L",IF(Q6="L","W","N"))</f>
        <v>N</v>
      </c>
      <c r="V6" s="53">
        <f>-R6</f>
        <v>0</v>
      </c>
      <c r="X6" s="27" t="s">
        <v>48</v>
      </c>
      <c r="Y6" s="27">
        <f t="shared" si="0"/>
        <v>0.43159722222222219</v>
      </c>
      <c r="Z6" s="26"/>
      <c r="AA6" s="16" t="str">
        <f>Paramétrage!$G$9</f>
        <v>Nom équipe 7 B</v>
      </c>
      <c r="AB6" s="21"/>
      <c r="AC6" s="21"/>
      <c r="AD6" s="55" t="s">
        <v>3</v>
      </c>
      <c r="AE6" s="10" t="str">
        <f>Paramétrage!$G$3</f>
        <v>Nom équipe 1 B</v>
      </c>
      <c r="AF6" s="20" t="str">
        <f t="shared" ref="AF6:AF14" si="4">IF(AB6="W","L",IF(AB6="L","W","N"))</f>
        <v>N</v>
      </c>
      <c r="AG6" s="53">
        <f t="shared" ref="AG6:AG14" si="5">-AC6</f>
        <v>0</v>
      </c>
      <c r="AI6" s="28" t="s">
        <v>55</v>
      </c>
      <c r="AJ6" s="28">
        <f t="shared" si="1"/>
        <v>0.43159722222222219</v>
      </c>
      <c r="AK6" s="26"/>
      <c r="AL6" s="16" t="str">
        <f>Paramétrage!$G$10</f>
        <v>Nom équipe 8 B</v>
      </c>
      <c r="AM6" s="21"/>
      <c r="AN6" s="21"/>
      <c r="AO6" s="55" t="s">
        <v>3</v>
      </c>
      <c r="AP6" s="10" t="str">
        <f>Paramétrage!$G$4</f>
        <v>Nom équipe 2 B</v>
      </c>
      <c r="AQ6" s="20" t="str">
        <f t="shared" ref="AQ6:AQ14" si="6">IF(AM6="W","L",IF(AM6="L","W","N"))</f>
        <v>N</v>
      </c>
      <c r="AR6" s="53">
        <f t="shared" ref="AR6:AR14" si="7">-AN6</f>
        <v>0</v>
      </c>
    </row>
    <row r="7" spans="1:44" s="5" customFormat="1" ht="25" customHeight="1" thickBot="1" x14ac:dyDescent="0.4">
      <c r="A7" s="26"/>
      <c r="B7" s="27" t="s">
        <v>46</v>
      </c>
      <c r="C7" s="28">
        <f>C6+Paramétrage!$D$16+Paramétrage!$D$17</f>
        <v>0.43958333333333327</v>
      </c>
      <c r="D7" s="26"/>
      <c r="E7" s="15" t="str">
        <f>Paramétrage!$F$7</f>
        <v>Nom équipe 5 A</v>
      </c>
      <c r="F7" s="20"/>
      <c r="G7" s="20"/>
      <c r="H7" s="55" t="s">
        <v>3</v>
      </c>
      <c r="I7" s="9" t="str">
        <f>+E5</f>
        <v>Nom équipe 1 A</v>
      </c>
      <c r="J7" s="20" t="str">
        <f t="shared" si="2"/>
        <v>N</v>
      </c>
      <c r="K7" s="22">
        <f t="shared" si="3"/>
        <v>0</v>
      </c>
      <c r="M7" s="28" t="s">
        <v>47</v>
      </c>
      <c r="N7" s="27">
        <f t="shared" ref="N7:N15" si="8">C7</f>
        <v>0.43958333333333327</v>
      </c>
      <c r="O7" s="26"/>
      <c r="P7" s="15" t="str">
        <f>Paramétrage!$F$8</f>
        <v>Nom équipe 6 A</v>
      </c>
      <c r="Q7" s="20"/>
      <c r="R7" s="20"/>
      <c r="S7" s="55" t="s">
        <v>3</v>
      </c>
      <c r="T7" s="9" t="str">
        <f>+P5</f>
        <v>Nom équipe 2 A</v>
      </c>
      <c r="U7" s="20" t="str">
        <f>IF(Q7="W","L",IF(Q7="L","W","N"))</f>
        <v>N</v>
      </c>
      <c r="V7" s="22">
        <f>-R7</f>
        <v>0</v>
      </c>
      <c r="X7" s="27" t="s">
        <v>48</v>
      </c>
      <c r="Y7" s="27">
        <f t="shared" si="0"/>
        <v>0.43958333333333327</v>
      </c>
      <c r="Z7" s="26"/>
      <c r="AA7" s="15" t="str">
        <f>Paramétrage!$G$11</f>
        <v>Nom équipe 9 B</v>
      </c>
      <c r="AB7" s="20"/>
      <c r="AC7" s="20"/>
      <c r="AD7" s="55" t="s">
        <v>3</v>
      </c>
      <c r="AE7" s="9" t="str">
        <f>+AA5</f>
        <v>Nom équipe 5 B</v>
      </c>
      <c r="AF7" s="20" t="str">
        <f t="shared" si="4"/>
        <v>N</v>
      </c>
      <c r="AG7" s="22">
        <f t="shared" si="5"/>
        <v>0</v>
      </c>
      <c r="AI7" s="28" t="s">
        <v>55</v>
      </c>
      <c r="AJ7" s="28">
        <f t="shared" si="1"/>
        <v>0.43958333333333327</v>
      </c>
      <c r="AK7" s="26"/>
      <c r="AL7" s="15" t="str">
        <f>Paramétrage!$G$12</f>
        <v>Nom équipe 10 B</v>
      </c>
      <c r="AM7" s="20"/>
      <c r="AN7" s="20"/>
      <c r="AO7" s="55" t="s">
        <v>3</v>
      </c>
      <c r="AP7" s="9" t="str">
        <f>+AL5</f>
        <v>Nom équipe 6 B</v>
      </c>
      <c r="AQ7" s="20" t="str">
        <f t="shared" si="6"/>
        <v>N</v>
      </c>
      <c r="AR7" s="22">
        <f t="shared" si="7"/>
        <v>0</v>
      </c>
    </row>
    <row r="8" spans="1:44" s="5" customFormat="1" ht="25" customHeight="1" thickBot="1" x14ac:dyDescent="0.4">
      <c r="A8" s="26"/>
      <c r="B8" s="27" t="s">
        <v>46</v>
      </c>
      <c r="C8" s="28">
        <f>C7+Paramétrage!$D$16+Paramétrage!$D$17</f>
        <v>0.44756944444444435</v>
      </c>
      <c r="D8" s="26"/>
      <c r="E8" s="16" t="str">
        <f>+I5</f>
        <v>Nom équipe 7 A</v>
      </c>
      <c r="F8" s="21"/>
      <c r="G8" s="21"/>
      <c r="H8" s="55" t="s">
        <v>3</v>
      </c>
      <c r="I8" s="10" t="str">
        <f>E6</f>
        <v>Nom équipe 3 A</v>
      </c>
      <c r="J8" s="20" t="str">
        <f t="shared" si="2"/>
        <v>N</v>
      </c>
      <c r="K8" s="22">
        <f t="shared" si="3"/>
        <v>0</v>
      </c>
      <c r="M8" s="28" t="s">
        <v>47</v>
      </c>
      <c r="N8" s="27">
        <f t="shared" si="8"/>
        <v>0.44756944444444435</v>
      </c>
      <c r="O8" s="26"/>
      <c r="P8" s="16" t="str">
        <f>+T5</f>
        <v>Nom équipe 8 A</v>
      </c>
      <c r="Q8" s="21"/>
      <c r="R8" s="21"/>
      <c r="S8" s="55" t="s">
        <v>3</v>
      </c>
      <c r="T8" s="10" t="str">
        <f>P6</f>
        <v>Nom équipe 4 A</v>
      </c>
      <c r="U8" s="20" t="str">
        <f t="shared" ref="U8:U14" si="9">IF(Q8="W","L",IF(Q8="L","W","N"))</f>
        <v>N</v>
      </c>
      <c r="V8" s="53">
        <f t="shared" ref="V8:V14" si="10">-R8</f>
        <v>0</v>
      </c>
      <c r="X8" s="27" t="s">
        <v>48</v>
      </c>
      <c r="Y8" s="27">
        <f t="shared" si="0"/>
        <v>0.44756944444444435</v>
      </c>
      <c r="Z8" s="26"/>
      <c r="AA8" s="16" t="str">
        <f>+AE5</f>
        <v>Nom équipe 3 B</v>
      </c>
      <c r="AB8" s="21"/>
      <c r="AC8" s="21"/>
      <c r="AD8" s="55" t="s">
        <v>3</v>
      </c>
      <c r="AE8" s="10" t="str">
        <f>AA6</f>
        <v>Nom équipe 7 B</v>
      </c>
      <c r="AF8" s="20" t="str">
        <f t="shared" si="4"/>
        <v>N</v>
      </c>
      <c r="AG8" s="53">
        <f t="shared" si="5"/>
        <v>0</v>
      </c>
      <c r="AI8" s="28" t="s">
        <v>55</v>
      </c>
      <c r="AJ8" s="28">
        <f t="shared" si="1"/>
        <v>0.44756944444444435</v>
      </c>
      <c r="AK8" s="26"/>
      <c r="AL8" s="16" t="str">
        <f>+AP5</f>
        <v>Nom équipe 4 B</v>
      </c>
      <c r="AM8" s="21"/>
      <c r="AN8" s="21"/>
      <c r="AO8" s="55" t="s">
        <v>3</v>
      </c>
      <c r="AP8" s="10" t="str">
        <f>AL6</f>
        <v>Nom équipe 8 B</v>
      </c>
      <c r="AQ8" s="20" t="str">
        <f t="shared" si="6"/>
        <v>N</v>
      </c>
      <c r="AR8" s="53">
        <f t="shared" si="7"/>
        <v>0</v>
      </c>
    </row>
    <row r="9" spans="1:44" s="5" customFormat="1" ht="25" customHeight="1" thickBot="1" x14ac:dyDescent="0.4">
      <c r="A9" s="26"/>
      <c r="B9" s="27" t="s">
        <v>46</v>
      </c>
      <c r="C9" s="28">
        <f>C8+Paramétrage!$D$16+Paramétrage!$D$17</f>
        <v>0.45555555555555544</v>
      </c>
      <c r="D9" s="26"/>
      <c r="E9" s="15" t="str">
        <f>I6</f>
        <v>Nom équipe 9 A</v>
      </c>
      <c r="F9" s="20"/>
      <c r="G9" s="79"/>
      <c r="H9" s="55" t="s">
        <v>3</v>
      </c>
      <c r="I9" s="9" t="str">
        <f>E7</f>
        <v>Nom équipe 5 A</v>
      </c>
      <c r="J9" s="20" t="str">
        <f t="shared" ref="J9:J14" si="11">IF(F9="W","L",IF(F9="L","W","N"))</f>
        <v>N</v>
      </c>
      <c r="K9" s="22">
        <f t="shared" ref="K9:K14" si="12">-G9</f>
        <v>0</v>
      </c>
      <c r="M9" s="28" t="s">
        <v>47</v>
      </c>
      <c r="N9" s="27">
        <f t="shared" si="8"/>
        <v>0.45555555555555544</v>
      </c>
      <c r="O9" s="26"/>
      <c r="P9" s="15" t="str">
        <f>T6</f>
        <v>Nom équipe 10 A</v>
      </c>
      <c r="Q9" s="20"/>
      <c r="R9" s="79"/>
      <c r="S9" s="55" t="s">
        <v>3</v>
      </c>
      <c r="T9" s="9" t="str">
        <f>P7</f>
        <v>Nom équipe 6 A</v>
      </c>
      <c r="U9" s="20" t="str">
        <f t="shared" si="9"/>
        <v>N</v>
      </c>
      <c r="V9" s="22">
        <f t="shared" si="10"/>
        <v>0</v>
      </c>
      <c r="X9" s="27" t="s">
        <v>48</v>
      </c>
      <c r="Y9" s="27">
        <f t="shared" si="0"/>
        <v>0.45555555555555544</v>
      </c>
      <c r="Z9" s="26"/>
      <c r="AA9" s="15" t="str">
        <f>AE6</f>
        <v>Nom équipe 1 B</v>
      </c>
      <c r="AB9" s="20"/>
      <c r="AC9" s="79"/>
      <c r="AD9" s="55" t="s">
        <v>3</v>
      </c>
      <c r="AE9" s="9" t="str">
        <f>AA7</f>
        <v>Nom équipe 9 B</v>
      </c>
      <c r="AF9" s="20" t="str">
        <f t="shared" si="4"/>
        <v>N</v>
      </c>
      <c r="AG9" s="22">
        <f t="shared" si="5"/>
        <v>0</v>
      </c>
      <c r="AI9" s="28" t="s">
        <v>55</v>
      </c>
      <c r="AJ9" s="28">
        <f t="shared" si="1"/>
        <v>0.45555555555555544</v>
      </c>
      <c r="AK9" s="26"/>
      <c r="AL9" s="15" t="str">
        <f>AP6</f>
        <v>Nom équipe 2 B</v>
      </c>
      <c r="AM9" s="20"/>
      <c r="AN9" s="79"/>
      <c r="AO9" s="55" t="s">
        <v>3</v>
      </c>
      <c r="AP9" s="9" t="str">
        <f>AL7</f>
        <v>Nom équipe 10 B</v>
      </c>
      <c r="AQ9" s="20" t="str">
        <f t="shared" si="6"/>
        <v>N</v>
      </c>
      <c r="AR9" s="22">
        <f t="shared" si="7"/>
        <v>0</v>
      </c>
    </row>
    <row r="10" spans="1:44" s="5" customFormat="1" ht="25" customHeight="1" thickBot="1" x14ac:dyDescent="0.4">
      <c r="A10" s="26"/>
      <c r="B10" s="27" t="s">
        <v>46</v>
      </c>
      <c r="C10" s="28">
        <f>C9+Paramétrage!$D$16+Paramétrage!$D$17</f>
        <v>0.46354166666666652</v>
      </c>
      <c r="D10" s="26"/>
      <c r="E10" s="16" t="str">
        <f>E5</f>
        <v>Nom équipe 1 A</v>
      </c>
      <c r="F10" s="21"/>
      <c r="G10" s="21"/>
      <c r="H10" s="55" t="s">
        <v>3</v>
      </c>
      <c r="I10" s="10" t="str">
        <f>E6</f>
        <v>Nom équipe 3 A</v>
      </c>
      <c r="J10" s="20" t="str">
        <f t="shared" si="11"/>
        <v>N</v>
      </c>
      <c r="K10" s="53">
        <f t="shared" si="12"/>
        <v>0</v>
      </c>
      <c r="M10" s="28" t="s">
        <v>47</v>
      </c>
      <c r="N10" s="27">
        <f t="shared" si="8"/>
        <v>0.46354166666666652</v>
      </c>
      <c r="O10" s="26"/>
      <c r="P10" s="16" t="str">
        <f>P5</f>
        <v>Nom équipe 2 A</v>
      </c>
      <c r="Q10" s="21"/>
      <c r="R10" s="21"/>
      <c r="S10" s="55" t="s">
        <v>3</v>
      </c>
      <c r="T10" s="10" t="str">
        <f>P6</f>
        <v>Nom équipe 4 A</v>
      </c>
      <c r="U10" s="20" t="str">
        <f t="shared" si="9"/>
        <v>N</v>
      </c>
      <c r="V10" s="53">
        <f t="shared" si="10"/>
        <v>0</v>
      </c>
      <c r="X10" s="27" t="s">
        <v>48</v>
      </c>
      <c r="Y10" s="27">
        <f t="shared" si="0"/>
        <v>0.46354166666666652</v>
      </c>
      <c r="Z10" s="26"/>
      <c r="AA10" s="16" t="str">
        <f>AA5</f>
        <v>Nom équipe 5 B</v>
      </c>
      <c r="AB10" s="21"/>
      <c r="AC10" s="21"/>
      <c r="AD10" s="55" t="s">
        <v>3</v>
      </c>
      <c r="AE10" s="10" t="str">
        <f>AA6</f>
        <v>Nom équipe 7 B</v>
      </c>
      <c r="AF10" s="20" t="str">
        <f t="shared" si="4"/>
        <v>N</v>
      </c>
      <c r="AG10" s="53">
        <f t="shared" si="5"/>
        <v>0</v>
      </c>
      <c r="AI10" s="28" t="s">
        <v>55</v>
      </c>
      <c r="AJ10" s="28">
        <f t="shared" si="1"/>
        <v>0.46354166666666652</v>
      </c>
      <c r="AK10" s="26"/>
      <c r="AL10" s="16" t="str">
        <f>AL5</f>
        <v>Nom équipe 6 B</v>
      </c>
      <c r="AM10" s="21"/>
      <c r="AN10" s="21"/>
      <c r="AO10" s="55" t="s">
        <v>3</v>
      </c>
      <c r="AP10" s="10" t="str">
        <f>AL6</f>
        <v>Nom équipe 8 B</v>
      </c>
      <c r="AQ10" s="20" t="str">
        <f t="shared" si="6"/>
        <v>N</v>
      </c>
      <c r="AR10" s="53">
        <f t="shared" si="7"/>
        <v>0</v>
      </c>
    </row>
    <row r="11" spans="1:44" s="5" customFormat="1" ht="25" customHeight="1" thickBot="1" x14ac:dyDescent="0.4">
      <c r="A11" s="26"/>
      <c r="B11" s="27" t="s">
        <v>46</v>
      </c>
      <c r="C11" s="28">
        <f>C10+Paramétrage!$D$16+Paramétrage!$D$17</f>
        <v>0.4715277777777776</v>
      </c>
      <c r="D11" s="26"/>
      <c r="E11" s="15" t="str">
        <f>I5</f>
        <v>Nom équipe 7 A</v>
      </c>
      <c r="F11" s="20"/>
      <c r="G11" s="20"/>
      <c r="H11" s="55" t="s">
        <v>3</v>
      </c>
      <c r="I11" s="9" t="str">
        <f>I6</f>
        <v>Nom équipe 9 A</v>
      </c>
      <c r="J11" s="20" t="str">
        <f t="shared" si="11"/>
        <v>N</v>
      </c>
      <c r="K11" s="22">
        <f t="shared" si="12"/>
        <v>0</v>
      </c>
      <c r="M11" s="28" t="s">
        <v>47</v>
      </c>
      <c r="N11" s="27">
        <f t="shared" si="8"/>
        <v>0.4715277777777776</v>
      </c>
      <c r="O11" s="26"/>
      <c r="P11" s="15" t="str">
        <f>T5</f>
        <v>Nom équipe 8 A</v>
      </c>
      <c r="Q11" s="20"/>
      <c r="R11" s="20"/>
      <c r="S11" s="55" t="s">
        <v>3</v>
      </c>
      <c r="T11" s="9" t="str">
        <f>T6</f>
        <v>Nom équipe 10 A</v>
      </c>
      <c r="U11" s="20" t="str">
        <f t="shared" si="9"/>
        <v>N</v>
      </c>
      <c r="V11" s="22">
        <f t="shared" si="10"/>
        <v>0</v>
      </c>
      <c r="X11" s="27" t="s">
        <v>48</v>
      </c>
      <c r="Y11" s="27">
        <f t="shared" si="0"/>
        <v>0.4715277777777776</v>
      </c>
      <c r="Z11" s="26"/>
      <c r="AA11" s="15" t="str">
        <f>AE5</f>
        <v>Nom équipe 3 B</v>
      </c>
      <c r="AB11" s="20"/>
      <c r="AC11" s="20"/>
      <c r="AD11" s="55" t="s">
        <v>3</v>
      </c>
      <c r="AE11" s="9" t="str">
        <f>AE6</f>
        <v>Nom équipe 1 B</v>
      </c>
      <c r="AF11" s="20" t="str">
        <f t="shared" si="4"/>
        <v>N</v>
      </c>
      <c r="AG11" s="22">
        <f t="shared" si="5"/>
        <v>0</v>
      </c>
      <c r="AI11" s="28" t="s">
        <v>55</v>
      </c>
      <c r="AJ11" s="28">
        <f t="shared" si="1"/>
        <v>0.4715277777777776</v>
      </c>
      <c r="AK11" s="26"/>
      <c r="AL11" s="15" t="str">
        <f>AP5</f>
        <v>Nom équipe 4 B</v>
      </c>
      <c r="AM11" s="20"/>
      <c r="AN11" s="20"/>
      <c r="AO11" s="55" t="s">
        <v>3</v>
      </c>
      <c r="AP11" s="9" t="str">
        <f>AP6</f>
        <v>Nom équipe 2 B</v>
      </c>
      <c r="AQ11" s="20" t="str">
        <f t="shared" si="6"/>
        <v>N</v>
      </c>
      <c r="AR11" s="22">
        <f t="shared" si="7"/>
        <v>0</v>
      </c>
    </row>
    <row r="12" spans="1:44" s="5" customFormat="1" ht="25" customHeight="1" thickBot="1" x14ac:dyDescent="0.4">
      <c r="A12"/>
      <c r="B12" s="27" t="s">
        <v>46</v>
      </c>
      <c r="C12" s="28">
        <f>C11+Paramétrage!$D$16+Paramétrage!$D$17</f>
        <v>0.47951388888888868</v>
      </c>
      <c r="D12"/>
      <c r="E12" s="16" t="str">
        <f>E6</f>
        <v>Nom équipe 3 A</v>
      </c>
      <c r="F12" s="21"/>
      <c r="G12" s="21"/>
      <c r="H12" s="55" t="s">
        <v>3</v>
      </c>
      <c r="I12" s="10" t="str">
        <f>E7</f>
        <v>Nom équipe 5 A</v>
      </c>
      <c r="J12" s="20" t="str">
        <f t="shared" si="11"/>
        <v>N</v>
      </c>
      <c r="K12" s="53">
        <f t="shared" si="12"/>
        <v>0</v>
      </c>
      <c r="M12" s="28" t="s">
        <v>47</v>
      </c>
      <c r="N12" s="27">
        <f t="shared" si="8"/>
        <v>0.47951388888888868</v>
      </c>
      <c r="O12"/>
      <c r="P12" s="16" t="str">
        <f>P6</f>
        <v>Nom équipe 4 A</v>
      </c>
      <c r="Q12" s="21"/>
      <c r="R12" s="21"/>
      <c r="S12" s="55" t="s">
        <v>3</v>
      </c>
      <c r="T12" s="10" t="str">
        <f>P7</f>
        <v>Nom équipe 6 A</v>
      </c>
      <c r="U12" s="20" t="str">
        <f t="shared" si="9"/>
        <v>N</v>
      </c>
      <c r="V12" s="53">
        <f t="shared" si="10"/>
        <v>0</v>
      </c>
      <c r="X12" s="27" t="s">
        <v>48</v>
      </c>
      <c r="Y12" s="27">
        <f t="shared" si="0"/>
        <v>0.47951388888888868</v>
      </c>
      <c r="Z12"/>
      <c r="AA12" s="16" t="str">
        <f>AA6</f>
        <v>Nom équipe 7 B</v>
      </c>
      <c r="AB12" s="21"/>
      <c r="AC12" s="21"/>
      <c r="AD12" s="55" t="s">
        <v>3</v>
      </c>
      <c r="AE12" s="10" t="str">
        <f>AA7</f>
        <v>Nom équipe 9 B</v>
      </c>
      <c r="AF12" s="20" t="str">
        <f t="shared" si="4"/>
        <v>N</v>
      </c>
      <c r="AG12" s="53">
        <f t="shared" si="5"/>
        <v>0</v>
      </c>
      <c r="AI12" s="28" t="s">
        <v>55</v>
      </c>
      <c r="AJ12" s="28">
        <f t="shared" si="1"/>
        <v>0.47951388888888868</v>
      </c>
      <c r="AK12"/>
      <c r="AL12" s="16" t="str">
        <f>AL6</f>
        <v>Nom équipe 8 B</v>
      </c>
      <c r="AM12" s="21"/>
      <c r="AN12" s="21"/>
      <c r="AO12" s="55" t="s">
        <v>3</v>
      </c>
      <c r="AP12" s="10" t="str">
        <f>AL7</f>
        <v>Nom équipe 10 B</v>
      </c>
      <c r="AQ12" s="20" t="str">
        <f t="shared" si="6"/>
        <v>N</v>
      </c>
      <c r="AR12" s="53">
        <f t="shared" si="7"/>
        <v>0</v>
      </c>
    </row>
    <row r="13" spans="1:44" s="5" customFormat="1" ht="25" customHeight="1" thickBot="1" x14ac:dyDescent="0.4">
      <c r="A13"/>
      <c r="B13" s="27" t="s">
        <v>46</v>
      </c>
      <c r="C13" s="28">
        <f>C12+Paramétrage!$D$16+Paramétrage!$D$17</f>
        <v>0.48749999999999977</v>
      </c>
      <c r="D13"/>
      <c r="E13" s="15" t="str">
        <f>E5</f>
        <v>Nom équipe 1 A</v>
      </c>
      <c r="F13" s="20"/>
      <c r="G13" s="20"/>
      <c r="H13" s="55" t="s">
        <v>3</v>
      </c>
      <c r="I13" s="9" t="str">
        <f>I6</f>
        <v>Nom équipe 9 A</v>
      </c>
      <c r="J13" s="20" t="str">
        <f t="shared" si="11"/>
        <v>N</v>
      </c>
      <c r="K13" s="22">
        <f t="shared" si="12"/>
        <v>0</v>
      </c>
      <c r="M13" s="28" t="s">
        <v>47</v>
      </c>
      <c r="N13" s="27">
        <f t="shared" si="8"/>
        <v>0.48749999999999977</v>
      </c>
      <c r="O13"/>
      <c r="P13" s="15" t="str">
        <f>P5</f>
        <v>Nom équipe 2 A</v>
      </c>
      <c r="Q13" s="20"/>
      <c r="R13" s="20"/>
      <c r="S13" s="55" t="s">
        <v>3</v>
      </c>
      <c r="T13" s="9" t="str">
        <f>T6</f>
        <v>Nom équipe 10 A</v>
      </c>
      <c r="U13" s="20" t="str">
        <f t="shared" si="9"/>
        <v>N</v>
      </c>
      <c r="V13" s="22">
        <f t="shared" si="10"/>
        <v>0</v>
      </c>
      <c r="X13" s="27" t="s">
        <v>48</v>
      </c>
      <c r="Y13" s="27">
        <f t="shared" si="0"/>
        <v>0.48749999999999977</v>
      </c>
      <c r="Z13"/>
      <c r="AA13" s="15" t="str">
        <f>AA5</f>
        <v>Nom équipe 5 B</v>
      </c>
      <c r="AB13" s="20"/>
      <c r="AC13" s="20"/>
      <c r="AD13" s="55" t="s">
        <v>3</v>
      </c>
      <c r="AE13" s="9" t="str">
        <f>AE6</f>
        <v>Nom équipe 1 B</v>
      </c>
      <c r="AF13" s="20" t="str">
        <f t="shared" si="4"/>
        <v>N</v>
      </c>
      <c r="AG13" s="22">
        <f t="shared" si="5"/>
        <v>0</v>
      </c>
      <c r="AI13" s="28" t="s">
        <v>55</v>
      </c>
      <c r="AJ13" s="28">
        <f t="shared" si="1"/>
        <v>0.48749999999999977</v>
      </c>
      <c r="AK13"/>
      <c r="AL13" s="15" t="str">
        <f>AL5</f>
        <v>Nom équipe 6 B</v>
      </c>
      <c r="AM13" s="20"/>
      <c r="AN13" s="20"/>
      <c r="AO13" s="55" t="s">
        <v>3</v>
      </c>
      <c r="AP13" s="9" t="str">
        <f>AP6</f>
        <v>Nom équipe 2 B</v>
      </c>
      <c r="AQ13" s="20" t="str">
        <f t="shared" si="6"/>
        <v>N</v>
      </c>
      <c r="AR13" s="22">
        <f t="shared" si="7"/>
        <v>0</v>
      </c>
    </row>
    <row r="14" spans="1:44" s="5" customFormat="1" ht="25" customHeight="1" thickBot="1" x14ac:dyDescent="0.4">
      <c r="A14"/>
      <c r="B14" s="27" t="s">
        <v>46</v>
      </c>
      <c r="C14" s="28">
        <f>C13+Paramétrage!$D$16+Paramétrage!$D$17</f>
        <v>0.49548611111111085</v>
      </c>
      <c r="D14"/>
      <c r="E14" s="19" t="str">
        <f>E8</f>
        <v>Nom équipe 7 A</v>
      </c>
      <c r="F14" s="56"/>
      <c r="G14" s="56"/>
      <c r="H14" s="17" t="s">
        <v>3</v>
      </c>
      <c r="I14" s="57" t="str">
        <f>E7</f>
        <v>Nom équipe 5 A</v>
      </c>
      <c r="J14" s="25" t="str">
        <f t="shared" si="11"/>
        <v>N</v>
      </c>
      <c r="K14" s="58">
        <f t="shared" si="12"/>
        <v>0</v>
      </c>
      <c r="M14" s="28" t="s">
        <v>47</v>
      </c>
      <c r="N14" s="27">
        <f t="shared" si="8"/>
        <v>0.49548611111111085</v>
      </c>
      <c r="O14"/>
      <c r="P14" s="19" t="str">
        <f>P8</f>
        <v>Nom équipe 8 A</v>
      </c>
      <c r="Q14" s="56"/>
      <c r="R14" s="56"/>
      <c r="S14" s="17" t="s">
        <v>3</v>
      </c>
      <c r="T14" s="57" t="str">
        <f>P7</f>
        <v>Nom équipe 6 A</v>
      </c>
      <c r="U14" s="25" t="str">
        <f t="shared" si="9"/>
        <v>N</v>
      </c>
      <c r="V14" s="58">
        <f t="shared" si="10"/>
        <v>0</v>
      </c>
      <c r="X14" s="27" t="s">
        <v>48</v>
      </c>
      <c r="Y14" s="27">
        <f t="shared" si="0"/>
        <v>0.49548611111111085</v>
      </c>
      <c r="Z14"/>
      <c r="AA14" s="19" t="str">
        <f>AA8</f>
        <v>Nom équipe 3 B</v>
      </c>
      <c r="AB14" s="56"/>
      <c r="AC14" s="56"/>
      <c r="AD14" s="17" t="s">
        <v>3</v>
      </c>
      <c r="AE14" s="57" t="str">
        <f>AA7</f>
        <v>Nom équipe 9 B</v>
      </c>
      <c r="AF14" s="25" t="str">
        <f t="shared" si="4"/>
        <v>N</v>
      </c>
      <c r="AG14" s="58">
        <f t="shared" si="5"/>
        <v>0</v>
      </c>
      <c r="AI14" s="28" t="s">
        <v>55</v>
      </c>
      <c r="AJ14" s="28">
        <f t="shared" si="1"/>
        <v>0.49548611111111085</v>
      </c>
      <c r="AK14"/>
      <c r="AL14" s="19" t="str">
        <f>AL8</f>
        <v>Nom équipe 4 B</v>
      </c>
      <c r="AM14" s="56"/>
      <c r="AN14" s="56"/>
      <c r="AO14" s="17" t="s">
        <v>3</v>
      </c>
      <c r="AP14" s="57" t="str">
        <f>AL7</f>
        <v>Nom équipe 10 B</v>
      </c>
      <c r="AQ14" s="25" t="str">
        <f t="shared" si="6"/>
        <v>N</v>
      </c>
      <c r="AR14" s="58">
        <f t="shared" si="7"/>
        <v>0</v>
      </c>
    </row>
    <row r="15" spans="1:44" ht="21.5" thickBot="1" x14ac:dyDescent="0.4">
      <c r="C15" s="28">
        <f>C14+Paramétrage!$D$16+Paramétrage!$D$17</f>
        <v>0.50347222222222199</v>
      </c>
      <c r="N15" s="27">
        <f t="shared" si="8"/>
        <v>0.50347222222222199</v>
      </c>
      <c r="Y15" s="27">
        <f t="shared" si="0"/>
        <v>0.50347222222222199</v>
      </c>
      <c r="AJ15" s="28">
        <f t="shared" si="1"/>
        <v>0.50347222222222199</v>
      </c>
    </row>
    <row r="16" spans="1:44" ht="68" customHeight="1" outlineLevel="1" x14ac:dyDescent="0.35">
      <c r="D16" s="83"/>
      <c r="E16" s="12" t="s">
        <v>0</v>
      </c>
      <c r="F16" s="12" t="s">
        <v>8</v>
      </c>
      <c r="G16" s="12" t="s">
        <v>2</v>
      </c>
      <c r="H16" s="14" t="s">
        <v>9</v>
      </c>
      <c r="I16" s="3" t="s">
        <v>10</v>
      </c>
      <c r="O16" s="83"/>
      <c r="P16" s="12" t="s">
        <v>0</v>
      </c>
      <c r="Q16" s="12" t="s">
        <v>8</v>
      </c>
      <c r="R16" s="12" t="s">
        <v>2</v>
      </c>
      <c r="S16" s="14" t="s">
        <v>9</v>
      </c>
      <c r="T16" s="3" t="s">
        <v>10</v>
      </c>
      <c r="Z16" s="83"/>
      <c r="AA16" s="12" t="s">
        <v>0</v>
      </c>
      <c r="AB16" s="12" t="s">
        <v>8</v>
      </c>
      <c r="AC16" s="12" t="s">
        <v>2</v>
      </c>
      <c r="AD16" s="14" t="s">
        <v>9</v>
      </c>
      <c r="AE16" s="3" t="s">
        <v>10</v>
      </c>
      <c r="AK16" s="83"/>
      <c r="AL16" s="12" t="s">
        <v>0</v>
      </c>
      <c r="AM16" s="12" t="s">
        <v>8</v>
      </c>
      <c r="AN16" s="12" t="s">
        <v>2</v>
      </c>
      <c r="AO16" s="14" t="s">
        <v>9</v>
      </c>
      <c r="AP16" s="3" t="s">
        <v>10</v>
      </c>
    </row>
    <row r="17" spans="2:42" ht="22.5" outlineLevel="1" x14ac:dyDescent="0.35">
      <c r="D17" s="84">
        <f ca="1">F17+G17/1000</f>
        <v>2</v>
      </c>
      <c r="E17" s="9" t="str">
        <f>E5</f>
        <v>Nom équipe 1 A</v>
      </c>
      <c r="F17" s="7">
        <f>(COUNTIFS(J$5:J$14,"w",I$5:I$14,E17)+COUNTIFS(F$5:F$14,"w",E$5:E$14,E17))*Paramétrage!$C$23+(COUNTIFS(J$5:J$14,"N",I$5:I$14,E17)+COUNTIFS(F$5:F$14,"N",E$5:E$14,E17))*Paramétrage!$C$24+(COUNTIFS(J$5:J$14,"L",I$5:I$14,E17)+COUNTIFS(F$5:F$14,"L",E$5:E$14,E17))*Paramétrage!$C$25</f>
        <v>2</v>
      </c>
      <c r="G17" s="7">
        <f ca="1">SUMIF(E$5:G$14,E17,G$5:G$14)+SUMIF(I$5:K$14,E17,K$5:K$14)</f>
        <v>0</v>
      </c>
      <c r="H17" s="23">
        <f ca="1">RANK(D17,D$17:D$21,0)</f>
        <v>4</v>
      </c>
      <c r="I17" s="4" t="str">
        <f>E17</f>
        <v>Nom équipe 1 A</v>
      </c>
      <c r="O17" s="84">
        <f ca="1">Q17+R17/1000</f>
        <v>2</v>
      </c>
      <c r="P17" s="9" t="str">
        <f>P5</f>
        <v>Nom équipe 2 A</v>
      </c>
      <c r="Q17" s="7">
        <f>(COUNTIFS(U$5:U$14,"w",T$5:T$14,P17)+COUNTIFS(Q$5:Q$14,"w",P$5:P$14,P17))*Paramétrage!$C$23+(COUNTIFS(U$5:U$14,"N",T$5:T$14,P17)+COUNTIFS(Q$5:Q$14,"N",P$5:P$14,P17))*Paramétrage!$C$24+(COUNTIFS(U$5:U$14,"L",T$5:T$14,P17)+COUNTIFS(Q$5:Q$14,"L",P$5:P$14,P17))*Paramétrage!$C$25</f>
        <v>2</v>
      </c>
      <c r="R17" s="7">
        <f ca="1">SUMIF(P$5:R$14,P17,R$5:R$14)+SUMIF(T$5:V$14,P17,V$5:V$14)</f>
        <v>0</v>
      </c>
      <c r="S17" s="23">
        <f ca="1">RANK(O17,O$17:O$21,0)</f>
        <v>4</v>
      </c>
      <c r="T17" s="4" t="str">
        <f>P17</f>
        <v>Nom équipe 2 A</v>
      </c>
      <c r="Z17" s="84">
        <f ca="1">AB17+AC17/1000</f>
        <v>2</v>
      </c>
      <c r="AA17" s="9" t="str">
        <f>AA5</f>
        <v>Nom équipe 5 B</v>
      </c>
      <c r="AB17" s="7">
        <f>(COUNTIFS(AF$5:AF$14,"w",AE$5:AE$14,AA17)+COUNTIFS(AB$5:AB$14,"w",AA$5:AA$14,AA17))*Paramétrage!$C$23+(COUNTIFS(AF$5:AF$14,"N",AE$5:AE$14,AA17)+COUNTIFS(AB$5:AB$14,"N",AA$5:AA$14,AA17))*Paramétrage!$C$24+(COUNTIFS(AF$5:AF$14,"L",AE$5:AE$14,AA17)+COUNTIFS(AB$5:AB$14,"L",AA$5:AA$14,AA17))*Paramétrage!$C$25</f>
        <v>2</v>
      </c>
      <c r="AC17" s="7">
        <f ca="1">SUMIF(AA$5:AC$14,AA17,AC$5:AC$14)+SUMIF(AE$5:AG$14,AA17,AG$5:AG$14)</f>
        <v>0</v>
      </c>
      <c r="AD17" s="23">
        <f ca="1">RANK(Z17,Z$17:Z$21,0)</f>
        <v>4</v>
      </c>
      <c r="AE17" s="4" t="str">
        <f>AA17</f>
        <v>Nom équipe 5 B</v>
      </c>
      <c r="AK17" s="84">
        <f ca="1">AM17+AN17/1000</f>
        <v>2</v>
      </c>
      <c r="AL17" s="9" t="str">
        <f>AL5</f>
        <v>Nom équipe 6 B</v>
      </c>
      <c r="AM17" s="7">
        <f>(COUNTIFS(AQ$5:AQ$14,"w",AP$5:AP$14,AL17)+COUNTIFS(AM$5:AM$14,"w",AL$5:AL$14,AL17))*Paramétrage!$C$23+(COUNTIFS(AQ$5:AQ$14,"N",AP$5:AP$14,AL17)+COUNTIFS(AM$5:AM$14,"N",AL$5:AL$14,AL17))*Paramétrage!$C$24+(COUNTIFS(AQ$5:AQ$14,"L",AP$5:AP$14,AL17)+COUNTIFS(AM$5:AM$14,"L",AL$5:AL$14,AL17))*Paramétrage!$C$25</f>
        <v>2</v>
      </c>
      <c r="AN17" s="7">
        <f ca="1">SUMIF(AL$5:AN$14,AL17,AN$5:AN$14)+SUMIF(AP$5:AR$14,AL17,AR$5:AR$14)</f>
        <v>0</v>
      </c>
      <c r="AO17" s="23">
        <f ca="1">RANK(AK17,AK$17:AK$21,0)</f>
        <v>4</v>
      </c>
      <c r="AP17" s="4" t="str">
        <f>AL17</f>
        <v>Nom équipe 6 B</v>
      </c>
    </row>
    <row r="18" spans="2:42" ht="22.5" outlineLevel="1" x14ac:dyDescent="0.35">
      <c r="D18" s="84">
        <f ca="1">F18+G18/1000</f>
        <v>4</v>
      </c>
      <c r="E18" s="10" t="str">
        <f>E6</f>
        <v>Nom équipe 3 A</v>
      </c>
      <c r="F18" s="8">
        <f>(COUNTIFS(J$5:J$14,"w",I$5:I$14,E18)+COUNTIFS(F$5:F$14,"w",E$5:E$14,E18))*Paramétrage!$C$23+(COUNTIFS(J$5:J$14,"N",I$5:I$14,E18)+COUNTIFS(F$5:F$14,"N",E$5:E$14,E18))*Paramétrage!$C$24+(COUNTIFS(J$5:J$14,"L",I$5:I$14,E18)+COUNTIFS(F$5:F$14,"L",E$5:E$14,E18))*Paramétrage!$C$25</f>
        <v>4</v>
      </c>
      <c r="G18" s="8">
        <f ca="1">SUMIF(E$5:G$14,E18,G$5:G$14)+SUMIF(I$5:K$14,E18,K$5:K$14)</f>
        <v>0</v>
      </c>
      <c r="H18" s="24">
        <f t="shared" ref="H18:H21" ca="1" si="13">RANK(D18,D$17:D$21,0)</f>
        <v>3</v>
      </c>
      <c r="I18" s="4" t="str">
        <f>E18</f>
        <v>Nom équipe 3 A</v>
      </c>
      <c r="O18" s="84">
        <f ca="1">Q18+R18/1000</f>
        <v>4</v>
      </c>
      <c r="P18" s="10" t="str">
        <f>P6</f>
        <v>Nom équipe 4 A</v>
      </c>
      <c r="Q18" s="8">
        <f>(COUNTIFS(U$5:U$14,"w",T$5:T$14,P18)+COUNTIFS(Q$5:Q$14,"w",P$5:P$14,P18))*Paramétrage!$C$23+(COUNTIFS(U$5:U$14,"N",T$5:T$14,P18)+COUNTIFS(Q$5:Q$14,"N",P$5:P$14,P18))*Paramétrage!$C$24+(COUNTIFS(U$5:U$14,"L",T$5:T$14,P18)+COUNTIFS(Q$5:Q$14,"L",P$5:P$14,P18))*Paramétrage!$C$25</f>
        <v>4</v>
      </c>
      <c r="R18" s="8">
        <f ca="1">SUMIF(P$5:R$14,P18,R$5:R$14)+SUMIF(T$5:V$14,P18,V$5:V$14)</f>
        <v>0</v>
      </c>
      <c r="S18" s="24">
        <f t="shared" ref="S18:S21" ca="1" si="14">RANK(O18,O$17:O$21,0)</f>
        <v>3</v>
      </c>
      <c r="T18" s="4" t="str">
        <f>P18</f>
        <v>Nom équipe 4 A</v>
      </c>
      <c r="Z18" s="84">
        <f ca="1">AB18+AC18/1000</f>
        <v>4</v>
      </c>
      <c r="AA18" s="10" t="str">
        <f>AA6</f>
        <v>Nom équipe 7 B</v>
      </c>
      <c r="AB18" s="8">
        <f>(COUNTIFS(AF$5:AF$14,"w",AE$5:AE$14,AA18)+COUNTIFS(AB$5:AB$14,"w",AA$5:AA$14,AA18))*Paramétrage!$C$23+(COUNTIFS(AF$5:AF$14,"N",AE$5:AE$14,AA18)+COUNTIFS(AB$5:AB$14,"N",AA$5:AA$14,AA18))*Paramétrage!$C$24+(COUNTIFS(AF$5:AF$14,"L",AE$5:AE$14,AA18)+COUNTIFS(AB$5:AB$14,"L",AA$5:AA$14,AA18))*Paramétrage!$C$25</f>
        <v>4</v>
      </c>
      <c r="AC18" s="8">
        <f ca="1">SUMIF(AA$5:AC$14,AA18,AC$5:AC$14)+SUMIF(AE$5:AG$14,AA18,AG$5:AG$14)</f>
        <v>0</v>
      </c>
      <c r="AD18" s="24">
        <f t="shared" ref="AD18:AD21" ca="1" si="15">RANK(Z18,Z$17:Z$21,0)</f>
        <v>3</v>
      </c>
      <c r="AE18" s="4" t="str">
        <f>AA18</f>
        <v>Nom équipe 7 B</v>
      </c>
      <c r="AK18" s="84">
        <f ca="1">AM18+AN18/1000</f>
        <v>4</v>
      </c>
      <c r="AL18" s="10" t="str">
        <f>AL6</f>
        <v>Nom équipe 8 B</v>
      </c>
      <c r="AM18" s="8">
        <f>(COUNTIFS(AQ$5:AQ$14,"w",AP$5:AP$14,AL18)+COUNTIFS(AM$5:AM$14,"w",AL$5:AL$14,AL18))*Paramétrage!$C$23+(COUNTIFS(AQ$5:AQ$14,"N",AP$5:AP$14,AL18)+COUNTIFS(AM$5:AM$14,"N",AL$5:AL$14,AL18))*Paramétrage!$C$24+(COUNTIFS(AQ$5:AQ$14,"L",AP$5:AP$14,AL18)+COUNTIFS(AM$5:AM$14,"L",AL$5:AL$14,AL18))*Paramétrage!$C$25</f>
        <v>4</v>
      </c>
      <c r="AN18" s="8">
        <f ca="1">SUMIF(AL$5:AN$14,AL18,AN$5:AN$14)+SUMIF(AP$5:AR$14,AL18,AR$5:AR$14)</f>
        <v>0</v>
      </c>
      <c r="AO18" s="24">
        <f t="shared" ref="AO18:AO21" ca="1" si="16">RANK(AK18,AK$17:AK$21,0)</f>
        <v>3</v>
      </c>
      <c r="AP18" s="4" t="str">
        <f>AL18</f>
        <v>Nom équipe 8 B</v>
      </c>
    </row>
    <row r="19" spans="2:42" ht="22.5" outlineLevel="1" x14ac:dyDescent="0.35">
      <c r="D19" s="87">
        <f t="shared" ref="D19:D21" ca="1" si="17">F19+G19/1000</f>
        <v>6</v>
      </c>
      <c r="E19" s="9" t="str">
        <f>E7</f>
        <v>Nom équipe 5 A</v>
      </c>
      <c r="F19" s="7">
        <f>(COUNTIFS(J$5:J$14,"w",I$5:I$14,E19)+COUNTIFS(F$5:F$14,"w",E$5:E$14,E19))*Paramétrage!$C$23+(COUNTIFS(J$5:J$14,"N",I$5:I$14,E19)+COUNTIFS(F$5:F$14,"N",E$5:E$14,E19))*Paramétrage!$C$24+(COUNTIFS(J$5:J$14,"L",I$5:I$14,E19)+COUNTIFS(F$5:F$14,"L",E$5:E$14,E19))*Paramétrage!$C$25</f>
        <v>6</v>
      </c>
      <c r="G19" s="7">
        <f ca="1">SUMIF(E$5:G$14,E19,G$5:G$14)+SUMIF(I$5:K$14,E19,K$5:K$14)</f>
        <v>0</v>
      </c>
      <c r="H19" s="23">
        <f t="shared" ca="1" si="13"/>
        <v>1</v>
      </c>
      <c r="I19" s="4" t="str">
        <f>E19</f>
        <v>Nom équipe 5 A</v>
      </c>
      <c r="O19" s="87">
        <f t="shared" ref="O19:O21" ca="1" si="18">Q19+R19/1000</f>
        <v>6</v>
      </c>
      <c r="P19" s="9" t="str">
        <f>P7</f>
        <v>Nom équipe 6 A</v>
      </c>
      <c r="Q19" s="7">
        <f>(COUNTIFS(U$5:U$14,"w",T$5:T$14,P19)+COUNTIFS(Q$5:Q$14,"w",P$5:P$14,P19))*Paramétrage!$C$23+(COUNTIFS(U$5:U$14,"N",T$5:T$14,P19)+COUNTIFS(Q$5:Q$14,"N",P$5:P$14,P19))*Paramétrage!$C$24+(COUNTIFS(U$5:U$14,"L",T$5:T$14,P19)+COUNTIFS(Q$5:Q$14,"L",P$5:P$14,P19))*Paramétrage!$C$25</f>
        <v>6</v>
      </c>
      <c r="R19" s="7">
        <f ca="1">SUMIF(P$5:R$14,P19,R$5:R$14)+SUMIF(T$5:V$14,P19,V$5:V$14)</f>
        <v>0</v>
      </c>
      <c r="S19" s="23">
        <f t="shared" ca="1" si="14"/>
        <v>1</v>
      </c>
      <c r="T19" s="4" t="str">
        <f>P19</f>
        <v>Nom équipe 6 A</v>
      </c>
      <c r="Z19" s="87">
        <f t="shared" ref="Z19:Z21" ca="1" si="19">AB19+AC19/1000</f>
        <v>6</v>
      </c>
      <c r="AA19" s="9" t="str">
        <f>AA7</f>
        <v>Nom équipe 9 B</v>
      </c>
      <c r="AB19" s="7">
        <f>(COUNTIFS(AF$5:AF$14,"w",AE$5:AE$14,AA19)+COUNTIFS(AB$5:AB$14,"w",AA$5:AA$14,AA19))*Paramétrage!$C$23+(COUNTIFS(AF$5:AF$14,"N",AE$5:AE$14,AA19)+COUNTIFS(AB$5:AB$14,"N",AA$5:AA$14,AA19))*Paramétrage!$C$24+(COUNTIFS(AF$5:AF$14,"L",AE$5:AE$14,AA19)+COUNTIFS(AB$5:AB$14,"L",AA$5:AA$14,AA19))*Paramétrage!$C$25</f>
        <v>6</v>
      </c>
      <c r="AC19" s="7">
        <f ca="1">SUMIF(AA$5:AC$14,AA19,AC$5:AC$14)+SUMIF(AE$5:AG$14,AA19,AG$5:AG$14)</f>
        <v>0</v>
      </c>
      <c r="AD19" s="23">
        <f t="shared" ca="1" si="15"/>
        <v>1</v>
      </c>
      <c r="AE19" s="4" t="str">
        <f>AA19</f>
        <v>Nom équipe 9 B</v>
      </c>
      <c r="AK19" s="87">
        <f t="shared" ref="AK19:AK21" ca="1" si="20">AM19+AN19/1000</f>
        <v>6</v>
      </c>
      <c r="AL19" s="9" t="str">
        <f>AL7</f>
        <v>Nom équipe 10 B</v>
      </c>
      <c r="AM19" s="7">
        <f>(COUNTIFS(AQ$5:AQ$14,"w",AP$5:AP$14,AL19)+COUNTIFS(AM$5:AM$14,"w",AL$5:AL$14,AL19))*Paramétrage!$C$23+(COUNTIFS(AQ$5:AQ$14,"N",AP$5:AP$14,AL19)+COUNTIFS(AM$5:AM$14,"N",AL$5:AL$14,AL19))*Paramétrage!$C$24+(COUNTIFS(AQ$5:AQ$14,"L",AP$5:AP$14,AL19)+COUNTIFS(AM$5:AM$14,"L",AL$5:AL$14,AL19))*Paramétrage!$C$25</f>
        <v>6</v>
      </c>
      <c r="AN19" s="7">
        <f ca="1">SUMIF(AL$5:AN$14,AL19,AN$5:AN$14)+SUMIF(AP$5:AR$14,AL19,AR$5:AR$14)</f>
        <v>0</v>
      </c>
      <c r="AO19" s="23">
        <f t="shared" ca="1" si="16"/>
        <v>1</v>
      </c>
      <c r="AP19" s="4" t="str">
        <f>AL19</f>
        <v>Nom équipe 10 B</v>
      </c>
    </row>
    <row r="20" spans="2:42" ht="22.5" outlineLevel="1" x14ac:dyDescent="0.35">
      <c r="D20" s="84">
        <f t="shared" ca="1" si="17"/>
        <v>2</v>
      </c>
      <c r="E20" s="10" t="str">
        <f>I5</f>
        <v>Nom équipe 7 A</v>
      </c>
      <c r="F20" s="8">
        <f>(COUNTIFS(J$5:J$14,"w",I$5:I$14,E20)+COUNTIFS(F$5:F$14,"w",E$5:E$14,E20))*Paramétrage!$C$23+(COUNTIFS(J$5:J$14,"N",I$5:I$14,E20)+COUNTIFS(F$5:F$14,"N",E$5:E$14,E20))*Paramétrage!$C$24+(COUNTIFS(J$5:J$14,"L",I$5:I$14,E20)+COUNTIFS(F$5:F$14,"L",E$5:E$14,E20))*Paramétrage!$C$25</f>
        <v>2</v>
      </c>
      <c r="G20" s="8">
        <f ca="1">SUMIF(E$5:G$14,E20,G$5:G$14)+SUMIF(I$5:K$14,E20,K$5:K$14)</f>
        <v>0</v>
      </c>
      <c r="H20" s="24">
        <f t="shared" ca="1" si="13"/>
        <v>4</v>
      </c>
      <c r="I20" s="4" t="str">
        <f>E20</f>
        <v>Nom équipe 7 A</v>
      </c>
      <c r="O20" s="84">
        <f t="shared" ca="1" si="18"/>
        <v>2</v>
      </c>
      <c r="P20" s="10" t="str">
        <f>T5</f>
        <v>Nom équipe 8 A</v>
      </c>
      <c r="Q20" s="8">
        <f>(COUNTIFS(U$5:U$14,"w",T$5:T$14,P20)+COUNTIFS(Q$5:Q$14,"w",P$5:P$14,P20))*Paramétrage!$C$23+(COUNTIFS(U$5:U$14,"N",T$5:T$14,P20)+COUNTIFS(Q$5:Q$14,"N",P$5:P$14,P20))*Paramétrage!$C$24+(COUNTIFS(U$5:U$14,"L",T$5:T$14,P20)+COUNTIFS(Q$5:Q$14,"L",P$5:P$14,P20))*Paramétrage!$C$25</f>
        <v>2</v>
      </c>
      <c r="R20" s="8">
        <f ca="1">SUMIF(P$5:R$14,P20,R$5:R$14)+SUMIF(T$5:V$14,P20,V$5:V$14)</f>
        <v>0</v>
      </c>
      <c r="S20" s="24">
        <f t="shared" ca="1" si="14"/>
        <v>4</v>
      </c>
      <c r="T20" s="4" t="str">
        <f>P20</f>
        <v>Nom équipe 8 A</v>
      </c>
      <c r="Z20" s="84">
        <f t="shared" ca="1" si="19"/>
        <v>2</v>
      </c>
      <c r="AA20" s="10" t="str">
        <f>AE5</f>
        <v>Nom équipe 3 B</v>
      </c>
      <c r="AB20" s="8">
        <f>(COUNTIFS(AF$5:AF$14,"w",AE$5:AE$14,AA20)+COUNTIFS(AB$5:AB$14,"w",AA$5:AA$14,AA20))*Paramétrage!$C$23+(COUNTIFS(AF$5:AF$14,"N",AE$5:AE$14,AA20)+COUNTIFS(AB$5:AB$14,"N",AA$5:AA$14,AA20))*Paramétrage!$C$24+(COUNTIFS(AF$5:AF$14,"L",AE$5:AE$14,AA20)+COUNTIFS(AB$5:AB$14,"L",AA$5:AA$14,AA20))*Paramétrage!$C$25</f>
        <v>2</v>
      </c>
      <c r="AC20" s="8">
        <f ca="1">SUMIF(AA$5:AC$14,AA20,AC$5:AC$14)+SUMIF(AE$5:AG$14,AA20,AG$5:AG$14)</f>
        <v>0</v>
      </c>
      <c r="AD20" s="24">
        <f t="shared" ca="1" si="15"/>
        <v>4</v>
      </c>
      <c r="AE20" s="4" t="str">
        <f>AA20</f>
        <v>Nom équipe 3 B</v>
      </c>
      <c r="AK20" s="84">
        <f t="shared" ca="1" si="20"/>
        <v>2</v>
      </c>
      <c r="AL20" s="10" t="str">
        <f>AP5</f>
        <v>Nom équipe 4 B</v>
      </c>
      <c r="AM20" s="8">
        <f>(COUNTIFS(AQ$5:AQ$14,"w",AP$5:AP$14,AL20)+COUNTIFS(AM$5:AM$14,"w",AL$5:AL$14,AL20))*Paramétrage!$C$23+(COUNTIFS(AQ$5:AQ$14,"N",AP$5:AP$14,AL20)+COUNTIFS(AM$5:AM$14,"N",AL$5:AL$14,AL20))*Paramétrage!$C$24+(COUNTIFS(AQ$5:AQ$14,"L",AP$5:AP$14,AL20)+COUNTIFS(AM$5:AM$14,"L",AL$5:AL$14,AL20))*Paramétrage!$C$25</f>
        <v>2</v>
      </c>
      <c r="AN20" s="8">
        <f ca="1">SUMIF(AL$5:AN$14,AL20,AN$5:AN$14)+SUMIF(AP$5:AR$14,AL20,AR$5:AR$14)</f>
        <v>0</v>
      </c>
      <c r="AO20" s="24">
        <f t="shared" ca="1" si="16"/>
        <v>4</v>
      </c>
      <c r="AP20" s="4" t="str">
        <f>AL20</f>
        <v>Nom équipe 4 B</v>
      </c>
    </row>
    <row r="21" spans="2:42" ht="23" outlineLevel="1" thickBot="1" x14ac:dyDescent="0.4">
      <c r="D21" s="85">
        <f t="shared" ca="1" si="17"/>
        <v>6</v>
      </c>
      <c r="E21" s="86" t="str">
        <f>I6</f>
        <v>Nom équipe 9 A</v>
      </c>
      <c r="F21" s="59">
        <f>(COUNTIFS(J$5:J$14,"w",I$5:I$14,E21)+COUNTIFS(F$5:F$14,"w",E$5:E$14,E21))*Paramétrage!$C$23+(COUNTIFS(J$5:J$14,"N",I$5:I$14,E21)+COUNTIFS(F$5:F$14,"N",E$5:E$14,E21))*Paramétrage!$C$24+(COUNTIFS(J$5:J$14,"L",I$5:I$14,E21)+COUNTIFS(F$5:F$14,"L",E$5:E$14,E21))*Paramétrage!$C$25</f>
        <v>6</v>
      </c>
      <c r="G21" s="59">
        <f ca="1">SUMIF(E$5:G$14,E21,G$5:G$14)+SUMIF(I$5:K$14,E21,K$5:K$14)</f>
        <v>0</v>
      </c>
      <c r="H21" s="60">
        <f t="shared" ca="1" si="13"/>
        <v>1</v>
      </c>
      <c r="I21" s="4" t="str">
        <f>E21</f>
        <v>Nom équipe 9 A</v>
      </c>
      <c r="O21" s="85">
        <f t="shared" ca="1" si="18"/>
        <v>6</v>
      </c>
      <c r="P21" s="86" t="str">
        <f>T6</f>
        <v>Nom équipe 10 A</v>
      </c>
      <c r="Q21" s="59">
        <f>(COUNTIFS(U$5:U$14,"w",T$5:T$14,P21)+COUNTIFS(Q$5:Q$14,"w",P$5:P$14,P21))*Paramétrage!$C$23+(COUNTIFS(U$5:U$14,"N",T$5:T$14,P21)+COUNTIFS(Q$5:Q$14,"N",P$5:P$14,P21))*Paramétrage!$C$24+(COUNTIFS(U$5:U$14,"L",T$5:T$14,P21)+COUNTIFS(Q$5:Q$14,"L",P$5:P$14,P21))*Paramétrage!$C$25</f>
        <v>6</v>
      </c>
      <c r="R21" s="59">
        <f ca="1">SUMIF(P$5:R$14,P21,R$5:R$14)+SUMIF(T$5:V$14,P21,V$5:V$14)</f>
        <v>0</v>
      </c>
      <c r="S21" s="60">
        <f t="shared" ca="1" si="14"/>
        <v>1</v>
      </c>
      <c r="T21" s="4" t="str">
        <f>P21</f>
        <v>Nom équipe 10 A</v>
      </c>
      <c r="Z21" s="85">
        <f t="shared" ca="1" si="19"/>
        <v>6</v>
      </c>
      <c r="AA21" s="86" t="str">
        <f>AE6</f>
        <v>Nom équipe 1 B</v>
      </c>
      <c r="AB21" s="59">
        <f>(COUNTIFS(AF$5:AF$14,"w",AE$5:AE$14,AA21)+COUNTIFS(AB$5:AB$14,"w",AA$5:AA$14,AA21))*Paramétrage!$C$23+(COUNTIFS(AF$5:AF$14,"N",AE$5:AE$14,AA21)+COUNTIFS(AB$5:AB$14,"N",AA$5:AA$14,AA21))*Paramétrage!$C$24+(COUNTIFS(AF$5:AF$14,"L",AE$5:AE$14,AA21)+COUNTIFS(AB$5:AB$14,"L",AA$5:AA$14,AA21))*Paramétrage!$C$25</f>
        <v>6</v>
      </c>
      <c r="AC21" s="59">
        <f ca="1">SUMIF(AA$5:AC$14,AA21,AC$5:AC$14)+SUMIF(AE$5:AG$14,AA21,AG$5:AG$14)</f>
        <v>0</v>
      </c>
      <c r="AD21" s="60">
        <f t="shared" ca="1" si="15"/>
        <v>1</v>
      </c>
      <c r="AE21" s="4" t="str">
        <f>AA21</f>
        <v>Nom équipe 1 B</v>
      </c>
      <c r="AK21" s="85">
        <f t="shared" ca="1" si="20"/>
        <v>6</v>
      </c>
      <c r="AL21" s="86" t="str">
        <f>AP6</f>
        <v>Nom équipe 2 B</v>
      </c>
      <c r="AM21" s="59">
        <f>(COUNTIFS(AQ$5:AQ$14,"w",AP$5:AP$14,AL21)+COUNTIFS(AM$5:AM$14,"w",AL$5:AL$14,AL21))*Paramétrage!$C$23+(COUNTIFS(AQ$5:AQ$14,"N",AP$5:AP$14,AL21)+COUNTIFS(AM$5:AM$14,"N",AL$5:AL$14,AL21))*Paramétrage!$C$24+(COUNTIFS(AQ$5:AQ$14,"L",AP$5:AP$14,AL21)+COUNTIFS(AM$5:AM$14,"L",AL$5:AL$14,AL21))*Paramétrage!$C$25</f>
        <v>6</v>
      </c>
      <c r="AN21" s="59">
        <f ca="1">SUMIF(AL$5:AN$14,AL21,AN$5:AN$14)+SUMIF(AP$5:AR$14,AL21,AR$5:AR$14)</f>
        <v>0</v>
      </c>
      <c r="AO21" s="60">
        <f t="shared" ca="1" si="16"/>
        <v>1</v>
      </c>
      <c r="AP21" s="4" t="str">
        <f>AL21</f>
        <v>Nom équipe 2 B</v>
      </c>
    </row>
    <row r="22" spans="2:42" x14ac:dyDescent="0.35">
      <c r="H22" s="2"/>
    </row>
    <row r="25" spans="2:42" ht="15.5" x14ac:dyDescent="0.35">
      <c r="AC25" s="5"/>
    </row>
    <row r="32" spans="2:42" x14ac:dyDescent="0.35">
      <c r="B32" s="2"/>
      <c r="C32" s="2"/>
      <c r="D32" s="2"/>
      <c r="E32" s="2"/>
      <c r="H32" s="2"/>
      <c r="I32" s="2"/>
      <c r="L32" s="2"/>
      <c r="M32" s="2"/>
      <c r="N32" s="2"/>
      <c r="O32" s="2"/>
      <c r="P32" s="2"/>
      <c r="S32" s="2"/>
      <c r="T32" s="2"/>
      <c r="W32" s="2"/>
      <c r="X32" s="2"/>
      <c r="Y32" s="2"/>
    </row>
    <row r="33" spans="2:25" x14ac:dyDescent="0.35">
      <c r="B33" s="2"/>
      <c r="C33" s="2"/>
      <c r="D33" s="2"/>
      <c r="E33" s="2"/>
      <c r="H33" s="2"/>
      <c r="I33" s="2"/>
      <c r="L33" s="2"/>
      <c r="M33" s="2"/>
      <c r="N33" s="2"/>
      <c r="O33" s="2"/>
      <c r="P33" s="2"/>
      <c r="S33" s="2"/>
      <c r="T33" s="2"/>
      <c r="W33" s="2"/>
      <c r="X33" s="2"/>
      <c r="Y33" s="2"/>
    </row>
    <row r="34" spans="2:25" x14ac:dyDescent="0.35">
      <c r="B34" s="2"/>
      <c r="C34" s="2"/>
      <c r="D34" s="2"/>
      <c r="E34" s="2"/>
      <c r="H34" s="2"/>
      <c r="I34" s="2"/>
      <c r="L34" s="2"/>
      <c r="M34" s="2"/>
      <c r="N34" s="2"/>
      <c r="O34" s="2"/>
      <c r="P34" s="2"/>
      <c r="S34" s="2"/>
      <c r="T34" s="2"/>
      <c r="W34" s="2"/>
      <c r="X34" s="2"/>
      <c r="Y34" s="2"/>
    </row>
    <row r="35" spans="2:25" x14ac:dyDescent="0.35">
      <c r="B35" s="2"/>
      <c r="C35" s="2"/>
      <c r="D35" s="2"/>
      <c r="E35" s="2"/>
      <c r="H35" s="2"/>
      <c r="I35" s="2"/>
      <c r="L35" s="2"/>
      <c r="M35" s="2"/>
      <c r="N35" s="2"/>
      <c r="O35" s="2"/>
      <c r="P35" s="2"/>
      <c r="S35" s="2"/>
      <c r="T35" s="2"/>
      <c r="W35" s="2"/>
      <c r="X35" s="2"/>
      <c r="Y35" s="2"/>
    </row>
  </sheetData>
  <sheetProtection selectLockedCells="1"/>
  <mergeCells count="4">
    <mergeCell ref="AL2:AR2"/>
    <mergeCell ref="E2:K2"/>
    <mergeCell ref="P2:V2"/>
    <mergeCell ref="AA2:AG2"/>
  </mergeCells>
  <phoneticPr fontId="21" type="noConversion"/>
  <conditionalFormatting sqref="A36:O1048576">
    <cfRule type="cellIs" dxfId="589" priority="1237" operator="equal">
      <formula>"L"</formula>
    </cfRule>
    <cfRule type="cellIs" dxfId="588" priority="1236" operator="equal">
      <formula>"W"</formula>
    </cfRule>
    <cfRule type="cellIs" dxfId="587" priority="1235" operator="equal">
      <formula>"N"</formula>
    </cfRule>
  </conditionalFormatting>
  <conditionalFormatting sqref="E5:J14">
    <cfRule type="cellIs" dxfId="586" priority="20" operator="equal">
      <formula>"W"</formula>
    </cfRule>
    <cfRule type="cellIs" dxfId="585" priority="19" operator="equal">
      <formula>"N"</formula>
    </cfRule>
    <cfRule type="cellIs" dxfId="584" priority="21" operator="equal">
      <formula>"L"</formula>
    </cfRule>
  </conditionalFormatting>
  <conditionalFormatting sqref="E15:L16 A32:Z35 AA32:XFD1048576">
    <cfRule type="cellIs" dxfId="576" priority="699" operator="equal">
      <formula>"N"</formula>
    </cfRule>
    <cfRule type="cellIs" dxfId="575" priority="701" operator="equal">
      <formula>"L"</formula>
    </cfRule>
    <cfRule type="cellIs" dxfId="574" priority="700" operator="equal">
      <formula>"W"</formula>
    </cfRule>
  </conditionalFormatting>
  <conditionalFormatting sqref="E17:N21 P17:Y21">
    <cfRule type="cellIs" dxfId="573" priority="1019" operator="equal">
      <formula>"N"</formula>
    </cfRule>
    <cfRule type="cellIs" dxfId="572" priority="1020" operator="equal">
      <formula>"W"</formula>
    </cfRule>
    <cfRule type="cellIs" dxfId="571" priority="1021" operator="equal">
      <formula>"L"</formula>
    </cfRule>
  </conditionalFormatting>
  <conditionalFormatting sqref="E1:XFD4 AJ5:AK5 AK6:AK14">
    <cfRule type="cellIs" dxfId="570" priority="1213" operator="equal">
      <formula>"N"</formula>
    </cfRule>
    <cfRule type="cellIs" dxfId="569" priority="1214" operator="equal">
      <formula>"W"</formula>
    </cfRule>
    <cfRule type="cellIs" dxfId="568" priority="1215" operator="equal">
      <formula>"L"</formula>
    </cfRule>
  </conditionalFormatting>
  <conditionalFormatting sqref="E22:XFD31">
    <cfRule type="cellIs" dxfId="567" priority="1160" operator="equal">
      <formula>"N"</formula>
    </cfRule>
    <cfRule type="cellIs" dxfId="566" priority="1161" operator="equal">
      <formula>"W"</formula>
    </cfRule>
    <cfRule type="cellIs" dxfId="565" priority="1162" operator="equal">
      <formula>"L"</formula>
    </cfRule>
  </conditionalFormatting>
  <conditionalFormatting sqref="L5:L14">
    <cfRule type="cellIs" dxfId="547" priority="1272" operator="equal">
      <formula>"W"</formula>
    </cfRule>
    <cfRule type="cellIs" dxfId="546" priority="1271" operator="equal">
      <formula>"N"</formula>
    </cfRule>
    <cfRule type="cellIs" dxfId="545" priority="1273" operator="equal">
      <formula>"L"</formula>
    </cfRule>
  </conditionalFormatting>
  <conditionalFormatting sqref="O15:X15 U16:Y16 A1:D31 M5:O5 W5:Z5 AI5:AJ16 O6:O14 W6:X14 Y6:Z15 M6:N16 O16:O21 Z16:Z21">
    <cfRule type="cellIs" dxfId="544" priority="1261" operator="equal">
      <formula>"W"</formula>
    </cfRule>
    <cfRule type="cellIs" dxfId="543" priority="1262" operator="equal">
      <formula>"L"</formula>
    </cfRule>
    <cfRule type="cellIs" dxfId="542" priority="1260" operator="equal">
      <formula>"N"</formula>
    </cfRule>
  </conditionalFormatting>
  <conditionalFormatting sqref="P16:T16">
    <cfRule type="cellIs" dxfId="541" priority="543" operator="equal">
      <formula>"N"</formula>
    </cfRule>
    <cfRule type="cellIs" dxfId="540" priority="544" operator="equal">
      <formula>"W"</formula>
    </cfRule>
    <cfRule type="cellIs" dxfId="539" priority="545" operator="equal">
      <formula>"L"</formula>
    </cfRule>
  </conditionalFormatting>
  <conditionalFormatting sqref="P5:U14">
    <cfRule type="cellIs" dxfId="538" priority="13" operator="equal">
      <formula>"N"</formula>
    </cfRule>
    <cfRule type="cellIs" dxfId="537" priority="14" operator="equal">
      <formula>"W"</formula>
    </cfRule>
    <cfRule type="cellIs" dxfId="536" priority="15" operator="equal">
      <formula>"L"</formula>
    </cfRule>
  </conditionalFormatting>
  <conditionalFormatting sqref="X36:Z1048576">
    <cfRule type="cellIs" dxfId="523" priority="1232" operator="equal">
      <formula>"N"</formula>
    </cfRule>
    <cfRule type="cellIs" dxfId="522" priority="1233" operator="equal">
      <formula>"W"</formula>
    </cfRule>
    <cfRule type="cellIs" dxfId="521" priority="1234" operator="equal">
      <formula>"L"</formula>
    </cfRule>
  </conditionalFormatting>
  <conditionalFormatting sqref="AA5:AE14">
    <cfRule type="cellIs" dxfId="520" priority="7" operator="equal">
      <formula>"N"</formula>
    </cfRule>
    <cfRule type="cellIs" dxfId="519" priority="8" operator="equal">
      <formula>"W"</formula>
    </cfRule>
    <cfRule type="cellIs" dxfId="518" priority="9" operator="equal">
      <formula>"L"</formula>
    </cfRule>
  </conditionalFormatting>
  <conditionalFormatting sqref="AA16:AE16">
    <cfRule type="cellIs" dxfId="517" priority="493" operator="equal">
      <formula>"W"</formula>
    </cfRule>
    <cfRule type="cellIs" dxfId="516" priority="492" operator="equal">
      <formula>"N"</formula>
    </cfRule>
    <cfRule type="cellIs" dxfId="515" priority="494" operator="equal">
      <formula>"L"</formula>
    </cfRule>
  </conditionalFormatting>
  <conditionalFormatting sqref="AA15:AH15 AF16:AH16">
    <cfRule type="cellIs" dxfId="514" priority="1246" operator="equal">
      <formula>"N"</formula>
    </cfRule>
    <cfRule type="cellIs" dxfId="513" priority="1247" operator="equal">
      <formula>"W"</formula>
    </cfRule>
    <cfRule type="cellIs" dxfId="512" priority="1248" operator="equal">
      <formula>"L"</formula>
    </cfRule>
  </conditionalFormatting>
  <conditionalFormatting sqref="AA17:AJ21">
    <cfRule type="cellIs" dxfId="511" priority="837" operator="equal">
      <formula>"W"</formula>
    </cfRule>
    <cfRule type="cellIs" dxfId="510" priority="836" operator="equal">
      <formula>"N"</formula>
    </cfRule>
    <cfRule type="cellIs" dxfId="509" priority="838" operator="equal">
      <formula>"L"</formula>
    </cfRule>
  </conditionalFormatting>
  <conditionalFormatting sqref="AF5:AF14 AH5:AH14 AQ5:AQ14 AS5:XFD14 P36:W1048576">
    <cfRule type="cellIs" dxfId="500" priority="1460" operator="equal">
      <formula>"N"</formula>
    </cfRule>
    <cfRule type="cellIs" dxfId="499" priority="1461" operator="equal">
      <formula>"W"</formula>
    </cfRule>
    <cfRule type="cellIs" dxfId="498" priority="1462" operator="equal">
      <formula>"L"</formula>
    </cfRule>
  </conditionalFormatting>
  <conditionalFormatting sqref="AK15:XFD21">
    <cfRule type="cellIs" dxfId="497" priority="440" operator="equal">
      <formula>"L"</formula>
    </cfRule>
    <cfRule type="cellIs" dxfId="496" priority="439" operator="equal">
      <formula>"W"</formula>
    </cfRule>
    <cfRule type="cellIs" dxfId="495" priority="438" operator="equal">
      <formula>"N"</formula>
    </cfRule>
  </conditionalFormatting>
  <conditionalFormatting sqref="AL5:AP14">
    <cfRule type="cellIs" dxfId="494" priority="1" operator="equal">
      <formula>"N"</formula>
    </cfRule>
    <cfRule type="cellIs" dxfId="493" priority="3" operator="equal">
      <formula>"L"</formula>
    </cfRule>
    <cfRule type="cellIs" dxfId="492" priority="2" operator="equal">
      <formula>"W"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38" operator="containsText" id="{00D50572-D3C6-42E9-9308-47A7D051D8FB}">
            <xm:f>NOT(ISERROR(SEARCH(Paramétrage!$B$10,E1)))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m:sqref>E1:L4 J5:J14 L5:L14 E36:L1048576 AA22:AH1048576</xm:sqref>
        </x14:conditionalFormatting>
        <x14:conditionalFormatting xmlns:xm="http://schemas.microsoft.com/office/excel/2006/main">
          <x14:cfRule type="containsText" priority="1335" operator="containsText" id="{40EF55F7-AB4D-4EC5-B306-30E383CDE998}">
            <xm:f>NOT(ISERROR(SEARCH(Paramétrage!#REF!,E1)))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337" operator="containsText" id="{9AF3AEB2-6871-42AF-A08E-02C6543ABA24}">
            <xm:f>NOT(ISERROR(SEARCH(Paramétrage!$B$11,E1)))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336" operator="containsText" id="{BA4C1129-1610-4F4D-8FF1-0614A0E76ED0}">
            <xm:f>NOT(ISERROR(SEARCH(Paramétrage!$B$12,E1)))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m:sqref>E1:L4 J5:J14 L5:L14 E36:L1048576</xm:sqref>
        </x14:conditionalFormatting>
        <x14:conditionalFormatting xmlns:xm="http://schemas.microsoft.com/office/excel/2006/main">
          <x14:cfRule type="containsText" priority="1341" operator="containsText" id="{EC2B3A88-9DC9-4C2F-A024-E15B1E2FADF5}">
            <xm:f>NOT(ISERROR(SEARCH(Paramétrage!$B$7,E1)))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340" operator="containsText" id="{1F61D833-614C-4719-AED0-CCB6A23CCA5D}">
            <xm:f>NOT(ISERROR(SEARCH(Paramétrage!$B$8,E1)))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339" operator="containsText" id="{365CCD33-8017-4E68-A1E0-784E7A5DF5B5}">
            <xm:f>NOT(ISERROR(SEARCH(Paramétrage!$B$9,E1)))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E1:L4 J5:J14 L5:L14 AA22:AH1048576 E36:L1048576</xm:sqref>
        </x14:conditionalFormatting>
        <x14:conditionalFormatting xmlns:xm="http://schemas.microsoft.com/office/excel/2006/main">
          <x14:cfRule type="containsText" priority="1394" operator="containsText" id="{11DF446C-2C37-4CC0-9399-8A833B3D6320}">
            <xm:f>NOT(ISERROR(SEARCH(Paramétrage!#REF!,H17)))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395" operator="containsText" id="{A6AC4BBF-3994-49C1-A976-CB4202A54884}">
            <xm:f>NOT(ISERROR(SEARCH(Paramétrage!#REF!,H17)))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396" operator="containsText" id="{922EA2A3-310C-474B-919A-9DC530A8FB5D}">
            <xm:f>NOT(ISERROR(SEARCH(Paramétrage!$B$12,H17)))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397" operator="containsText" id="{38B81B01-C2C6-43A6-8E01-B00D06CEE324}">
            <xm:f>NOT(ISERROR(SEARCH(Paramétrage!$B$11,H17)))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398" operator="containsText" id="{4DDE54F5-60FF-425E-B194-19EE95E08F02}">
            <xm:f>NOT(ISERROR(SEARCH(Paramétrage!$B$10,H17)))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400" operator="containsText" id="{85DF5C30-10E4-40FF-8761-0CCCA1910410}">
            <xm:f>NOT(ISERROR(SEARCH(Paramétrage!$B$8,H17)))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401" operator="containsText" id="{83BB8FB5-9E77-445E-B91E-FCEBA013F300}">
            <xm:f>NOT(ISERROR(SEARCH(Paramétrage!$B$7,H17)))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402" operator="containsText" id="{4BE65BAD-E5FE-46F4-9AFE-5C082D849C52}">
            <xm:f>NOT(ISERROR(SEARCH(Paramétrage!#REF!,H17)))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403" operator="containsText" id="{9D1EF485-0E9C-4E12-8E9C-572334E5669E}">
            <xm:f>NOT(ISERROR(SEARCH(Paramétrage!#REF!,H17)))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404" operator="containsText" id="{E1F37AA6-FCD3-499F-9227-A637AA98729D}">
            <xm:f>NOT(ISERROR(SEARCH(Paramétrage!$B$12,H17)))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405" operator="containsText" id="{7032A5E2-A233-4D04-A0A9-DE1AA57B1ED4}">
            <xm:f>NOT(ISERROR(SEARCH(Paramétrage!$B$11,H17)))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406" operator="containsText" id="{C3DC67CE-C1F2-44F4-9A4C-CEE3B1EE22D8}">
            <xm:f>NOT(ISERROR(SEARCH(Paramétrage!$B$10,H17)))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407" operator="containsText" id="{2B5D46E9-1EA1-4C24-ACC5-AAE9E9B830AC}">
            <xm:f>NOT(ISERROR(SEARCH(Paramétrage!$B$9,H17)))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408" operator="containsText" id="{0CCB5411-9D9D-4AC3-8D88-FDD3D6240804}">
            <xm:f>NOT(ISERROR(SEARCH(Paramétrage!$B$8,H17)))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409" operator="containsText" id="{62AA6B83-4BF0-4ADE-899D-20D81372A988}">
            <xm:f>NOT(ISERROR(SEARCH(Paramétrage!$B$7,H17)))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399" operator="containsText" id="{979358A1-CED5-4901-9A1F-10E974DA6EE3}">
            <xm:f>NOT(ISERROR(SEARCH(Paramétrage!$B$9,H17)))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H17:H21 S17:S21 AD17:AD21 AO17:AO21</xm:sqref>
        </x14:conditionalFormatting>
        <x14:conditionalFormatting xmlns:xm="http://schemas.microsoft.com/office/excel/2006/main">
          <x14:cfRule type="containsText" priority="1320" operator="containsText" id="{9564EED9-7C19-45A6-AE74-E271E7F6802F}">
            <xm:f>NOT(ISERROR(SEARCH(Paramétrage!#REF!,B1)))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L5:L14 P15:W31 AA15:AH1048576 E36:L1048576 AL15:XFD15 B32:Y35 E1:L4 E15:L31 J5:J14</xm:sqref>
        </x14:conditionalFormatting>
        <x14:conditionalFormatting xmlns:xm="http://schemas.microsoft.com/office/excel/2006/main">
          <x14:cfRule type="containsText" priority="1331" operator="containsText" id="{A23B484C-F8CD-4DFA-A644-26B7D4819272}">
            <xm:f>NOT(ISERROR(SEARCH(Paramétrage!$B$10,E1)))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334" operator="containsText" id="{013D3E1C-9605-45B1-A73A-8D58B21B0D20}">
            <xm:f>NOT(ISERROR(SEARCH(Paramétrage!$B$7,E1)))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333" operator="containsText" id="{A477B3F2-4490-438D-B1F2-70B1A8D8DFCB}">
            <xm:f>NOT(ISERROR(SEARCH(Paramétrage!$B$8,E1)))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332" operator="containsText" id="{16D3AB1C-6492-412E-A9C9-79845C0DC9E8}">
            <xm:f>NOT(ISERROR(SEARCH(Paramétrage!$B$9,E1)))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P1:W4 AA1:AH4 AL1:XFD4 U5:U14 W5:W14 E15:L31 P16:T21 AA16:AE21 AM17:AO21 P22:W31</xm:sqref>
        </x14:conditionalFormatting>
        <x14:conditionalFormatting xmlns:xm="http://schemas.microsoft.com/office/excel/2006/main">
          <x14:cfRule type="containsText" priority="1329" operator="containsText" id="{27E5F20A-344D-4A8D-96B2-23FCBFCB8023}">
            <xm:f>NOT(ISERROR(SEARCH(Paramétrage!$B$12,E1)))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330" operator="containsText" id="{54E7FBAB-BF07-4F26-93C1-EA6000CC74F8}">
            <xm:f>NOT(ISERROR(SEARCH(Paramétrage!$B$11,E1)))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m:sqref>P1:W4 AA1:AH4 AL1:XFD4 U5:U14 W5:W14 E15:L31 P15:W31 AA15:AH1048576 AM17:AO21</xm:sqref>
        </x14:conditionalFormatting>
        <x14:conditionalFormatting xmlns:xm="http://schemas.microsoft.com/office/excel/2006/main">
          <x14:cfRule type="containsText" priority="1328" operator="containsText" id="{77B313AD-6299-494D-92DB-18050D732487}">
            <xm:f>NOT(ISERROR(SEARCH(Paramétrage!#REF!,E1)))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P1:W4 AA1:AH4 AL1:XFD4 U5:U14 W5:W14 AM17:AO21 E15:L31 P15:W31 AA15:AH1048576</xm:sqref>
        </x14:conditionalFormatting>
        <x14:conditionalFormatting xmlns:xm="http://schemas.microsoft.com/office/excel/2006/main">
          <x14:cfRule type="containsText" priority="1229" operator="containsText" id="{FF035CFC-B5A8-4B95-A8D6-5AE0DF35BD52}">
            <xm:f>NOT(ISERROR(SEARCH(Paramétrage!$B$9,B15)))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230" operator="containsText" id="{54A0A840-52D1-4C3D-9937-4CFDB2E65029}">
            <xm:f>NOT(ISERROR(SEARCH(Paramétrage!$B$8,B15)))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231" operator="containsText" id="{18B18F84-F42B-45D7-B89F-913D25FE6C66}">
            <xm:f>NOT(ISERROR(SEARCH(Paramétrage!$B$7,B15)))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P15:W15 AA15:AH15 AL15:XFD15 U16:W21 AF16:AH21 B32:Y35 AL32:XFD1048576</xm:sqref>
        </x14:conditionalFormatting>
        <x14:conditionalFormatting xmlns:xm="http://schemas.microsoft.com/office/excel/2006/main">
          <x14:cfRule type="containsText" priority="1228" operator="containsText" id="{A161BEC0-C777-4770-BD0B-B21969116299}">
            <xm:f>NOT(ISERROR(SEARCH(Paramétrage!$B$10,B15)))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m:sqref>U16:W21 AF16:AH21 B32:Y35 AL32:XFD1048576 AL15:XFD15 P15:W15 AA15:AH15</xm:sqref>
        </x14:conditionalFormatting>
        <x14:conditionalFormatting xmlns:xm="http://schemas.microsoft.com/office/excel/2006/main">
          <x14:cfRule type="containsText" priority="1327" operator="containsText" id="{2A0AC50D-50F8-40F9-9CF6-8B4294B11BCE}">
            <xm:f>NOT(ISERROR(SEARCH(Paramétrage!#REF!,P1)))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W5:W14 P1:W4 AA1:AH4 AL1:XFD4 AM17:AO21 U5:U14</xm:sqref>
        </x14:conditionalFormatting>
        <x14:conditionalFormatting xmlns:xm="http://schemas.microsoft.com/office/excel/2006/main">
          <x14:cfRule type="containsText" priority="1453" operator="containsText" id="{32135887-909C-4029-AF2C-2F2814148595}">
            <xm:f>NOT(ISERROR(SEARCH(Paramétrage!#REF!,P5)))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452" operator="containsText" id="{495AA346-1609-48C9-B903-4AC974DBF557}">
            <xm:f>NOT(ISERROR(SEARCH(Paramétrage!#REF!,P5)))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454" operator="containsText" id="{5E586556-EA47-476B-8F3B-5AB52AC94E45}">
            <xm:f>NOT(ISERROR(SEARCH(Paramétrage!$B$12,P5)))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455" operator="containsText" id="{7F1D1DF6-5594-41AD-AD6E-235DEA845278}">
            <xm:f>NOT(ISERROR(SEARCH(Paramétrage!$B$11,P5)))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456" operator="containsText" id="{A6BAAF01-DE23-4C31-A956-79D4A2D1A788}">
            <xm:f>NOT(ISERROR(SEARCH(Paramétrage!$B$10,P5)))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457" operator="containsText" id="{B6ABEEEC-71DF-4B56-969D-890ED5599E9F}">
            <xm:f>NOT(ISERROR(SEARCH(Paramétrage!$B$9,P5)))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458" operator="containsText" id="{B28552FD-9A31-4E7D-947D-7560F670CCDE}">
            <xm:f>NOT(ISERROR(SEARCH(Paramétrage!$B$8,P5)))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459" operator="containsText" id="{0EFA747F-8819-4075-B296-5C6C75AFE482}">
            <xm:f>NOT(ISERROR(SEARCH(Paramétrage!$B$7,P5)))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AF5:AF14 AH5:AH14 AQ5:AQ14 AS5:XFD14 P36:W1048576</xm:sqref>
        </x14:conditionalFormatting>
        <x14:conditionalFormatting xmlns:xm="http://schemas.microsoft.com/office/excel/2006/main">
          <x14:cfRule type="containsText" priority="1427" operator="containsText" id="{E5717ED9-1B1F-4A70-821E-B4FB784ABE63}">
            <xm:f>NOT(ISERROR(SEARCH(Paramétrage!$B$12,B15)))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428" operator="containsText" id="{FBF9A484-0B74-476D-AAAE-03CC592298CB}">
            <xm:f>NOT(ISERROR(SEARCH(Paramétrage!$B$11,B15)))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426" operator="containsText" id="{887C2CDD-D91D-4E30-865D-871F168BAC50}">
            <xm:f>NOT(ISERROR(SEARCH(Paramétrage!#REF!,B15)))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AL15:XFD15 B32:Y35</xm:sqref>
        </x14:conditionalFormatting>
        <x14:conditionalFormatting xmlns:xm="http://schemas.microsoft.com/office/excel/2006/main">
          <x14:cfRule type="containsText" priority="427" operator="containsText" id="{35467BC0-A8ED-448F-B745-F3D99FD6FD49}">
            <xm:f>NOT(ISERROR(SEARCH(Paramétrage!$B$9,AL16)))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29" operator="containsText" id="{D771FF3C-ED18-4DD0-8EA0-AF90183F9750}">
            <xm:f>NOT(ISERROR(SEARCH(Paramétrage!$B$7,AL16)))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28" operator="containsText" id="{48C87C9A-25B4-42F9-BD39-28A7F0C33429}">
            <xm:f>NOT(ISERROR(SEARCH(Paramétrage!$B$8,AL16)))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26" operator="containsText" id="{AD774DA9-25FB-4276-A0B7-4DEFB57445DC}">
            <xm:f>NOT(ISERROR(SEARCH(Paramétrage!$B$10,AL16)))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m:sqref>AL16:XFD31</xm:sqref>
        </x14:conditionalFormatting>
        <x14:conditionalFormatting xmlns:xm="http://schemas.microsoft.com/office/excel/2006/main">
          <x14:cfRule type="containsText" priority="1586" operator="containsText" id="{23C6D1C3-B259-4C4A-980A-89FEB32862DC}">
            <xm:f>NOT(ISERROR(SEARCH(Paramétrage!#REF!,AL16)))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587" operator="containsText" id="{FB99EC9A-6E04-4B5B-8886-8CC7ACCDB5EC}">
            <xm:f>NOT(ISERROR(SEARCH(Paramétrage!#REF!,AL16)))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588" operator="containsText" id="{59EAEB3C-7508-4BEB-ACFB-5CF11DDC4CFB}">
            <xm:f>NOT(ISERROR(SEARCH(Paramétrage!$B$12,AL16)))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589" operator="containsText" id="{2A8ACD06-5C9B-46CB-A72E-1558495A671A}">
            <xm:f>NOT(ISERROR(SEARCH(Paramétrage!$B$11,AL16)))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m:sqref>AL16:XFD1048576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0F2EC9-AFE2-4FA3-9EA7-218C32D58ACD}">
          <x14:formula1>
            <xm:f>Paramétrage!$A$1:$A$3</xm:f>
          </x14:formula1>
          <xm:sqref>AF5:AF14 U5:U14 AQ5:AQ14 J5:J14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2BA25-3CFB-4ED7-A6DC-96E3A890E800}">
  <sheetPr>
    <tabColor theme="4" tint="0.59999389629810485"/>
  </sheetPr>
  <dimension ref="A1:AJ44"/>
  <sheetViews>
    <sheetView showGridLines="0" zoomScale="40" zoomScaleNormal="40" workbookViewId="0">
      <pane xSplit="3" ySplit="3" topLeftCell="D4" activePane="bottomRight" state="frozen"/>
      <selection activeCell="AZ19" sqref="AZ19"/>
      <selection pane="topRight" activeCell="AZ19" sqref="AZ19"/>
      <selection pane="bottomLeft" activeCell="AZ19" sqref="AZ19"/>
      <selection pane="bottomRight" activeCell="AE6" sqref="AE6:AE9"/>
    </sheetView>
  </sheetViews>
  <sheetFormatPr baseColWidth="10" defaultRowHeight="15.5" x14ac:dyDescent="0.35"/>
  <cols>
    <col min="1" max="1" width="2.453125" customWidth="1"/>
    <col min="2" max="2" width="14.08984375" customWidth="1"/>
    <col min="3" max="3" width="2.36328125" style="5" customWidth="1"/>
    <col min="4" max="4" width="25.1796875" style="80" customWidth="1"/>
    <col min="5" max="5" width="4.36328125" style="29" customWidth="1"/>
    <col min="6" max="6" width="15.36328125" style="40" customWidth="1"/>
    <col min="7" max="7" width="20.1796875" style="5" customWidth="1"/>
    <col min="8" max="8" width="4.36328125" style="5" customWidth="1"/>
    <col min="9" max="9" width="15.36328125" style="40" customWidth="1"/>
    <col min="10" max="10" width="20.1796875" style="5" customWidth="1"/>
    <col min="11" max="11" width="4.26953125" style="5" customWidth="1"/>
    <col min="12" max="12" width="10.08984375" style="44" customWidth="1"/>
    <col min="13" max="13" width="2.453125" style="5" customWidth="1"/>
    <col min="14" max="14" width="6.08984375" style="5" customWidth="1"/>
    <col min="15" max="15" width="20.1796875" style="5" customWidth="1"/>
    <col min="16" max="16" width="4.36328125" style="5" customWidth="1"/>
    <col min="17" max="17" width="14.36328125" style="40" customWidth="1"/>
    <col min="18" max="18" width="20.1796875" style="5" customWidth="1"/>
    <col min="19" max="19" width="4.36328125" style="5" customWidth="1"/>
    <col min="20" max="20" width="10.08984375" style="44" customWidth="1"/>
    <col min="21" max="21" width="2.453125" style="5" customWidth="1"/>
    <col min="22" max="22" width="6.08984375" style="5" customWidth="1"/>
    <col min="23" max="23" width="7.90625" style="37" customWidth="1"/>
    <col min="24" max="24" width="38.81640625" style="26" customWidth="1"/>
    <col min="25" max="25" width="5.453125" style="5" customWidth="1"/>
    <col min="26" max="26" width="10.90625" style="5"/>
    <col min="27" max="28" width="8.6328125" style="1" customWidth="1"/>
    <col min="29" max="29" width="1.7265625" customWidth="1"/>
    <col min="30" max="30" width="26.453125" customWidth="1"/>
    <col min="31" max="32" width="6" style="2" customWidth="1"/>
    <col min="33" max="33" width="10.36328125" customWidth="1"/>
    <col min="34" max="34" width="26.453125" customWidth="1"/>
    <col min="35" max="36" width="6" style="2" customWidth="1"/>
    <col min="37" max="16384" width="10.90625" style="5"/>
  </cols>
  <sheetData>
    <row r="1" spans="1:36" ht="21.5" thickBot="1" x14ac:dyDescent="0.4">
      <c r="M1" s="36"/>
      <c r="U1" s="36"/>
    </row>
    <row r="2" spans="1:36" s="30" customFormat="1" ht="24" thickBot="1" x14ac:dyDescent="0.6">
      <c r="A2"/>
      <c r="B2"/>
      <c r="D2" s="113" t="s">
        <v>68</v>
      </c>
      <c r="E2" s="113"/>
      <c r="F2" s="113"/>
      <c r="G2" s="113"/>
      <c r="H2" s="113"/>
      <c r="I2" s="113"/>
      <c r="J2" s="113"/>
      <c r="K2" s="114"/>
      <c r="L2" s="44"/>
      <c r="M2" s="36"/>
      <c r="N2" s="5"/>
      <c r="O2" s="115" t="s">
        <v>23</v>
      </c>
      <c r="P2" s="113"/>
      <c r="Q2" s="113"/>
      <c r="R2" s="113"/>
      <c r="S2" s="114"/>
      <c r="T2" s="5"/>
      <c r="U2" s="36"/>
      <c r="V2" s="5"/>
      <c r="W2" s="115" t="s">
        <v>4</v>
      </c>
      <c r="X2" s="113"/>
      <c r="Y2" s="114"/>
      <c r="AA2" s="1"/>
      <c r="AB2" s="1"/>
      <c r="AC2"/>
      <c r="AD2" s="106" t="s">
        <v>69</v>
      </c>
      <c r="AE2" s="107"/>
      <c r="AF2" s="107"/>
      <c r="AG2" s="107"/>
      <c r="AH2" s="107"/>
      <c r="AI2" s="107"/>
      <c r="AJ2" s="108"/>
    </row>
    <row r="3" spans="1:36" ht="21" x14ac:dyDescent="0.35">
      <c r="M3" s="36"/>
      <c r="U3" s="36"/>
    </row>
    <row r="4" spans="1:36" ht="21.5" thickBot="1" x14ac:dyDescent="0.4">
      <c r="D4" s="82"/>
      <c r="F4" s="41"/>
      <c r="G4" s="29"/>
      <c r="H4" s="29"/>
      <c r="I4" s="41"/>
      <c r="J4" s="29"/>
      <c r="K4" s="29"/>
      <c r="L4" s="45"/>
      <c r="M4" s="38"/>
      <c r="N4" s="29"/>
      <c r="O4" s="29"/>
      <c r="P4" s="29"/>
      <c r="Q4" s="41"/>
      <c r="R4" s="29"/>
      <c r="S4" s="29"/>
      <c r="U4" s="38"/>
      <c r="V4" s="29"/>
    </row>
    <row r="5" spans="1:36" ht="23" thickBot="1" x14ac:dyDescent="0.4">
      <c r="D5" s="82"/>
      <c r="F5" s="41"/>
      <c r="G5" s="29"/>
      <c r="H5" s="29"/>
      <c r="I5" s="41"/>
      <c r="J5" s="29"/>
      <c r="K5" s="29"/>
      <c r="L5" s="45"/>
      <c r="M5" s="38"/>
      <c r="N5" s="29"/>
      <c r="O5" s="29"/>
      <c r="P5" s="29"/>
      <c r="Q5" s="41"/>
      <c r="R5" s="29"/>
      <c r="S5" s="29"/>
      <c r="U5" s="38"/>
      <c r="V5" s="29"/>
      <c r="W5" s="39" t="s">
        <v>15</v>
      </c>
      <c r="X5" s="31" t="str">
        <f>IF(K30="","",VLOOKUP("w",K29:L30,2,FALSE))</f>
        <v/>
      </c>
      <c r="AD5" s="11" t="s">
        <v>0</v>
      </c>
      <c r="AE5" s="12" t="s">
        <v>1</v>
      </c>
      <c r="AF5" s="12" t="s">
        <v>2</v>
      </c>
      <c r="AG5" s="18"/>
      <c r="AH5" s="13" t="s">
        <v>0</v>
      </c>
      <c r="AI5" s="12" t="s">
        <v>1</v>
      </c>
      <c r="AJ5" s="14" t="s">
        <v>2</v>
      </c>
    </row>
    <row r="6" spans="1:36" ht="23" thickBot="1" x14ac:dyDescent="0.4">
      <c r="D6" s="35">
        <f>Paramétrage!F15</f>
        <v>0.51145833333333313</v>
      </c>
      <c r="E6" s="27" t="s">
        <v>46</v>
      </c>
      <c r="F6" s="41"/>
      <c r="G6" s="29"/>
      <c r="H6" s="29"/>
      <c r="I6" s="41"/>
      <c r="J6" s="29"/>
      <c r="K6" s="29"/>
      <c r="L6" s="45"/>
      <c r="M6" s="38"/>
      <c r="N6" s="29"/>
      <c r="O6" s="29"/>
      <c r="P6" s="29"/>
      <c r="Q6" s="41"/>
      <c r="R6" s="29"/>
      <c r="S6" s="29"/>
      <c r="U6" s="38"/>
      <c r="V6" s="29"/>
      <c r="W6" s="43" t="s">
        <v>16</v>
      </c>
      <c r="X6" s="33" t="str">
        <f>IF(K30="","",VLOOKUP("l",K29:L30,2,FALSE))</f>
        <v/>
      </c>
      <c r="AA6" s="27" t="s">
        <v>55</v>
      </c>
      <c r="AB6" s="27">
        <f>+D14</f>
        <v>0.51145833333333313</v>
      </c>
      <c r="AC6" s="5"/>
      <c r="AD6" s="15" t="e">
        <f ca="1">+'Param. - Transition'!F5</f>
        <v>#N/A</v>
      </c>
      <c r="AE6" s="32"/>
      <c r="AF6" s="20"/>
      <c r="AG6" s="55" t="s">
        <v>3</v>
      </c>
      <c r="AH6" s="9" t="e">
        <f ca="1">+'Param. - Transition'!F7</f>
        <v>#N/A</v>
      </c>
      <c r="AI6" s="20" t="str">
        <f>IF(AE6="W","L",IF(AE6="L","W","N"))</f>
        <v>N</v>
      </c>
      <c r="AJ6" s="22">
        <f>-AF6</f>
        <v>0</v>
      </c>
    </row>
    <row r="7" spans="1:36" ht="23" thickBot="1" x14ac:dyDescent="0.4">
      <c r="B7" s="110"/>
      <c r="D7" s="81" t="str">
        <f ca="1">'Param. - Transition'!D5</f>
        <v>Nom équipe 3 A</v>
      </c>
      <c r="E7" s="32"/>
      <c r="F7" s="42" t="str">
        <f ca="1">D7</f>
        <v>Nom équipe 3 A</v>
      </c>
      <c r="G7" s="29"/>
      <c r="H7" s="29"/>
      <c r="I7" s="41"/>
      <c r="J7" s="29"/>
      <c r="K7" s="29"/>
      <c r="L7" s="45"/>
      <c r="M7" s="38"/>
      <c r="N7" s="29"/>
      <c r="O7" s="29"/>
      <c r="P7" s="29"/>
      <c r="Q7" s="41"/>
      <c r="R7" s="29"/>
      <c r="S7" s="29"/>
      <c r="U7" s="38"/>
      <c r="V7" s="29"/>
      <c r="W7" s="43" t="s">
        <v>17</v>
      </c>
      <c r="X7" s="31" t="str">
        <f>IF(K36="","",VLOOKUP("w",K35:L36,2,FALSE))</f>
        <v/>
      </c>
      <c r="AA7" s="27" t="s">
        <v>55</v>
      </c>
      <c r="AB7" s="28">
        <f>+D18</f>
        <v>0.51944444444444426</v>
      </c>
      <c r="AC7" s="26"/>
      <c r="AD7" s="16" t="e">
        <f ca="1">+'Param. - Transition'!F6</f>
        <v>#N/A</v>
      </c>
      <c r="AE7" s="32"/>
      <c r="AF7" s="21"/>
      <c r="AG7" s="55" t="s">
        <v>3</v>
      </c>
      <c r="AH7" s="10" t="e">
        <f ca="1">+'Param. - Transition'!F8</f>
        <v>#N/A</v>
      </c>
      <c r="AI7" s="21" t="str">
        <f t="shared" ref="AI7:AI11" si="0">IF(AE7="W","L",IF(AE7="L","W","N"))</f>
        <v>N</v>
      </c>
      <c r="AJ7" s="53">
        <f t="shared" ref="AJ7:AJ11" si="1">-AF7</f>
        <v>0</v>
      </c>
    </row>
    <row r="8" spans="1:36" ht="23" thickBot="1" x14ac:dyDescent="0.4">
      <c r="B8" s="111"/>
      <c r="D8" s="81" t="str">
        <f ca="1">'Param. - Transition'!E6</f>
        <v>Nom équipe 2 A</v>
      </c>
      <c r="E8" s="32"/>
      <c r="F8" s="42" t="str">
        <f ca="1">D8</f>
        <v>Nom équipe 2 A</v>
      </c>
      <c r="G8" s="35">
        <f>D34</f>
        <v>0.5274305555555554</v>
      </c>
      <c r="H8" s="27" t="s">
        <v>48</v>
      </c>
      <c r="I8" s="41"/>
      <c r="J8" s="29"/>
      <c r="K8" s="29"/>
      <c r="L8" s="45"/>
      <c r="M8" s="38"/>
      <c r="N8" s="29"/>
      <c r="O8" s="35">
        <f>G8</f>
        <v>0.5274305555555554</v>
      </c>
      <c r="P8" s="27" t="s">
        <v>55</v>
      </c>
      <c r="Q8" s="41"/>
      <c r="R8" s="29"/>
      <c r="S8" s="29"/>
      <c r="U8" s="38"/>
      <c r="V8" s="29"/>
      <c r="W8" s="43" t="s">
        <v>18</v>
      </c>
      <c r="X8" s="33" t="str">
        <f>IF(K36="","",VLOOKUP("l",K35:L36,2,FALSE))</f>
        <v/>
      </c>
      <c r="AA8" s="27" t="s">
        <v>55</v>
      </c>
      <c r="AB8" s="28">
        <f>G16</f>
        <v>0.53541666666666654</v>
      </c>
      <c r="AC8" s="26"/>
      <c r="AD8" s="15" t="e">
        <f ca="1">AD6</f>
        <v>#N/A</v>
      </c>
      <c r="AE8" s="32"/>
      <c r="AF8" s="20"/>
      <c r="AG8" s="55" t="s">
        <v>3</v>
      </c>
      <c r="AH8" s="9" t="e">
        <f ca="1">AH6</f>
        <v>#N/A</v>
      </c>
      <c r="AI8" s="20" t="str">
        <f t="shared" si="0"/>
        <v>N</v>
      </c>
      <c r="AJ8" s="22">
        <f t="shared" si="1"/>
        <v>0</v>
      </c>
    </row>
    <row r="9" spans="1:36" ht="23" thickBot="1" x14ac:dyDescent="0.4">
      <c r="B9" s="111"/>
      <c r="D9" s="82"/>
      <c r="E9" s="34"/>
      <c r="F9" s="41"/>
      <c r="G9" s="39" t="str">
        <f>IF(E8="","",VLOOKUP("w",E7:F8,2,FALSE))</f>
        <v/>
      </c>
      <c r="H9" s="32"/>
      <c r="I9" s="42" t="str">
        <f>G9</f>
        <v/>
      </c>
      <c r="J9" s="29"/>
      <c r="K9" s="29"/>
      <c r="L9" s="45"/>
      <c r="M9" s="38"/>
      <c r="N9" s="29"/>
      <c r="O9" s="39" t="str">
        <f>IF(E8="","",VLOOKUP("l",E7:F8,2,FALSE))</f>
        <v/>
      </c>
      <c r="P9" s="32"/>
      <c r="Q9" s="42" t="str">
        <f>+O9</f>
        <v/>
      </c>
      <c r="R9" s="29"/>
      <c r="S9" s="29"/>
      <c r="U9" s="38"/>
      <c r="V9" s="29"/>
      <c r="W9" s="43" t="s">
        <v>19</v>
      </c>
      <c r="X9" s="31" t="str">
        <f>IF(S30="","",VLOOKUP("w",S29:T30,2,FALSE))</f>
        <v/>
      </c>
      <c r="AA9" s="27" t="s">
        <v>55</v>
      </c>
      <c r="AB9" s="28">
        <f>G32</f>
        <v>0.54340277777777768</v>
      </c>
      <c r="AC9" s="26"/>
      <c r="AD9" s="16" t="e">
        <f ca="1">AH7</f>
        <v>#N/A</v>
      </c>
      <c r="AE9" s="32"/>
      <c r="AF9" s="21"/>
      <c r="AG9" s="55" t="s">
        <v>3</v>
      </c>
      <c r="AH9" s="10" t="e">
        <f ca="1">AD7</f>
        <v>#N/A</v>
      </c>
      <c r="AI9" s="21" t="str">
        <f t="shared" si="0"/>
        <v>N</v>
      </c>
      <c r="AJ9" s="53">
        <f t="shared" si="1"/>
        <v>0</v>
      </c>
    </row>
    <row r="10" spans="1:36" ht="23" thickBot="1" x14ac:dyDescent="0.4">
      <c r="B10" s="111"/>
      <c r="D10" s="35">
        <f>D6</f>
        <v>0.51145833333333313</v>
      </c>
      <c r="E10" s="27" t="s">
        <v>47</v>
      </c>
      <c r="F10" s="41"/>
      <c r="G10" s="39" t="str">
        <f>IF(E12="","",VLOOKUP("w",E11:F12,2,FALSE))</f>
        <v/>
      </c>
      <c r="H10" s="32"/>
      <c r="I10" s="42" t="str">
        <f>G10</f>
        <v/>
      </c>
      <c r="J10" s="29"/>
      <c r="K10" s="29"/>
      <c r="L10" s="45"/>
      <c r="M10" s="38"/>
      <c r="N10" s="29"/>
      <c r="O10" s="39" t="str">
        <f>IF(E12="","",VLOOKUP("l",E11:F12,2,FALSE))</f>
        <v/>
      </c>
      <c r="P10" s="32"/>
      <c r="Q10" s="42" t="str">
        <f>+O10</f>
        <v/>
      </c>
      <c r="R10" s="29"/>
      <c r="S10" s="29"/>
      <c r="U10" s="38"/>
      <c r="V10" s="29"/>
      <c r="W10" s="43" t="s">
        <v>20</v>
      </c>
      <c r="X10" s="33" t="str">
        <f>IF(S30="","",VLOOKUP("l",S29:T30,2,FALSE))</f>
        <v/>
      </c>
      <c r="AA10" s="27" t="s">
        <v>48</v>
      </c>
      <c r="AB10" s="28">
        <f>+R28</f>
        <v>0.55937499999999996</v>
      </c>
      <c r="AC10" s="26"/>
      <c r="AD10" s="15" t="e">
        <f ca="1">AD6</f>
        <v>#N/A</v>
      </c>
      <c r="AE10" s="20"/>
      <c r="AF10" s="20"/>
      <c r="AG10" s="55" t="s">
        <v>3</v>
      </c>
      <c r="AH10" s="9" t="e">
        <f ca="1">AH7</f>
        <v>#N/A</v>
      </c>
      <c r="AI10" s="20" t="str">
        <f t="shared" si="0"/>
        <v>N</v>
      </c>
      <c r="AJ10" s="22">
        <f t="shared" si="1"/>
        <v>0</v>
      </c>
    </row>
    <row r="11" spans="1:36" ht="23" thickBot="1" x14ac:dyDescent="0.4">
      <c r="B11" s="111"/>
      <c r="D11" s="81" t="str">
        <f ca="1">'Param. - Transition'!E5</f>
        <v>Nom équipe 1 A</v>
      </c>
      <c r="E11" s="32"/>
      <c r="F11" s="42" t="str">
        <f ca="1">D11</f>
        <v>Nom équipe 1 A</v>
      </c>
      <c r="G11" s="29"/>
      <c r="H11" s="29"/>
      <c r="I11" s="41"/>
      <c r="J11" s="29"/>
      <c r="K11" s="29"/>
      <c r="L11" s="45"/>
      <c r="M11" s="38"/>
      <c r="N11" s="29"/>
      <c r="O11" s="29"/>
      <c r="P11" s="29"/>
      <c r="Q11" s="41"/>
      <c r="R11" s="29"/>
      <c r="S11" s="29"/>
      <c r="U11" s="38"/>
      <c r="V11" s="29"/>
      <c r="W11" s="43" t="s">
        <v>21</v>
      </c>
      <c r="X11" s="31" t="str">
        <f>IF(S35="","",VLOOKUP("w",S35:T36,2,FALSE))</f>
        <v/>
      </c>
      <c r="AA11" s="27" t="s">
        <v>55</v>
      </c>
      <c r="AB11" s="28">
        <f>+R28</f>
        <v>0.55937499999999996</v>
      </c>
      <c r="AC11" s="26"/>
      <c r="AD11" s="19" t="e">
        <f ca="1">AH6</f>
        <v>#N/A</v>
      </c>
      <c r="AE11" s="56"/>
      <c r="AF11" s="56"/>
      <c r="AG11" s="17" t="s">
        <v>3</v>
      </c>
      <c r="AH11" s="57" t="e">
        <f ca="1">AD7</f>
        <v>#N/A</v>
      </c>
      <c r="AI11" s="56" t="str">
        <f t="shared" si="0"/>
        <v>N</v>
      </c>
      <c r="AJ11" s="58">
        <f t="shared" si="1"/>
        <v>0</v>
      </c>
    </row>
    <row r="12" spans="1:36" ht="21.5" thickBot="1" x14ac:dyDescent="0.4">
      <c r="B12" s="111"/>
      <c r="D12" s="81" t="str">
        <f ca="1">'Param. - Transition'!D6</f>
        <v>Nom équipe 4 A</v>
      </c>
      <c r="E12" s="32"/>
      <c r="F12" s="42" t="str">
        <f ca="1">D12</f>
        <v>Nom équipe 4 A</v>
      </c>
      <c r="G12" s="29"/>
      <c r="H12" s="29"/>
      <c r="I12" s="41"/>
      <c r="J12" s="35">
        <f>G32+Paramétrage!$F$16+Paramétrage!$F$17</f>
        <v>0.55138888888888882</v>
      </c>
      <c r="K12" s="27" t="s">
        <v>46</v>
      </c>
      <c r="L12" s="45"/>
      <c r="M12" s="38"/>
      <c r="N12" s="29"/>
      <c r="O12" s="29"/>
      <c r="P12" s="29"/>
      <c r="Q12" s="41"/>
      <c r="R12" s="35">
        <f>J12</f>
        <v>0.55138888888888882</v>
      </c>
      <c r="S12" s="27" t="s">
        <v>48</v>
      </c>
      <c r="U12" s="38"/>
      <c r="V12" s="29"/>
      <c r="W12" s="43" t="s">
        <v>22</v>
      </c>
      <c r="X12" s="33" t="str">
        <f>IF(S36="","",VLOOKUP("l",S35:T36,2,FALSE))</f>
        <v/>
      </c>
    </row>
    <row r="13" spans="1:36" ht="26" customHeight="1" thickBot="1" x14ac:dyDescent="0.4">
      <c r="B13" s="111"/>
      <c r="D13" s="82"/>
      <c r="E13" s="34"/>
      <c r="F13" s="41"/>
      <c r="G13" s="29"/>
      <c r="H13" s="29"/>
      <c r="I13" s="41"/>
      <c r="J13" s="39" t="str">
        <f>IF(H10="","",VLOOKUP("w",H9:I10,2,FALSE))</f>
        <v/>
      </c>
      <c r="K13" s="32"/>
      <c r="L13" s="46" t="str">
        <f>J13</f>
        <v/>
      </c>
      <c r="M13" s="38"/>
      <c r="N13" s="29"/>
      <c r="O13" s="29"/>
      <c r="P13" s="29"/>
      <c r="Q13" s="41"/>
      <c r="R13" s="39" t="str">
        <f>IF(P10="","",VLOOKUP("w",P9:Q10,2,FALSE))</f>
        <v/>
      </c>
      <c r="S13" s="32"/>
      <c r="T13" s="46" t="str">
        <f>R13</f>
        <v/>
      </c>
      <c r="U13" s="38"/>
      <c r="V13" s="29"/>
      <c r="W13" s="43" t="s">
        <v>28</v>
      </c>
      <c r="X13" s="31" t="str">
        <f>IF(K14="","",VLOOKUP("w",K13:L14,2,FALSE))</f>
        <v/>
      </c>
      <c r="AC13" s="83"/>
      <c r="AD13" s="12" t="s">
        <v>0</v>
      </c>
      <c r="AE13" s="12" t="s">
        <v>8</v>
      </c>
      <c r="AF13" s="12" t="s">
        <v>2</v>
      </c>
      <c r="AG13" s="14" t="s">
        <v>9</v>
      </c>
      <c r="AH13" s="3" t="s">
        <v>10</v>
      </c>
    </row>
    <row r="14" spans="1:36" ht="22.5" x14ac:dyDescent="0.35">
      <c r="B14" s="111"/>
      <c r="D14" s="35">
        <f>D10</f>
        <v>0.51145833333333313</v>
      </c>
      <c r="E14" s="27" t="s">
        <v>48</v>
      </c>
      <c r="F14" s="41"/>
      <c r="G14" s="29"/>
      <c r="H14" s="29"/>
      <c r="I14" s="41"/>
      <c r="J14" s="39" t="str">
        <f>IF(H18="","",VLOOKUP("w",H17:I18,2,FALSE))</f>
        <v/>
      </c>
      <c r="K14" s="32"/>
      <c r="L14" s="46" t="str">
        <f>J14</f>
        <v/>
      </c>
      <c r="M14" s="38"/>
      <c r="N14" s="29"/>
      <c r="O14" s="29"/>
      <c r="P14" s="29"/>
      <c r="Q14" s="41"/>
      <c r="R14" s="39" t="str">
        <f>IF(P18="","",VLOOKUP("w",P17:Q18,2,FALSE))</f>
        <v/>
      </c>
      <c r="S14" s="32"/>
      <c r="T14" s="46" t="str">
        <f>R14</f>
        <v/>
      </c>
      <c r="U14" s="38"/>
      <c r="V14" s="29"/>
      <c r="W14" s="43" t="s">
        <v>29</v>
      </c>
      <c r="X14" s="33" t="str">
        <f>IF(K14="","",VLOOKUP("l",K13:L14,2,FALSE))</f>
        <v/>
      </c>
      <c r="AC14" s="84">
        <f ca="1">AE14+AF14/1000</f>
        <v>12</v>
      </c>
      <c r="AD14" s="9" t="e">
        <f ca="1">AD6</f>
        <v>#N/A</v>
      </c>
      <c r="AE14" s="7">
        <f ca="1">(COUNTIFS(AI$5:AI$11,"w",AH$5:AH$11,AD14)+COUNTIFS(AE$5:AE$11,"w",AD$5:AD$11,AD14))*Paramétrage!$C$23+(COUNTIFS(AI$5:AI$11,"N",AH$5:AH$11,AD14)+COUNTIFS(AE$5:AE$11,"N",AD$5:AD$11,AD14))*Paramétrage!$C$24+(COUNTIFS(AI$5:AI$11,"L",AH$5:AH$11,AD14)+COUNTIFS(AE$5:AE$11,"L",AD$5:AD$11,AD14))*Paramétrage!$C$25</f>
        <v>12</v>
      </c>
      <c r="AF14" s="7">
        <f ca="1">SUMIF(AD$5:AF$11,AD14,AF$5:AF$11)+SUMIF(AH$5:AJ$11,AD14,AJ$5:AJ$11)</f>
        <v>0</v>
      </c>
      <c r="AG14" s="92">
        <f ca="1">RANK(AC14,AC$14:AC$17,0)</f>
        <v>1</v>
      </c>
      <c r="AH14" s="4" t="e">
        <f ca="1">AD14</f>
        <v>#N/A</v>
      </c>
    </row>
    <row r="15" spans="1:36" ht="23" thickBot="1" x14ac:dyDescent="0.4">
      <c r="B15" s="111"/>
      <c r="D15" s="81" t="str">
        <f ca="1">'Param. - Transition'!D7</f>
        <v>Nom équipe 7 B</v>
      </c>
      <c r="E15" s="32"/>
      <c r="F15" s="42" t="str">
        <f ca="1">D15</f>
        <v>Nom équipe 7 B</v>
      </c>
      <c r="G15" s="29"/>
      <c r="H15" s="29"/>
      <c r="I15" s="41"/>
      <c r="J15" s="29"/>
      <c r="K15" s="29"/>
      <c r="L15" s="45"/>
      <c r="M15" s="38"/>
      <c r="N15" s="29"/>
      <c r="O15" s="29"/>
      <c r="P15" s="29"/>
      <c r="Q15" s="41"/>
      <c r="R15" s="29"/>
      <c r="S15" s="29"/>
      <c r="U15" s="38"/>
      <c r="V15" s="29"/>
      <c r="W15" s="43" t="s">
        <v>30</v>
      </c>
      <c r="X15" s="31" t="str">
        <f>IF(K20="","",VLOOKUP("w",K19:L20,2,FALSE))</f>
        <v/>
      </c>
      <c r="AC15" s="84">
        <f ca="1">AE15+AF15/1000</f>
        <v>12</v>
      </c>
      <c r="AD15" s="10" t="e">
        <f t="shared" ref="AD15" ca="1" si="2">AD7</f>
        <v>#N/A</v>
      </c>
      <c r="AE15" s="8">
        <f ca="1">(COUNTIFS(AI$5:AI$11,"w",AH$5:AH$11,AD15)+COUNTIFS(AE$5:AE$11,"w",AD$5:AD$11,AD15))*Paramétrage!$C$23+(COUNTIFS(AI$5:AI$11,"N",AH$5:AH$11,AD15)+COUNTIFS(AE$5:AE$11,"N",AD$5:AD$11,AD15))*Paramétrage!$C$24+(COUNTIFS(AI$5:AI$11,"L",AH$5:AH$11,AD15)+COUNTIFS(AE$5:AE$11,"L",AD$5:AD$11,AD15))*Paramétrage!$C$25</f>
        <v>12</v>
      </c>
      <c r="AF15" s="8">
        <f ca="1">SUMIF(AD$5:AF$11,AD15,AF$5:AF$11)+SUMIF(AH$5:AJ$11,AD15,AJ$5:AJ$11)</f>
        <v>0</v>
      </c>
      <c r="AG15" s="93">
        <f t="shared" ref="AG15:AG17" ca="1" si="3">RANK(AC15,AC$14:AC$17,0)</f>
        <v>1</v>
      </c>
      <c r="AH15" s="4" t="e">
        <f ca="1">AD15</f>
        <v>#N/A</v>
      </c>
    </row>
    <row r="16" spans="1:36" ht="22.5" x14ac:dyDescent="0.35">
      <c r="B16" s="111"/>
      <c r="D16" s="81" t="str">
        <f ca="1">'Param. - Transition'!E8</f>
        <v>Nom équipe 6 B</v>
      </c>
      <c r="E16" s="32"/>
      <c r="F16" s="42" t="str">
        <f ca="1">D16</f>
        <v>Nom équipe 6 B</v>
      </c>
      <c r="G16" s="35">
        <f>G8+Paramétrage!$F$16+Paramétrage!$F$17</f>
        <v>0.53541666666666654</v>
      </c>
      <c r="H16" s="27" t="s">
        <v>46</v>
      </c>
      <c r="I16" s="41"/>
      <c r="J16" s="29"/>
      <c r="K16" s="29"/>
      <c r="L16" s="45"/>
      <c r="M16" s="38"/>
      <c r="N16" s="29"/>
      <c r="O16" s="35">
        <f>G16</f>
        <v>0.53541666666666654</v>
      </c>
      <c r="P16" s="27" t="s">
        <v>47</v>
      </c>
      <c r="Q16" s="41"/>
      <c r="R16" s="29"/>
      <c r="S16" s="29"/>
      <c r="U16" s="38"/>
      <c r="V16" s="29"/>
      <c r="W16" s="43" t="s">
        <v>31</v>
      </c>
      <c r="X16" s="33" t="str">
        <f>IF(K20="","",VLOOKUP("l",K19:L20,2,FALSE))</f>
        <v/>
      </c>
      <c r="AC16" s="87">
        <f t="shared" ref="AC16:AC17" ca="1" si="4">AE16+AF16/1000</f>
        <v>12</v>
      </c>
      <c r="AD16" s="9" t="e">
        <f ca="1">AH6</f>
        <v>#N/A</v>
      </c>
      <c r="AE16" s="7">
        <f ca="1">(COUNTIFS(AI$5:AI$11,"w",AH$5:AH$11,AD16)+COUNTIFS(AE$5:AE$11,"w",AD$5:AD$11,AD16))*Paramétrage!$C$23+(COUNTIFS(AI$5:AI$11,"N",AH$5:AH$11,AD16)+COUNTIFS(AE$5:AE$11,"N",AD$5:AD$11,AD16))*Paramétrage!$C$24+(COUNTIFS(AI$5:AI$11,"L",AH$5:AH$11,AD16)+COUNTIFS(AE$5:AE$11,"L",AD$5:AD$11,AD16))*Paramétrage!$C$25</f>
        <v>12</v>
      </c>
      <c r="AF16" s="7">
        <f t="shared" ref="AF16" ca="1" si="5">SUMIF(AD$5:AF$11,AD16,AF$5:AF$11)+SUMIF(AH$5:AJ$11,AD16,AJ$5:AJ$11)</f>
        <v>0</v>
      </c>
      <c r="AG16" s="92">
        <f t="shared" ca="1" si="3"/>
        <v>1</v>
      </c>
      <c r="AH16" s="4" t="e">
        <f ca="1">AD16</f>
        <v>#N/A</v>
      </c>
    </row>
    <row r="17" spans="2:34" ht="23" thickBot="1" x14ac:dyDescent="0.4">
      <c r="B17" s="111"/>
      <c r="D17" s="82"/>
      <c r="E17" s="34"/>
      <c r="F17" s="41"/>
      <c r="G17" s="39" t="str">
        <f>IF(E16="","",VLOOKUP("w",E15:F16,2,FALSE))</f>
        <v/>
      </c>
      <c r="H17" s="32"/>
      <c r="I17" s="42" t="str">
        <f>G17</f>
        <v/>
      </c>
      <c r="J17" s="29"/>
      <c r="K17" s="29"/>
      <c r="L17" s="45"/>
      <c r="M17" s="38"/>
      <c r="N17" s="29"/>
      <c r="O17" s="39" t="str">
        <f>IF(E16="","",VLOOKUP("l",E15:F16,2,FALSE))</f>
        <v/>
      </c>
      <c r="P17" s="32"/>
      <c r="Q17" s="42" t="str">
        <f>O17</f>
        <v/>
      </c>
      <c r="R17" s="29"/>
      <c r="S17" s="29"/>
      <c r="U17" s="38"/>
      <c r="V17" s="29"/>
      <c r="W17" s="43" t="s">
        <v>32</v>
      </c>
      <c r="X17" s="31" t="str">
        <f>IF(S14="","",VLOOKUP("w",S13:T14,2,FALSE))</f>
        <v/>
      </c>
      <c r="AC17" s="85">
        <f t="shared" ca="1" si="4"/>
        <v>12</v>
      </c>
      <c r="AD17" s="57" t="e">
        <f ca="1">AH7</f>
        <v>#N/A</v>
      </c>
      <c r="AE17" s="94">
        <f ca="1">(COUNTIFS(AI$5:AI$11,"w",AH$5:AH$11,AD17)+COUNTIFS(AE$5:AE$11,"w",AD$5:AD$11,AD17))*Paramétrage!$C$23+(COUNTIFS(AI$5:AI$11,"N",AH$5:AH$11,AD17)+COUNTIFS(AE$5:AE$11,"N",AD$5:AD$11,AD17))*Paramétrage!$C$24+(COUNTIFS(AI$5:AI$11,"L",AH$5:AH$11,AD17)+COUNTIFS(AE$5:AE$11,"L",AD$5:AD$11,AD17))*Paramétrage!$C$25</f>
        <v>12</v>
      </c>
      <c r="AF17" s="94">
        <f ca="1">SUMIF(AD$5:AF$11,AD17,AF$5:AF$11)+SUMIF(AH$5:AJ$11,AD17,AJ$5:AJ$11)</f>
        <v>0</v>
      </c>
      <c r="AG17" s="95">
        <f t="shared" ca="1" si="3"/>
        <v>1</v>
      </c>
      <c r="AH17" s="4" t="e">
        <f ca="1">AD17</f>
        <v>#N/A</v>
      </c>
    </row>
    <row r="18" spans="2:34" ht="21" x14ac:dyDescent="0.35">
      <c r="B18" s="111"/>
      <c r="D18" s="35">
        <f>D14+Paramétrage!$F$16+Paramétrage!$F$17</f>
        <v>0.51944444444444426</v>
      </c>
      <c r="E18" s="27" t="s">
        <v>46</v>
      </c>
      <c r="F18" s="41"/>
      <c r="G18" s="39" t="str">
        <f>IF(E20="","",VLOOKUP("w",E19:F20,2,FALSE))</f>
        <v/>
      </c>
      <c r="H18" s="32"/>
      <c r="I18" s="42" t="str">
        <f>G18</f>
        <v/>
      </c>
      <c r="J18" s="35">
        <f>J12</f>
        <v>0.55138888888888882</v>
      </c>
      <c r="K18" s="27" t="s">
        <v>47</v>
      </c>
      <c r="L18" s="45"/>
      <c r="M18" s="38"/>
      <c r="N18" s="29"/>
      <c r="O18" s="39" t="str">
        <f>IF(E20="","",VLOOKUP("l",E19:F20,2,FALSE))</f>
        <v/>
      </c>
      <c r="P18" s="32"/>
      <c r="Q18" s="42" t="str">
        <f>O18</f>
        <v/>
      </c>
      <c r="R18" s="35">
        <f>R12</f>
        <v>0.55138888888888882</v>
      </c>
      <c r="S18" s="27" t="s">
        <v>55</v>
      </c>
      <c r="U18" s="38"/>
      <c r="V18" s="29"/>
      <c r="W18" s="43" t="s">
        <v>33</v>
      </c>
      <c r="X18" s="33" t="str">
        <f>IF(S14="","",VLOOKUP("l",S13:T14,2,FALSE))</f>
        <v/>
      </c>
    </row>
    <row r="19" spans="2:34" ht="21" x14ac:dyDescent="0.35">
      <c r="B19" s="111"/>
      <c r="D19" s="81" t="str">
        <f ca="1">'Param. - Transition'!E7</f>
        <v>Nom équipe 5 B</v>
      </c>
      <c r="E19" s="32"/>
      <c r="F19" s="42" t="str">
        <f ca="1">D19</f>
        <v>Nom équipe 5 B</v>
      </c>
      <c r="G19" s="29"/>
      <c r="H19" s="29"/>
      <c r="I19" s="41"/>
      <c r="J19" s="39" t="str">
        <f>IF(H10="","",VLOOKUP("L",H9:I10,2,FALSE))</f>
        <v/>
      </c>
      <c r="K19" s="32"/>
      <c r="L19" s="46" t="str">
        <f>J19</f>
        <v/>
      </c>
      <c r="M19" s="38"/>
      <c r="N19" s="29"/>
      <c r="O19" s="29"/>
      <c r="P19" s="29"/>
      <c r="Q19" s="41"/>
      <c r="R19" s="39" t="str">
        <f>IF(P10="","",VLOOKUP("L",P9:Q10,2,FALSE))</f>
        <v/>
      </c>
      <c r="S19" s="32"/>
      <c r="T19" s="46" t="str">
        <f>R19</f>
        <v/>
      </c>
      <c r="U19" s="38"/>
      <c r="V19" s="29"/>
      <c r="W19" s="43" t="s">
        <v>34</v>
      </c>
      <c r="X19" s="31" t="str">
        <f>IF(S20="","",VLOOKUP("w",S19:T20,2,FALSE))</f>
        <v/>
      </c>
    </row>
    <row r="20" spans="2:34" ht="21" x14ac:dyDescent="0.35">
      <c r="B20" s="112"/>
      <c r="D20" s="81" t="str">
        <f ca="1">'Param. - Transition'!D8</f>
        <v>Nom équipe 8 B</v>
      </c>
      <c r="E20" s="32"/>
      <c r="F20" s="42" t="str">
        <f ca="1">D20</f>
        <v>Nom équipe 8 B</v>
      </c>
      <c r="G20" s="29"/>
      <c r="H20" s="29"/>
      <c r="I20" s="41"/>
      <c r="J20" s="39" t="str">
        <f>IF(H18="","",VLOOKUP("L",H17:I18,2,FALSE))</f>
        <v/>
      </c>
      <c r="K20" s="32"/>
      <c r="L20" s="46" t="str">
        <f>J20</f>
        <v/>
      </c>
      <c r="M20" s="38"/>
      <c r="N20" s="29"/>
      <c r="O20" s="29"/>
      <c r="P20" s="29"/>
      <c r="Q20" s="41"/>
      <c r="R20" s="39" t="str">
        <f>IF(P18="","",VLOOKUP("L",P17:Q18,2,FALSE))</f>
        <v/>
      </c>
      <c r="S20" s="32"/>
      <c r="T20" s="46" t="str">
        <f>R20</f>
        <v/>
      </c>
      <c r="U20" s="38"/>
      <c r="V20" s="29"/>
      <c r="W20" s="43" t="s">
        <v>35</v>
      </c>
      <c r="X20" s="33" t="str">
        <f>IF(S20="","",VLOOKUP("l",S19:T20,2,FALSE))</f>
        <v/>
      </c>
    </row>
    <row r="21" spans="2:34" ht="21.5" thickBot="1" x14ac:dyDescent="0.4">
      <c r="D21" s="82"/>
      <c r="F21" s="41"/>
      <c r="G21" s="29"/>
      <c r="H21" s="29"/>
      <c r="I21" s="41"/>
      <c r="J21" s="29"/>
      <c r="K21" s="29"/>
      <c r="L21" s="45"/>
      <c r="M21" s="38"/>
      <c r="N21" s="29"/>
      <c r="O21" s="29"/>
      <c r="P21" s="29"/>
      <c r="Q21" s="41"/>
      <c r="R21" s="29"/>
      <c r="S21" s="29"/>
      <c r="U21" s="38"/>
      <c r="V21" s="96">
        <v>1</v>
      </c>
      <c r="W21" s="43" t="s">
        <v>36</v>
      </c>
      <c r="X21" s="31" t="e">
        <f ca="1">VLOOKUP(V21,$AG$14:$AH$17,2,FALSE)</f>
        <v>#N/A</v>
      </c>
    </row>
    <row r="22" spans="2:34" ht="21" x14ac:dyDescent="0.35">
      <c r="D22" s="35">
        <f>+D18</f>
        <v>0.51944444444444426</v>
      </c>
      <c r="E22" s="27" t="s">
        <v>47</v>
      </c>
      <c r="F22" s="41"/>
      <c r="G22" s="29"/>
      <c r="H22" s="29"/>
      <c r="I22" s="41"/>
      <c r="J22" s="29"/>
      <c r="K22" s="29"/>
      <c r="L22" s="45"/>
      <c r="M22" s="38"/>
      <c r="N22" s="29"/>
      <c r="O22" s="29"/>
      <c r="P22" s="29"/>
      <c r="Q22" s="41"/>
      <c r="R22" s="29"/>
      <c r="S22" s="29"/>
      <c r="U22" s="38"/>
      <c r="V22" s="96">
        <v>2</v>
      </c>
      <c r="W22" s="43" t="s">
        <v>37</v>
      </c>
      <c r="X22" s="33" t="e">
        <f t="shared" ref="X22:X24" ca="1" si="6">VLOOKUP(V22,$AG$14:$AH$17,2,FALSE)</f>
        <v>#N/A</v>
      </c>
    </row>
    <row r="23" spans="2:34" ht="21.5" thickBot="1" x14ac:dyDescent="0.4">
      <c r="B23" s="110"/>
      <c r="D23" s="81" t="str">
        <f ca="1">'Param. - Transition'!B5</f>
        <v>Nom équipe 5 A</v>
      </c>
      <c r="E23" s="32"/>
      <c r="F23" s="42" t="str">
        <f ca="1">D23</f>
        <v>Nom équipe 5 A</v>
      </c>
      <c r="G23" s="29"/>
      <c r="H23" s="29"/>
      <c r="I23" s="41"/>
      <c r="J23" s="29"/>
      <c r="K23" s="29"/>
      <c r="L23" s="45"/>
      <c r="M23" s="38"/>
      <c r="N23" s="29"/>
      <c r="O23" s="29"/>
      <c r="P23" s="29"/>
      <c r="Q23" s="41"/>
      <c r="R23" s="29"/>
      <c r="S23" s="29"/>
      <c r="U23" s="38"/>
      <c r="V23" s="96">
        <v>3</v>
      </c>
      <c r="W23" s="43" t="s">
        <v>38</v>
      </c>
      <c r="X23" s="31" t="e">
        <f t="shared" ca="1" si="6"/>
        <v>#N/A</v>
      </c>
    </row>
    <row r="24" spans="2:34" ht="21" x14ac:dyDescent="0.35">
      <c r="B24" s="111"/>
      <c r="D24" s="81" t="e">
        <f ca="1">'Param. - Transition'!C6</f>
        <v>#N/A</v>
      </c>
      <c r="E24" s="32"/>
      <c r="F24" s="42" t="e">
        <f ca="1">D24</f>
        <v>#N/A</v>
      </c>
      <c r="G24" s="35">
        <f>G16</f>
        <v>0.53541666666666654</v>
      </c>
      <c r="H24" s="27" t="s">
        <v>48</v>
      </c>
      <c r="I24" s="41"/>
      <c r="J24" s="29"/>
      <c r="K24" s="29"/>
      <c r="L24" s="45"/>
      <c r="M24" s="38"/>
      <c r="N24" s="29"/>
      <c r="O24" s="35">
        <f>G32</f>
        <v>0.54340277777777768</v>
      </c>
      <c r="P24" s="27" t="s">
        <v>47</v>
      </c>
      <c r="Q24" s="41"/>
      <c r="R24" s="29"/>
      <c r="S24" s="29"/>
      <c r="U24" s="38"/>
      <c r="V24" s="96">
        <v>4</v>
      </c>
      <c r="W24" s="43" t="s">
        <v>39</v>
      </c>
      <c r="X24" s="33" t="e">
        <f t="shared" ca="1" si="6"/>
        <v>#N/A</v>
      </c>
    </row>
    <row r="25" spans="2:34" ht="21.5" thickBot="1" x14ac:dyDescent="0.4">
      <c r="B25" s="111"/>
      <c r="D25" s="82"/>
      <c r="E25" s="34"/>
      <c r="F25" s="41"/>
      <c r="G25" s="39" t="str">
        <f>IF(E24="","",VLOOKUP("w",E23:F24,2,FALSE))</f>
        <v/>
      </c>
      <c r="H25" s="32"/>
      <c r="I25" s="42" t="str">
        <f>G25</f>
        <v/>
      </c>
      <c r="J25" s="29"/>
      <c r="K25" s="29"/>
      <c r="L25" s="45"/>
      <c r="M25" s="38"/>
      <c r="N25" s="29"/>
      <c r="O25" s="39" t="str">
        <f>IF(E24="","",VLOOKUP("l",E23:F24,2,FALSE))</f>
        <v/>
      </c>
      <c r="P25" s="32"/>
      <c r="Q25" s="42" t="str">
        <f>O25</f>
        <v/>
      </c>
      <c r="R25" s="29"/>
      <c r="S25" s="29"/>
      <c r="U25" s="38"/>
      <c r="V25" s="29"/>
      <c r="W25"/>
      <c r="X25"/>
    </row>
    <row r="26" spans="2:34" ht="21" x14ac:dyDescent="0.35">
      <c r="B26" s="111"/>
      <c r="D26" s="35">
        <f>+D22</f>
        <v>0.51944444444444426</v>
      </c>
      <c r="E26" s="27" t="s">
        <v>48</v>
      </c>
      <c r="F26" s="41"/>
      <c r="G26" s="39" t="str">
        <f>IF(E28="","",VLOOKUP("w",E27:F28,2,FALSE))</f>
        <v/>
      </c>
      <c r="H26" s="32"/>
      <c r="I26" s="42" t="str">
        <f>G26</f>
        <v/>
      </c>
      <c r="J26" s="29"/>
      <c r="K26" s="29"/>
      <c r="L26" s="45"/>
      <c r="M26" s="38"/>
      <c r="N26" s="29"/>
      <c r="O26" s="39" t="str">
        <f>IF(E28="","",VLOOKUP("l",E27:F28,2,FALSE))</f>
        <v/>
      </c>
      <c r="P26" s="32"/>
      <c r="Q26" s="42" t="str">
        <f>O26</f>
        <v/>
      </c>
      <c r="R26" s="29"/>
      <c r="S26" s="29"/>
      <c r="U26" s="38"/>
      <c r="V26" s="29"/>
      <c r="W26"/>
      <c r="X26"/>
    </row>
    <row r="27" spans="2:34" ht="21.5" thickBot="1" x14ac:dyDescent="0.4">
      <c r="B27" s="111"/>
      <c r="D27" s="81" t="e">
        <f ca="1">'Param. - Transition'!C5</f>
        <v>#N/A</v>
      </c>
      <c r="E27" s="32"/>
      <c r="F27" s="42" t="e">
        <f ca="1">D27</f>
        <v>#N/A</v>
      </c>
      <c r="G27" s="29"/>
      <c r="H27" s="29"/>
      <c r="I27" s="41"/>
      <c r="J27" s="29"/>
      <c r="K27" s="29"/>
      <c r="L27" s="45"/>
      <c r="M27" s="38"/>
      <c r="N27" s="29"/>
      <c r="O27" s="29"/>
      <c r="P27" s="29"/>
      <c r="Q27" s="41"/>
      <c r="R27" s="29"/>
      <c r="S27" s="29"/>
      <c r="U27" s="38"/>
      <c r="V27" s="29"/>
      <c r="W27"/>
      <c r="X27"/>
    </row>
    <row r="28" spans="2:34" ht="21" x14ac:dyDescent="0.35">
      <c r="B28" s="111"/>
      <c r="D28" s="81" t="str">
        <f ca="1">'Param. - Transition'!B6</f>
        <v>Nom équipe 6 A</v>
      </c>
      <c r="E28" s="32"/>
      <c r="F28" s="42" t="str">
        <f ca="1">D28</f>
        <v>Nom équipe 6 A</v>
      </c>
      <c r="G28" s="29"/>
      <c r="H28" s="29"/>
      <c r="I28" s="41"/>
      <c r="J28" s="35">
        <f>R28+Paramétrage!$F$16+Paramétrage!$F$17</f>
        <v>0.56736111111111109</v>
      </c>
      <c r="K28" s="27" t="s">
        <v>46</v>
      </c>
      <c r="L28" s="45"/>
      <c r="M28" s="38"/>
      <c r="N28" s="29"/>
      <c r="O28" s="29"/>
      <c r="P28" s="29"/>
      <c r="Q28" s="41"/>
      <c r="R28" s="35">
        <f>R18+Paramétrage!$F$16+Paramétrage!$F$17</f>
        <v>0.55937499999999996</v>
      </c>
      <c r="S28" s="27" t="s">
        <v>46</v>
      </c>
      <c r="U28" s="38"/>
      <c r="V28" s="29"/>
      <c r="W28"/>
      <c r="X28"/>
    </row>
    <row r="29" spans="2:34" ht="21.5" thickBot="1" x14ac:dyDescent="0.4">
      <c r="B29" s="111"/>
      <c r="D29" s="82"/>
      <c r="E29" s="34"/>
      <c r="F29" s="41"/>
      <c r="G29" s="29"/>
      <c r="H29" s="29"/>
      <c r="I29" s="41"/>
      <c r="J29" s="39" t="str">
        <f>IF(H26="","",VLOOKUP("w",H25:I26,2,FALSE))</f>
        <v/>
      </c>
      <c r="K29" s="32"/>
      <c r="L29" s="46" t="str">
        <f>J29</f>
        <v/>
      </c>
      <c r="M29" s="38"/>
      <c r="N29" s="29"/>
      <c r="O29" s="29"/>
      <c r="P29" s="29"/>
      <c r="Q29" s="41"/>
      <c r="R29" s="39" t="str">
        <f>IF(P26="","",VLOOKUP("w",P25:Q26,2,FALSE))</f>
        <v/>
      </c>
      <c r="S29" s="32"/>
      <c r="T29" s="46" t="str">
        <f>R29</f>
        <v/>
      </c>
      <c r="U29" s="38"/>
      <c r="V29" s="29"/>
      <c r="W29"/>
      <c r="X29"/>
    </row>
    <row r="30" spans="2:34" ht="21" x14ac:dyDescent="0.35">
      <c r="B30" s="111"/>
      <c r="D30" s="35">
        <f>D26+Paramétrage!$F$16+Paramétrage!$F$17</f>
        <v>0.5274305555555554</v>
      </c>
      <c r="E30" s="27" t="s">
        <v>46</v>
      </c>
      <c r="F30" s="41"/>
      <c r="G30" s="29"/>
      <c r="H30" s="29"/>
      <c r="I30" s="41"/>
      <c r="J30" s="39" t="str">
        <f>IF(H34="","",VLOOKUP("w",H33:I34,2,FALSE))</f>
        <v/>
      </c>
      <c r="K30" s="32"/>
      <c r="L30" s="46" t="str">
        <f>J30</f>
        <v/>
      </c>
      <c r="M30" s="38"/>
      <c r="N30" s="29"/>
      <c r="O30" s="29"/>
      <c r="P30" s="29"/>
      <c r="Q30" s="41"/>
      <c r="R30" s="39" t="str">
        <f>IF(P34="","",VLOOKUP("w",P33:Q34,2,FALSE))</f>
        <v/>
      </c>
      <c r="S30" s="32"/>
      <c r="T30" s="46" t="str">
        <f>R30</f>
        <v/>
      </c>
      <c r="U30" s="38"/>
      <c r="V30" s="29"/>
      <c r="W30"/>
      <c r="X30"/>
    </row>
    <row r="31" spans="2:34" ht="21.5" thickBot="1" x14ac:dyDescent="0.4">
      <c r="B31" s="111"/>
      <c r="D31" s="81" t="str">
        <f ca="1">'Param. - Transition'!B7</f>
        <v>Nom équipe 9 B</v>
      </c>
      <c r="E31" s="32"/>
      <c r="F31" s="42" t="str">
        <f ca="1">D31</f>
        <v>Nom équipe 9 B</v>
      </c>
      <c r="G31" s="29"/>
      <c r="H31" s="29"/>
      <c r="I31" s="41"/>
      <c r="J31" s="29"/>
      <c r="K31" s="29"/>
      <c r="L31" s="45"/>
      <c r="M31" s="38"/>
      <c r="N31" s="29"/>
      <c r="O31" s="29"/>
      <c r="P31" s="29"/>
      <c r="Q31" s="41"/>
      <c r="R31" s="29"/>
      <c r="S31" s="29"/>
      <c r="U31" s="38"/>
      <c r="V31" s="29"/>
      <c r="W31"/>
      <c r="X31"/>
    </row>
    <row r="32" spans="2:34" ht="21" x14ac:dyDescent="0.35">
      <c r="B32" s="111"/>
      <c r="D32" s="81" t="e">
        <f ca="1">'Param. - Transition'!C8</f>
        <v>#N/A</v>
      </c>
      <c r="E32" s="32"/>
      <c r="F32" s="42" t="e">
        <f ca="1">D32</f>
        <v>#N/A</v>
      </c>
      <c r="G32" s="35">
        <f>G24+Paramétrage!$F$16+Paramétrage!$F$17</f>
        <v>0.54340277777777768</v>
      </c>
      <c r="H32" s="27" t="s">
        <v>46</v>
      </c>
      <c r="I32" s="41"/>
      <c r="J32" s="29"/>
      <c r="K32" s="29"/>
      <c r="L32" s="45"/>
      <c r="M32" s="38"/>
      <c r="N32" s="29"/>
      <c r="O32" s="35">
        <f>G32</f>
        <v>0.54340277777777768</v>
      </c>
      <c r="P32" s="27" t="s">
        <v>48</v>
      </c>
      <c r="Q32" s="41"/>
      <c r="R32" s="29"/>
      <c r="S32" s="29"/>
      <c r="U32" s="38"/>
      <c r="V32" s="29"/>
      <c r="W32"/>
      <c r="X32"/>
    </row>
    <row r="33" spans="2:24" ht="21.5" thickBot="1" x14ac:dyDescent="0.4">
      <c r="B33" s="111"/>
      <c r="D33" s="82"/>
      <c r="E33" s="34"/>
      <c r="F33" s="41"/>
      <c r="G33" s="39" t="str">
        <f>IF(E32="","",VLOOKUP("w",E31:F32,2,FALSE))</f>
        <v/>
      </c>
      <c r="H33" s="32"/>
      <c r="I33" s="42" t="str">
        <f>G33</f>
        <v/>
      </c>
      <c r="J33" s="29"/>
      <c r="K33" s="29"/>
      <c r="L33" s="45"/>
      <c r="M33" s="38"/>
      <c r="N33" s="29"/>
      <c r="O33" s="39" t="str">
        <f>IF(E32="","",VLOOKUP("l",E31:F32,2,FALSE))</f>
        <v/>
      </c>
      <c r="P33" s="32"/>
      <c r="Q33" s="42" t="str">
        <f>O33</f>
        <v/>
      </c>
      <c r="R33" s="29"/>
      <c r="S33" s="29"/>
      <c r="U33" s="38"/>
      <c r="V33" s="29"/>
      <c r="W33"/>
      <c r="X33"/>
    </row>
    <row r="34" spans="2:24" ht="21" x14ac:dyDescent="0.35">
      <c r="B34" s="111"/>
      <c r="D34" s="35">
        <f>D30</f>
        <v>0.5274305555555554</v>
      </c>
      <c r="E34" s="27" t="s">
        <v>47</v>
      </c>
      <c r="F34" s="41"/>
      <c r="G34" s="39" t="str">
        <f>IF(E36="","",VLOOKUP("w",E35:F36,2,FALSE))</f>
        <v/>
      </c>
      <c r="H34" s="32"/>
      <c r="I34" s="42" t="str">
        <f>G34</f>
        <v/>
      </c>
      <c r="J34" s="35">
        <f>+J28</f>
        <v>0.56736111111111109</v>
      </c>
      <c r="K34" s="27" t="s">
        <v>47</v>
      </c>
      <c r="L34" s="45"/>
      <c r="M34" s="38"/>
      <c r="N34" s="29"/>
      <c r="O34" s="39" t="str">
        <f>IF(E36="","",VLOOKUP("l",E35:F36,2,FALSE))</f>
        <v/>
      </c>
      <c r="P34" s="32"/>
      <c r="Q34" s="42" t="str">
        <f>O34</f>
        <v/>
      </c>
      <c r="R34" s="35">
        <f>R28</f>
        <v>0.55937499999999996</v>
      </c>
      <c r="S34" s="27" t="s">
        <v>47</v>
      </c>
      <c r="U34" s="38"/>
      <c r="V34" s="29"/>
      <c r="W34"/>
      <c r="X34"/>
    </row>
    <row r="35" spans="2:24" ht="21" x14ac:dyDescent="0.35">
      <c r="B35" s="111"/>
      <c r="D35" s="81" t="e">
        <f ca="1">'Param. - Transition'!C7</f>
        <v>#N/A</v>
      </c>
      <c r="E35" s="32"/>
      <c r="F35" s="42" t="e">
        <f ca="1">D35</f>
        <v>#N/A</v>
      </c>
      <c r="G35" s="29"/>
      <c r="H35" s="29"/>
      <c r="I35" s="41"/>
      <c r="J35" s="39" t="str">
        <f>IF(H26="","",VLOOKUP("L",H25:I26,2,FALSE))</f>
        <v/>
      </c>
      <c r="K35" s="32"/>
      <c r="L35" s="46" t="str">
        <f>J35</f>
        <v/>
      </c>
      <c r="M35" s="38"/>
      <c r="N35" s="29"/>
      <c r="O35" s="29"/>
      <c r="P35" s="29"/>
      <c r="Q35" s="41"/>
      <c r="R35" s="39" t="str">
        <f>IF(P26="","",VLOOKUP("L",P25:Q26,2,FALSE))</f>
        <v/>
      </c>
      <c r="S35" s="32"/>
      <c r="T35" s="46" t="str">
        <f>R35</f>
        <v/>
      </c>
      <c r="U35" s="38"/>
      <c r="V35" s="29"/>
      <c r="W35"/>
      <c r="X35"/>
    </row>
    <row r="36" spans="2:24" ht="21" x14ac:dyDescent="0.35">
      <c r="B36" s="112"/>
      <c r="D36" s="81" t="str">
        <f ca="1">'Param. - Transition'!B8</f>
        <v>Nom équipe 10 B</v>
      </c>
      <c r="E36" s="32"/>
      <c r="F36" s="42" t="str">
        <f ca="1">D36</f>
        <v>Nom équipe 10 B</v>
      </c>
      <c r="G36" s="29"/>
      <c r="H36" s="29"/>
      <c r="I36" s="41"/>
      <c r="J36" s="39" t="str">
        <f>IF(H34="","",VLOOKUP("L",H33:I34,2,FALSE))</f>
        <v/>
      </c>
      <c r="K36" s="32"/>
      <c r="L36" s="46" t="str">
        <f>J36</f>
        <v/>
      </c>
      <c r="M36" s="38"/>
      <c r="N36" s="29"/>
      <c r="O36" s="29"/>
      <c r="P36" s="29"/>
      <c r="Q36" s="41"/>
      <c r="R36" s="39" t="str">
        <f>IF(P34="","",VLOOKUP("L",P33:Q34,2,FALSE))</f>
        <v/>
      </c>
      <c r="S36" s="32"/>
      <c r="T36" s="46" t="str">
        <f>R36</f>
        <v/>
      </c>
      <c r="U36" s="38"/>
      <c r="V36" s="29"/>
      <c r="W36"/>
      <c r="X36"/>
    </row>
    <row r="37" spans="2:24" ht="21" x14ac:dyDescent="0.35">
      <c r="D37" s="82"/>
      <c r="F37" s="41"/>
      <c r="G37" s="29"/>
      <c r="H37" s="29"/>
      <c r="I37" s="41"/>
      <c r="J37" s="29"/>
      <c r="K37" s="29"/>
      <c r="L37" s="45"/>
      <c r="M37" s="38"/>
      <c r="N37" s="29"/>
      <c r="O37" s="29"/>
      <c r="P37" s="29"/>
      <c r="Q37" s="41"/>
      <c r="R37" s="29"/>
      <c r="S37" s="29"/>
      <c r="U37" s="38"/>
      <c r="V37" s="29"/>
      <c r="W37"/>
      <c r="X37"/>
    </row>
    <row r="38" spans="2:24" ht="21" x14ac:dyDescent="0.35">
      <c r="M38" s="36"/>
      <c r="U38" s="36"/>
      <c r="W38"/>
      <c r="X38"/>
    </row>
    <row r="39" spans="2:24" ht="21" x14ac:dyDescent="0.35">
      <c r="M39" s="36"/>
      <c r="R39" s="35" t="s">
        <v>40</v>
      </c>
      <c r="U39" s="36"/>
      <c r="W39"/>
      <c r="X39"/>
    </row>
    <row r="40" spans="2:24" ht="18.5" x14ac:dyDescent="0.35">
      <c r="R40" s="35">
        <f>J28+Paramétrage!$F$16+Paramétrage!$F$17</f>
        <v>0.57534722222222223</v>
      </c>
      <c r="W40"/>
      <c r="X40"/>
    </row>
    <row r="41" spans="2:24" x14ac:dyDescent="0.35">
      <c r="W41"/>
      <c r="X41"/>
    </row>
    <row r="42" spans="2:24" x14ac:dyDescent="0.35">
      <c r="W42"/>
      <c r="X42"/>
    </row>
    <row r="43" spans="2:24" x14ac:dyDescent="0.35">
      <c r="W43"/>
      <c r="X43"/>
    </row>
    <row r="44" spans="2:24" x14ac:dyDescent="0.35">
      <c r="W44"/>
      <c r="X44"/>
    </row>
  </sheetData>
  <sheetProtection selectLockedCells="1"/>
  <mergeCells count="6">
    <mergeCell ref="AD2:AJ2"/>
    <mergeCell ref="B7:B20"/>
    <mergeCell ref="B23:B36"/>
    <mergeCell ref="D2:K2"/>
    <mergeCell ref="O2:S2"/>
    <mergeCell ref="W2:Y2"/>
  </mergeCells>
  <conditionalFormatting sqref="D7:D9">
    <cfRule type="cellIs" dxfId="480" priority="1212" operator="equal">
      <formula>"N"</formula>
    </cfRule>
    <cfRule type="cellIs" dxfId="479" priority="1213" operator="equal">
      <formula>"W"</formula>
    </cfRule>
    <cfRule type="cellIs" dxfId="478" priority="1214" operator="equal">
      <formula>"L"</formula>
    </cfRule>
  </conditionalFormatting>
  <conditionalFormatting sqref="D15:D17">
    <cfRule type="cellIs" dxfId="477" priority="1225" operator="equal">
      <formula>"W"</formula>
    </cfRule>
    <cfRule type="cellIs" dxfId="476" priority="1226" operator="equal">
      <formula>"L"</formula>
    </cfRule>
    <cfRule type="cellIs" dxfId="475" priority="1224" operator="equal">
      <formula>"N"</formula>
    </cfRule>
  </conditionalFormatting>
  <conditionalFormatting sqref="D31:D33">
    <cfRule type="cellIs" dxfId="474" priority="1241" operator="equal">
      <formula>"L"</formula>
    </cfRule>
    <cfRule type="cellIs" dxfId="473" priority="1240" operator="equal">
      <formula>"W"</formula>
    </cfRule>
    <cfRule type="cellIs" dxfId="472" priority="1239" operator="equal">
      <formula>"N"</formula>
    </cfRule>
  </conditionalFormatting>
  <conditionalFormatting sqref="D1:L1 C3:L3 D23:D25 D27:D29 D35:D36 D37:F37 D38:L39 D40:Q40 D41:V124">
    <cfRule type="cellIs" dxfId="471" priority="1242" operator="equal">
      <formula>"N"</formula>
    </cfRule>
    <cfRule type="cellIs" dxfId="470" priority="1244" operator="equal">
      <formula>"L"</formula>
    </cfRule>
    <cfRule type="cellIs" dxfId="469" priority="1243" operator="equal">
      <formula>"W"</formula>
    </cfRule>
  </conditionalFormatting>
  <conditionalFormatting sqref="F7:F18">
    <cfRule type="cellIs" dxfId="468" priority="1221" operator="equal">
      <formula>"N"</formula>
    </cfRule>
    <cfRule type="cellIs" dxfId="467" priority="1222" operator="equal">
      <formula>"W"</formula>
    </cfRule>
    <cfRule type="cellIs" dxfId="466" priority="1223" operator="equal">
      <formula>"L"</formula>
    </cfRule>
  </conditionalFormatting>
  <conditionalFormatting sqref="F23:F34">
    <cfRule type="cellIs" dxfId="465" priority="1238" operator="equal">
      <formula>"L"</formula>
    </cfRule>
    <cfRule type="cellIs" dxfId="464" priority="1237" operator="equal">
      <formula>"W"</formula>
    </cfRule>
    <cfRule type="cellIs" dxfId="463" priority="1236" operator="equal">
      <formula>"N"</formula>
    </cfRule>
  </conditionalFormatting>
  <conditionalFormatting sqref="G9:G11">
    <cfRule type="cellIs" dxfId="462" priority="1171" operator="equal">
      <formula>"W"</formula>
    </cfRule>
    <cfRule type="cellIs" dxfId="461" priority="1172" operator="equal">
      <formula>"L"</formula>
    </cfRule>
    <cfRule type="cellIs" dxfId="460" priority="1170" operator="equal">
      <formula>"N"</formula>
    </cfRule>
  </conditionalFormatting>
  <conditionalFormatting sqref="G25:G27">
    <cfRule type="cellIs" dxfId="459" priority="1143" operator="equal">
      <formula>"N"</formula>
    </cfRule>
    <cfRule type="cellIs" dxfId="458" priority="1144" operator="equal">
      <formula>"W"</formula>
    </cfRule>
    <cfRule type="cellIs" dxfId="457" priority="1145" operator="equal">
      <formula>"L"</formula>
    </cfRule>
  </conditionalFormatting>
  <conditionalFormatting sqref="H6:H7 H9:H11">
    <cfRule type="cellIs" dxfId="456" priority="141" operator="equal">
      <formula>"L"</formula>
    </cfRule>
    <cfRule type="cellIs" dxfId="455" priority="139" operator="equal">
      <formula>"N"</formula>
    </cfRule>
    <cfRule type="cellIs" dxfId="454" priority="140" operator="equal">
      <formula>"W"</formula>
    </cfRule>
  </conditionalFormatting>
  <conditionalFormatting sqref="H13:H15 H17:H19">
    <cfRule type="cellIs" dxfId="453" priority="143" operator="equal">
      <formula>"W"</formula>
    </cfRule>
    <cfRule type="cellIs" dxfId="452" priority="142" operator="equal">
      <formula>"N"</formula>
    </cfRule>
    <cfRule type="cellIs" dxfId="451" priority="144" operator="equal">
      <formula>"L"</formula>
    </cfRule>
  </conditionalFormatting>
  <conditionalFormatting sqref="H22:H23 H25:H27">
    <cfRule type="cellIs" dxfId="450" priority="111" operator="equal">
      <formula>"L"</formula>
    </cfRule>
    <cfRule type="cellIs" dxfId="449" priority="109" operator="equal">
      <formula>"N"</formula>
    </cfRule>
    <cfRule type="cellIs" dxfId="448" priority="110" operator="equal">
      <formula>"W"</formula>
    </cfRule>
  </conditionalFormatting>
  <conditionalFormatting sqref="H29:H31 H33:H34">
    <cfRule type="cellIs" dxfId="447" priority="108" operator="equal">
      <formula>"L"</formula>
    </cfRule>
    <cfRule type="cellIs" dxfId="446" priority="107" operator="equal">
      <formula>"W"</formula>
    </cfRule>
    <cfRule type="cellIs" dxfId="445" priority="106" operator="equal">
      <formula>"N"</formula>
    </cfRule>
  </conditionalFormatting>
  <conditionalFormatting sqref="I8:I20 G17:G18">
    <cfRule type="cellIs" dxfId="444" priority="1103" operator="equal">
      <formula>"N"</formula>
    </cfRule>
    <cfRule type="cellIs" dxfId="443" priority="1104" operator="equal">
      <formula>"W"</formula>
    </cfRule>
    <cfRule type="cellIs" dxfId="442" priority="1105" operator="equal">
      <formula>"L"</formula>
    </cfRule>
  </conditionalFormatting>
  <conditionalFormatting sqref="I24:I34 G33:G34">
    <cfRule type="cellIs" dxfId="441" priority="1098" operator="equal">
      <formula>"W"</formula>
    </cfRule>
    <cfRule type="cellIs" dxfId="440" priority="1097" operator="equal">
      <formula>"N"</formula>
    </cfRule>
    <cfRule type="cellIs" dxfId="439" priority="1099" operator="equal">
      <formula>"L"</formula>
    </cfRule>
  </conditionalFormatting>
  <conditionalFormatting sqref="I36">
    <cfRule type="cellIs" dxfId="438" priority="1231" operator="equal">
      <formula>"W"</formula>
    </cfRule>
    <cfRule type="cellIs" dxfId="437" priority="1232" operator="equal">
      <formula>"L"</formula>
    </cfRule>
    <cfRule type="cellIs" dxfId="436" priority="1230" operator="equal">
      <formula>"N"</formula>
    </cfRule>
  </conditionalFormatting>
  <conditionalFormatting sqref="J13:J15">
    <cfRule type="cellIs" dxfId="435" priority="1165" operator="equal">
      <formula>"W"</formula>
    </cfRule>
    <cfRule type="cellIs" dxfId="434" priority="1164" operator="equal">
      <formula>"N"</formula>
    </cfRule>
    <cfRule type="cellIs" dxfId="433" priority="1166" operator="equal">
      <formula>"L"</formula>
    </cfRule>
  </conditionalFormatting>
  <conditionalFormatting sqref="J29:J31">
    <cfRule type="cellIs" dxfId="432" priority="1148" operator="equal">
      <formula>"L"</formula>
    </cfRule>
    <cfRule type="cellIs" dxfId="431" priority="1147" operator="equal">
      <formula>"W"</formula>
    </cfRule>
    <cfRule type="cellIs" dxfId="430" priority="1146" operator="equal">
      <formula>"N"</formula>
    </cfRule>
  </conditionalFormatting>
  <conditionalFormatting sqref="J19:L20">
    <cfRule type="cellIs" dxfId="429" priority="118" operator="equal">
      <formula>"N"</formula>
    </cfRule>
    <cfRule type="cellIs" dxfId="428" priority="119" operator="equal">
      <formula>"W"</formula>
    </cfRule>
    <cfRule type="cellIs" dxfId="427" priority="120" operator="equal">
      <formula>"L"</formula>
    </cfRule>
  </conditionalFormatting>
  <conditionalFormatting sqref="J35:L36">
    <cfRule type="cellIs" dxfId="426" priority="102" operator="equal">
      <formula>"L"</formula>
    </cfRule>
    <cfRule type="cellIs" dxfId="425" priority="101" operator="equal">
      <formula>"W"</formula>
    </cfRule>
    <cfRule type="cellIs" dxfId="424" priority="100" operator="equal">
      <formula>"N"</formula>
    </cfRule>
  </conditionalFormatting>
  <conditionalFormatting sqref="K4:L11 K13:L17 L12 L18">
    <cfRule type="cellIs" dxfId="423" priority="136" operator="equal">
      <formula>"N"</formula>
    </cfRule>
    <cfRule type="cellIs" dxfId="422" priority="137" operator="equal">
      <formula>"W"</formula>
    </cfRule>
    <cfRule type="cellIs" dxfId="421" priority="138" operator="equal">
      <formula>"L"</formula>
    </cfRule>
  </conditionalFormatting>
  <conditionalFormatting sqref="K21:L27 K29:L33 L28 L34">
    <cfRule type="cellIs" dxfId="420" priority="104" operator="equal">
      <formula>"W"</formula>
    </cfRule>
    <cfRule type="cellIs" dxfId="419" priority="103" operator="equal">
      <formula>"N"</formula>
    </cfRule>
    <cfRule type="cellIs" dxfId="418" priority="105" operator="equal">
      <formula>"L"</formula>
    </cfRule>
  </conditionalFormatting>
  <conditionalFormatting sqref="N1:T1 W1:Y1 C1:C2 A1:B6 L2 N2:O2 N3:T3 I4:J7 Q4:R9 F6:G6 O6 B7 A7:A20 J8:J11 R10:R11 D11:D13 G13:G14 O13:O14 F19:G19 D19:D21 F20:F21 A21:B22 I21:J23 Q21:R25 F22:G22 O22 B23 A23:A36 J24:J27 R26:R27 G29:G30 O29:O30 F35:I35 F36 I37:L37 Q37:T38 A37:B1048576 N38:P39 Q39 S39:T39 S40:V40">
    <cfRule type="cellIs" dxfId="417" priority="1249" operator="equal">
      <formula>"W"</formula>
    </cfRule>
    <cfRule type="cellIs" dxfId="416" priority="1248" operator="equal">
      <formula>"N"</formula>
    </cfRule>
    <cfRule type="cellIs" dxfId="415" priority="1250" operator="equal">
      <formula>"L"</formula>
    </cfRule>
  </conditionalFormatting>
  <conditionalFormatting sqref="O9:O11">
    <cfRule type="cellIs" dxfId="414" priority="1167" operator="equal">
      <formula>"N"</formula>
    </cfRule>
    <cfRule type="cellIs" dxfId="413" priority="1169" operator="equal">
      <formula>"L"</formula>
    </cfRule>
    <cfRule type="cellIs" dxfId="412" priority="1168" operator="equal">
      <formula>"W"</formula>
    </cfRule>
  </conditionalFormatting>
  <conditionalFormatting sqref="O25:O27">
    <cfRule type="cellIs" dxfId="411" priority="1149" operator="equal">
      <formula>"N"</formula>
    </cfRule>
    <cfRule type="cellIs" dxfId="410" priority="1150" operator="equal">
      <formula>"W"</formula>
    </cfRule>
    <cfRule type="cellIs" dxfId="409" priority="1151" operator="equal">
      <formula>"L"</formula>
    </cfRule>
  </conditionalFormatting>
  <conditionalFormatting sqref="P6:P7 P9:P11">
    <cfRule type="cellIs" dxfId="408" priority="133" operator="equal">
      <formula>"N"</formula>
    </cfRule>
    <cfRule type="cellIs" dxfId="407" priority="134" operator="equal">
      <formula>"W"</formula>
    </cfRule>
    <cfRule type="cellIs" dxfId="406" priority="135" operator="equal">
      <formula>"L"</formula>
    </cfRule>
  </conditionalFormatting>
  <conditionalFormatting sqref="P13:P15 P17:P19">
    <cfRule type="cellIs" dxfId="405" priority="115" operator="equal">
      <formula>"N"</formula>
    </cfRule>
    <cfRule type="cellIs" dxfId="404" priority="116" operator="equal">
      <formula>"W"</formula>
    </cfRule>
    <cfRule type="cellIs" dxfId="403" priority="117" operator="equal">
      <formula>"L"</formula>
    </cfRule>
  </conditionalFormatting>
  <conditionalFormatting sqref="P22:P23 P25:P27">
    <cfRule type="cellIs" dxfId="402" priority="94" operator="equal">
      <formula>"N"</formula>
    </cfRule>
    <cfRule type="cellIs" dxfId="401" priority="95" operator="equal">
      <formula>"W"</formula>
    </cfRule>
    <cfRule type="cellIs" dxfId="400" priority="96" operator="equal">
      <formula>"L"</formula>
    </cfRule>
  </conditionalFormatting>
  <conditionalFormatting sqref="P29:P31 P33:P34">
    <cfRule type="cellIs" dxfId="399" priority="99" operator="equal">
      <formula>"L"</formula>
    </cfRule>
    <cfRule type="cellIs" dxfId="398" priority="97" operator="equal">
      <formula>"N"</formula>
    </cfRule>
    <cfRule type="cellIs" dxfId="397" priority="98" operator="equal">
      <formula>"W"</formula>
    </cfRule>
  </conditionalFormatting>
  <conditionalFormatting sqref="Q10:Q20 O17:O19">
    <cfRule type="cellIs" dxfId="396" priority="1132" operator="equal">
      <formula>"W"</formula>
    </cfRule>
    <cfRule type="cellIs" dxfId="395" priority="1131" operator="equal">
      <formula>"N"</formula>
    </cfRule>
    <cfRule type="cellIs" dxfId="394" priority="1133" operator="equal">
      <formula>"L"</formula>
    </cfRule>
  </conditionalFormatting>
  <conditionalFormatting sqref="Q26:Q34 O33:O34 O35:Q35">
    <cfRule type="cellIs" dxfId="393" priority="1141" operator="equal">
      <formula>"W"</formula>
    </cfRule>
    <cfRule type="cellIs" dxfId="392" priority="1142" operator="equal">
      <formula>"L"</formula>
    </cfRule>
    <cfRule type="cellIs" dxfId="391" priority="1140" operator="equal">
      <formula>"N"</formula>
    </cfRule>
  </conditionalFormatting>
  <conditionalFormatting sqref="Q36">
    <cfRule type="cellIs" dxfId="390" priority="1228" operator="equal">
      <formula>"W"</formula>
    </cfRule>
    <cfRule type="cellIs" dxfId="389" priority="1229" operator="equal">
      <formula>"L"</formula>
    </cfRule>
    <cfRule type="cellIs" dxfId="388" priority="1227" operator="equal">
      <formula>"N"</formula>
    </cfRule>
  </conditionalFormatting>
  <conditionalFormatting sqref="R13:R15">
    <cfRule type="cellIs" dxfId="387" priority="1160" operator="equal">
      <formula>"L"</formula>
    </cfRule>
    <cfRule type="cellIs" dxfId="386" priority="1159" operator="equal">
      <formula>"W"</formula>
    </cfRule>
    <cfRule type="cellIs" dxfId="385" priority="1158" operator="equal">
      <formula>"N"</formula>
    </cfRule>
  </conditionalFormatting>
  <conditionalFormatting sqref="R29:R31">
    <cfRule type="cellIs" dxfId="384" priority="1153" operator="equal">
      <formula>"W"</formula>
    </cfRule>
    <cfRule type="cellIs" dxfId="383" priority="1154" operator="equal">
      <formula>"L"</formula>
    </cfRule>
    <cfRule type="cellIs" dxfId="382" priority="1152" operator="equal">
      <formula>"N"</formula>
    </cfRule>
  </conditionalFormatting>
  <conditionalFormatting sqref="R19:T20">
    <cfRule type="cellIs" dxfId="381" priority="114" operator="equal">
      <formula>"L"</formula>
    </cfRule>
    <cfRule type="cellIs" dxfId="380" priority="113" operator="equal">
      <formula>"W"</formula>
    </cfRule>
    <cfRule type="cellIs" dxfId="379" priority="112" operator="equal">
      <formula>"N"</formula>
    </cfRule>
  </conditionalFormatting>
  <conditionalFormatting sqref="R35:T36">
    <cfRule type="cellIs" dxfId="378" priority="90" operator="equal">
      <formula>"L"</formula>
    </cfRule>
    <cfRule type="cellIs" dxfId="377" priority="88" operator="equal">
      <formula>"N"</formula>
    </cfRule>
    <cfRule type="cellIs" dxfId="376" priority="89" operator="equal">
      <formula>"W"</formula>
    </cfRule>
  </conditionalFormatting>
  <conditionalFormatting sqref="S4:T11 S13:T17 T12 T18">
    <cfRule type="cellIs" dxfId="375" priority="131" operator="equal">
      <formula>"W"</formula>
    </cfRule>
    <cfRule type="cellIs" dxfId="374" priority="132" operator="equal">
      <formula>"L"</formula>
    </cfRule>
    <cfRule type="cellIs" dxfId="373" priority="130" operator="equal">
      <formula>"N"</formula>
    </cfRule>
  </conditionalFormatting>
  <conditionalFormatting sqref="S21:T27 S29:T33 T28 T34">
    <cfRule type="cellIs" dxfId="372" priority="91" operator="equal">
      <formula>"N"</formula>
    </cfRule>
    <cfRule type="cellIs" dxfId="371" priority="92" operator="equal">
      <formula>"W"</formula>
    </cfRule>
    <cfRule type="cellIs" dxfId="370" priority="93" operator="equal">
      <formula>"L"</formula>
    </cfRule>
  </conditionalFormatting>
  <conditionalFormatting sqref="T2">
    <cfRule type="cellIs" dxfId="369" priority="1139" operator="equal">
      <formula>"L"</formula>
    </cfRule>
    <cfRule type="cellIs" dxfId="368" priority="1137" operator="equal">
      <formula>"N"</formula>
    </cfRule>
    <cfRule type="cellIs" dxfId="367" priority="1138" operator="equal">
      <formula>"W"</formula>
    </cfRule>
  </conditionalFormatting>
  <conditionalFormatting sqref="V1:V39 W3:Y3 D4:F5 N4:N37 C4:C124 Y4:Y124 W5:X124 AA18:AJ1048576 E7:E9 E11:E13 E15:E17 E19:E21 E23:E25 E27:E29 E31:E33 E35:E36">
    <cfRule type="cellIs" dxfId="366" priority="948" operator="equal">
      <formula>"L"</formula>
    </cfRule>
    <cfRule type="cellIs" dxfId="365" priority="947" operator="equal">
      <formula>"W"</formula>
    </cfRule>
    <cfRule type="cellIs" dxfId="364" priority="946" operator="equal">
      <formula>"N"</formula>
    </cfRule>
  </conditionalFormatting>
  <conditionalFormatting sqref="W2">
    <cfRule type="cellIs" dxfId="363" priority="1134" operator="equal">
      <formula>"N"</formula>
    </cfRule>
    <cfRule type="cellIs" dxfId="362" priority="1135" operator="equal">
      <formula>"W"</formula>
    </cfRule>
    <cfRule type="cellIs" dxfId="361" priority="1136" operator="equal">
      <formula>"L"</formula>
    </cfRule>
  </conditionalFormatting>
  <conditionalFormatting sqref="X5:X44">
    <cfRule type="duplicateValues" dxfId="360" priority="1054"/>
  </conditionalFormatting>
  <conditionalFormatting sqref="AA1:AA17">
    <cfRule type="cellIs" dxfId="359" priority="212" operator="equal">
      <formula>"W"</formula>
    </cfRule>
    <cfRule type="cellIs" dxfId="358" priority="213" operator="equal">
      <formula>"L"</formula>
    </cfRule>
    <cfRule type="cellIs" dxfId="357" priority="211" operator="equal">
      <formula>"N"</formula>
    </cfRule>
  </conditionalFormatting>
  <conditionalFormatting sqref="AB6:AI11">
    <cfRule type="cellIs" dxfId="356" priority="122" operator="equal">
      <formula>"W"</formula>
    </cfRule>
    <cfRule type="cellIs" dxfId="355" priority="121" operator="equal">
      <formula>"N"</formula>
    </cfRule>
    <cfRule type="cellIs" dxfId="354" priority="123" operator="equal">
      <formula>"L"</formula>
    </cfRule>
  </conditionalFormatting>
  <conditionalFormatting sqref="AB1:AJ5">
    <cfRule type="cellIs" dxfId="353" priority="218" operator="equal">
      <formula>"W"</formula>
    </cfRule>
    <cfRule type="cellIs" dxfId="352" priority="219" operator="equal">
      <formula>"L"</formula>
    </cfRule>
    <cfRule type="cellIs" dxfId="351" priority="217" operator="equal">
      <formula>"N"</formula>
    </cfRule>
  </conditionalFormatting>
  <conditionalFormatting sqref="AB12:AJ17">
    <cfRule type="cellIs" dxfId="350" priority="195" operator="equal">
      <formula>"L"</formula>
    </cfRule>
    <cfRule type="cellIs" dxfId="349" priority="193" operator="equal">
      <formula>"N"</formula>
    </cfRule>
    <cfRule type="cellIs" dxfId="348" priority="194" operator="equal">
      <formula>"W"</formula>
    </cfRule>
  </conditionalFormatting>
  <conditionalFormatting sqref="E6">
    <cfRule type="cellIs" dxfId="111" priority="85" operator="equal">
      <formula>"N"</formula>
    </cfRule>
    <cfRule type="cellIs" dxfId="113" priority="86" operator="equal">
      <formula>"W"</formula>
    </cfRule>
    <cfRule type="cellIs" dxfId="112" priority="87" operator="equal">
      <formula>"L"</formula>
    </cfRule>
  </conditionalFormatting>
  <conditionalFormatting sqref="E10">
    <cfRule type="cellIs" dxfId="110" priority="82" operator="equal">
      <formula>"N"</formula>
    </cfRule>
    <cfRule type="cellIs" dxfId="109" priority="83" operator="equal">
      <formula>"W"</formula>
    </cfRule>
    <cfRule type="cellIs" dxfId="108" priority="84" operator="equal">
      <formula>"L"</formula>
    </cfRule>
  </conditionalFormatting>
  <conditionalFormatting sqref="E30">
    <cfRule type="cellIs" dxfId="92" priority="64" operator="equal">
      <formula>"N"</formula>
    </cfRule>
    <cfRule type="cellIs" dxfId="91" priority="65" operator="equal">
      <formula>"W"</formula>
    </cfRule>
    <cfRule type="cellIs" dxfId="90" priority="66" operator="equal">
      <formula>"L"</formula>
    </cfRule>
  </conditionalFormatting>
  <conditionalFormatting sqref="E34">
    <cfRule type="cellIs" dxfId="89" priority="61" operator="equal">
      <formula>"N"</formula>
    </cfRule>
    <cfRule type="cellIs" dxfId="88" priority="62" operator="equal">
      <formula>"W"</formula>
    </cfRule>
    <cfRule type="cellIs" dxfId="87" priority="63" operator="equal">
      <formula>"L"</formula>
    </cfRule>
  </conditionalFormatting>
  <conditionalFormatting sqref="E14">
    <cfRule type="cellIs" dxfId="86" priority="58" operator="equal">
      <formula>"N"</formula>
    </cfRule>
    <cfRule type="cellIs" dxfId="85" priority="59" operator="equal">
      <formula>"W"</formula>
    </cfRule>
    <cfRule type="cellIs" dxfId="84" priority="60" operator="equal">
      <formula>"L"</formula>
    </cfRule>
  </conditionalFormatting>
  <conditionalFormatting sqref="E18">
    <cfRule type="cellIs" dxfId="83" priority="55" operator="equal">
      <formula>"N"</formula>
    </cfRule>
    <cfRule type="cellIs" dxfId="82" priority="56" operator="equal">
      <formula>"W"</formula>
    </cfRule>
    <cfRule type="cellIs" dxfId="81" priority="57" operator="equal">
      <formula>"L"</formula>
    </cfRule>
  </conditionalFormatting>
  <conditionalFormatting sqref="E22">
    <cfRule type="cellIs" dxfId="80" priority="52" operator="equal">
      <formula>"N"</formula>
    </cfRule>
    <cfRule type="cellIs" dxfId="79" priority="53" operator="equal">
      <formula>"W"</formula>
    </cfRule>
    <cfRule type="cellIs" dxfId="78" priority="54" operator="equal">
      <formula>"L"</formula>
    </cfRule>
  </conditionalFormatting>
  <conditionalFormatting sqref="E26">
    <cfRule type="cellIs" dxfId="77" priority="49" operator="equal">
      <formula>"N"</formula>
    </cfRule>
    <cfRule type="cellIs" dxfId="76" priority="50" operator="equal">
      <formula>"W"</formula>
    </cfRule>
    <cfRule type="cellIs" dxfId="75" priority="51" operator="equal">
      <formula>"L"</formula>
    </cfRule>
  </conditionalFormatting>
  <conditionalFormatting sqref="H8">
    <cfRule type="cellIs" dxfId="74" priority="46" operator="equal">
      <formula>"N"</formula>
    </cfRule>
    <cfRule type="cellIs" dxfId="73" priority="47" operator="equal">
      <formula>"W"</formula>
    </cfRule>
    <cfRule type="cellIs" dxfId="72" priority="48" operator="equal">
      <formula>"L"</formula>
    </cfRule>
  </conditionalFormatting>
  <conditionalFormatting sqref="P8">
    <cfRule type="cellIs" dxfId="71" priority="43" operator="equal">
      <formula>"N"</formula>
    </cfRule>
    <cfRule type="cellIs" dxfId="70" priority="44" operator="equal">
      <formula>"W"</formula>
    </cfRule>
    <cfRule type="cellIs" dxfId="69" priority="45" operator="equal">
      <formula>"L"</formula>
    </cfRule>
  </conditionalFormatting>
  <conditionalFormatting sqref="H16">
    <cfRule type="cellIs" dxfId="68" priority="40" operator="equal">
      <formula>"N"</formula>
    </cfRule>
    <cfRule type="cellIs" dxfId="67" priority="41" operator="equal">
      <formula>"W"</formula>
    </cfRule>
    <cfRule type="cellIs" dxfId="66" priority="42" operator="equal">
      <formula>"L"</formula>
    </cfRule>
  </conditionalFormatting>
  <conditionalFormatting sqref="P16">
    <cfRule type="cellIs" dxfId="65" priority="37" operator="equal">
      <formula>"N"</formula>
    </cfRule>
    <cfRule type="cellIs" dxfId="64" priority="38" operator="equal">
      <formula>"W"</formula>
    </cfRule>
    <cfRule type="cellIs" dxfId="63" priority="39" operator="equal">
      <formula>"L"</formula>
    </cfRule>
  </conditionalFormatting>
  <conditionalFormatting sqref="H24">
    <cfRule type="cellIs" dxfId="62" priority="34" operator="equal">
      <formula>"N"</formula>
    </cfRule>
    <cfRule type="cellIs" dxfId="61" priority="35" operator="equal">
      <formula>"W"</formula>
    </cfRule>
    <cfRule type="cellIs" dxfId="60" priority="36" operator="equal">
      <formula>"L"</formula>
    </cfRule>
  </conditionalFormatting>
  <conditionalFormatting sqref="H32">
    <cfRule type="cellIs" dxfId="59" priority="31" operator="equal">
      <formula>"N"</formula>
    </cfRule>
    <cfRule type="cellIs" dxfId="58" priority="32" operator="equal">
      <formula>"W"</formula>
    </cfRule>
    <cfRule type="cellIs" dxfId="57" priority="33" operator="equal">
      <formula>"L"</formula>
    </cfRule>
  </conditionalFormatting>
  <conditionalFormatting sqref="P24">
    <cfRule type="cellIs" dxfId="56" priority="28" operator="equal">
      <formula>"N"</formula>
    </cfRule>
    <cfRule type="cellIs" dxfId="55" priority="29" operator="equal">
      <formula>"W"</formula>
    </cfRule>
    <cfRule type="cellIs" dxfId="54" priority="30" operator="equal">
      <formula>"L"</formula>
    </cfRule>
  </conditionalFormatting>
  <conditionalFormatting sqref="P32">
    <cfRule type="cellIs" dxfId="53" priority="25" operator="equal">
      <formula>"N"</formula>
    </cfRule>
    <cfRule type="cellIs" dxfId="52" priority="26" operator="equal">
      <formula>"W"</formula>
    </cfRule>
    <cfRule type="cellIs" dxfId="51" priority="27" operator="equal">
      <formula>"L"</formula>
    </cfRule>
  </conditionalFormatting>
  <conditionalFormatting sqref="K12">
    <cfRule type="cellIs" dxfId="50" priority="22" operator="equal">
      <formula>"N"</formula>
    </cfRule>
    <cfRule type="cellIs" dxfId="49" priority="23" operator="equal">
      <formula>"W"</formula>
    </cfRule>
    <cfRule type="cellIs" dxfId="48" priority="24" operator="equal">
      <formula>"L"</formula>
    </cfRule>
  </conditionalFormatting>
  <conditionalFormatting sqref="K18">
    <cfRule type="cellIs" dxfId="47" priority="19" operator="equal">
      <formula>"N"</formula>
    </cfRule>
    <cfRule type="cellIs" dxfId="46" priority="20" operator="equal">
      <formula>"W"</formula>
    </cfRule>
    <cfRule type="cellIs" dxfId="45" priority="21" operator="equal">
      <formula>"L"</formula>
    </cfRule>
  </conditionalFormatting>
  <conditionalFormatting sqref="S12">
    <cfRule type="cellIs" dxfId="44" priority="16" operator="equal">
      <formula>"N"</formula>
    </cfRule>
    <cfRule type="cellIs" dxfId="43" priority="17" operator="equal">
      <formula>"W"</formula>
    </cfRule>
    <cfRule type="cellIs" dxfId="42" priority="18" operator="equal">
      <formula>"L"</formula>
    </cfRule>
  </conditionalFormatting>
  <conditionalFormatting sqref="S18">
    <cfRule type="cellIs" dxfId="41" priority="13" operator="equal">
      <formula>"N"</formula>
    </cfRule>
    <cfRule type="cellIs" dxfId="40" priority="14" operator="equal">
      <formula>"W"</formula>
    </cfRule>
    <cfRule type="cellIs" dxfId="39" priority="15" operator="equal">
      <formula>"L"</formula>
    </cfRule>
  </conditionalFormatting>
  <conditionalFormatting sqref="S28">
    <cfRule type="cellIs" dxfId="38" priority="10" operator="equal">
      <formula>"N"</formula>
    </cfRule>
    <cfRule type="cellIs" dxfId="37" priority="11" operator="equal">
      <formula>"W"</formula>
    </cfRule>
    <cfRule type="cellIs" dxfId="36" priority="12" operator="equal">
      <formula>"L"</formula>
    </cfRule>
  </conditionalFormatting>
  <conditionalFormatting sqref="S34">
    <cfRule type="cellIs" dxfId="35" priority="7" operator="equal">
      <formula>"N"</formula>
    </cfRule>
    <cfRule type="cellIs" dxfId="34" priority="8" operator="equal">
      <formula>"W"</formula>
    </cfRule>
    <cfRule type="cellIs" dxfId="33" priority="9" operator="equal">
      <formula>"L"</formula>
    </cfRule>
  </conditionalFormatting>
  <conditionalFormatting sqref="K28">
    <cfRule type="cellIs" dxfId="32" priority="4" operator="equal">
      <formula>"N"</formula>
    </cfRule>
    <cfRule type="cellIs" dxfId="31" priority="5" operator="equal">
      <formula>"W"</formula>
    </cfRule>
    <cfRule type="cellIs" dxfId="30" priority="6" operator="equal">
      <formula>"L"</formula>
    </cfRule>
  </conditionalFormatting>
  <conditionalFormatting sqref="K34">
    <cfRule type="cellIs" dxfId="29" priority="1" operator="equal">
      <formula>"N"</formula>
    </cfRule>
    <cfRule type="cellIs" dxfId="28" priority="2" operator="equal">
      <formula>"W"</formula>
    </cfRule>
    <cfRule type="cellIs" dxfId="27" priority="3" operator="equal">
      <formula>"L"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67890D3-B0A0-43D8-9D76-5CB8F4E660CB}">
          <x14:formula1>
            <xm:f>Paramétrage!$A$1:$A$3</xm:f>
          </x14:formula1>
          <xm:sqref>E35:E36 K19:K20 P9:P10 E19:E20 P25:P26 H17:H18 E23:E24 K13:K14 E15:E16 H25:H26 S19:S20 AE6:AE9 P33:P34 E31:E32 H33:H34 E27:E28 E11:E12 K29:K30 H9:H10 E7:E8 K35:K36 S29:S30 P17:P18 S13:S14 S35:S36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7B3AE-68AF-4A75-A578-02FF50F30AE7}">
  <sheetPr>
    <tabColor theme="7" tint="0.59999389629810485"/>
    <pageSetUpPr fitToPage="1"/>
  </sheetPr>
  <dimension ref="A2:X22"/>
  <sheetViews>
    <sheetView showGridLines="0" view="pageBreakPreview" zoomScale="40" zoomScaleNormal="70" zoomScaleSheetLayoutView="40" workbookViewId="0">
      <selection activeCell="E7" sqref="E7:K7"/>
    </sheetView>
  </sheetViews>
  <sheetFormatPr baseColWidth="10" defaultRowHeight="14.5" x14ac:dyDescent="0.35"/>
  <cols>
    <col min="1" max="1" width="0.36328125" style="1" customWidth="1"/>
    <col min="2" max="3" width="8.6328125" style="1" customWidth="1"/>
    <col min="4" max="4" width="1.7265625" customWidth="1"/>
    <col min="5" max="5" width="30.6328125" customWidth="1"/>
    <col min="6" max="7" width="6" style="2" customWidth="1"/>
    <col min="8" max="8" width="5.08984375" customWidth="1"/>
    <col min="9" max="9" width="30.6328125" customWidth="1"/>
    <col min="10" max="11" width="6" style="2" customWidth="1"/>
    <col min="12" max="12" width="0.36328125" style="1" customWidth="1"/>
    <col min="13" max="14" width="8.6328125" style="1" customWidth="1"/>
    <col min="15" max="15" width="1.7265625" customWidth="1"/>
    <col min="16" max="16" width="30.6328125" customWidth="1"/>
    <col min="17" max="18" width="6" style="2" customWidth="1"/>
    <col min="19" max="19" width="5.08984375" customWidth="1"/>
    <col min="20" max="20" width="30.6328125" customWidth="1"/>
    <col min="21" max="22" width="6" style="2" customWidth="1"/>
    <col min="23" max="24" width="0.26953125" style="2" customWidth="1"/>
  </cols>
  <sheetData>
    <row r="2" spans="1:24" ht="61" customHeight="1" x14ac:dyDescent="0.35">
      <c r="B2" s="109" t="s">
        <v>60</v>
      </c>
      <c r="C2" s="109"/>
      <c r="D2" s="109"/>
      <c r="E2" s="109"/>
      <c r="F2" s="109"/>
      <c r="G2" s="109"/>
      <c r="H2" s="109"/>
      <c r="I2" s="109"/>
      <c r="J2" s="109"/>
      <c r="K2" s="109"/>
      <c r="M2" s="109" t="s">
        <v>60</v>
      </c>
      <c r="N2" s="109"/>
      <c r="O2" s="109"/>
      <c r="P2" s="109"/>
      <c r="Q2" s="109"/>
      <c r="R2" s="109"/>
      <c r="S2" s="109"/>
      <c r="T2" s="109"/>
      <c r="U2" s="109"/>
      <c r="V2" s="109"/>
      <c r="W2" s="77"/>
      <c r="X2" s="77"/>
    </row>
    <row r="3" spans="1:24" ht="14.5" customHeight="1" x14ac:dyDescent="0.35">
      <c r="W3" s="77"/>
      <c r="X3" s="77"/>
    </row>
    <row r="4" spans="1:24" ht="24" customHeight="1" x14ac:dyDescent="0.35">
      <c r="W4" s="77"/>
      <c r="X4" s="77"/>
    </row>
    <row r="5" spans="1:24" ht="24" customHeight="1" x14ac:dyDescent="0.35">
      <c r="W5" s="77"/>
      <c r="X5" s="77"/>
    </row>
    <row r="6" spans="1:24" ht="24" customHeight="1" thickBot="1" x14ac:dyDescent="0.4">
      <c r="W6" s="77"/>
      <c r="X6" s="77"/>
    </row>
    <row r="7" spans="1:24" ht="24" customHeight="1" thickBot="1" x14ac:dyDescent="0.6">
      <c r="E7" s="106" t="str">
        <f>"POULE A - "&amp;Paramétrage!$J$3</f>
        <v>POULE A - Volley</v>
      </c>
      <c r="F7" s="107"/>
      <c r="G7" s="107"/>
      <c r="H7" s="107"/>
      <c r="I7" s="107"/>
      <c r="J7" s="107"/>
      <c r="K7" s="108"/>
      <c r="P7" s="106" t="str">
        <f>"POULE B - "&amp;Paramétrage!$J$3</f>
        <v>POULE B - Volley</v>
      </c>
      <c r="Q7" s="107"/>
      <c r="R7" s="107"/>
      <c r="S7" s="107"/>
      <c r="T7" s="107"/>
      <c r="U7" s="107"/>
      <c r="V7" s="108"/>
      <c r="W7" s="77"/>
      <c r="X7" s="77"/>
    </row>
    <row r="8" spans="1:24" ht="24" customHeight="1" thickBot="1" x14ac:dyDescent="0.4">
      <c r="W8" s="77"/>
      <c r="X8" s="77"/>
    </row>
    <row r="9" spans="1:24" ht="24" customHeight="1" thickBot="1" x14ac:dyDescent="0.4">
      <c r="E9" s="11" t="s">
        <v>0</v>
      </c>
      <c r="F9" s="12" t="s">
        <v>1</v>
      </c>
      <c r="G9" s="12" t="s">
        <v>2</v>
      </c>
      <c r="H9" s="18"/>
      <c r="I9" s="13" t="s">
        <v>0</v>
      </c>
      <c r="J9" s="12" t="s">
        <v>1</v>
      </c>
      <c r="K9" s="14" t="s">
        <v>2</v>
      </c>
      <c r="P9" s="11" t="s">
        <v>0</v>
      </c>
      <c r="Q9" s="12" t="s">
        <v>1</v>
      </c>
      <c r="R9" s="12" t="s">
        <v>2</v>
      </c>
      <c r="S9" s="18"/>
      <c r="T9" s="13" t="s">
        <v>0</v>
      </c>
      <c r="U9" s="12" t="s">
        <v>1</v>
      </c>
      <c r="V9" s="14" t="s">
        <v>2</v>
      </c>
      <c r="W9" s="77"/>
      <c r="X9" s="77"/>
    </row>
    <row r="10" spans="1:24" ht="30" customHeight="1" thickBot="1" x14ac:dyDescent="0.4">
      <c r="A10" s="22" t="e">
        <v>#REF!</v>
      </c>
      <c r="B10" s="27" t="str">
        <f>+'1-Phase de poule-Sport 2'!B5</f>
        <v>T1</v>
      </c>
      <c r="C10" s="27">
        <f>+'1-Phase de poule-Sport 2'!C5</f>
        <v>0.60416666666666663</v>
      </c>
      <c r="D10" s="5"/>
      <c r="E10" s="15" t="str">
        <f>+'1-Phase de poule-Sport 2'!E5</f>
        <v>Nom équipe 1</v>
      </c>
      <c r="F10" s="20"/>
      <c r="G10" s="20"/>
      <c r="H10" s="55" t="str">
        <f>+'1-Phase de poule-Sport 2'!H5</f>
        <v>VS</v>
      </c>
      <c r="I10" s="9" t="str">
        <f>+'1-Phase de poule-Sport 2'!I5</f>
        <v>Nom équipe 4</v>
      </c>
      <c r="J10" s="20"/>
      <c r="K10" s="22"/>
      <c r="L10" s="22">
        <f>+'1-Phase de poule-Sport 2'!L5</f>
        <v>0</v>
      </c>
      <c r="M10" s="27" t="str">
        <f>+'1-Phase de poule-Sport 2'!M5</f>
        <v>T2</v>
      </c>
      <c r="N10" s="27">
        <f>+'1-Phase de poule-Sport 2'!N5</f>
        <v>0.60416666666666663</v>
      </c>
      <c r="O10" s="5"/>
      <c r="P10" s="15" t="str">
        <f>+'1-Phase de poule-Sport 2'!P5</f>
        <v>Nom équipe 6</v>
      </c>
      <c r="Q10" s="20"/>
      <c r="R10" s="20"/>
      <c r="S10" s="55" t="str">
        <f>+'1-Phase de poule-Sport 2'!S5</f>
        <v>VS</v>
      </c>
      <c r="T10" s="9" t="str">
        <f>+'1-Phase de poule-Sport 2'!T5</f>
        <v>Nom équipe 9</v>
      </c>
      <c r="U10" s="20"/>
      <c r="V10" s="22"/>
      <c r="W10" s="77"/>
      <c r="X10" s="77"/>
    </row>
    <row r="11" spans="1:24" ht="30" customHeight="1" thickBot="1" x14ac:dyDescent="0.4">
      <c r="A11" s="22">
        <f>+'1-Phase de poule-Sport 2'!A6</f>
        <v>0</v>
      </c>
      <c r="B11" s="27" t="str">
        <f>+'1-Phase de poule-Sport 2'!B6</f>
        <v>T1</v>
      </c>
      <c r="C11" s="28">
        <f>+'1-Phase de poule-Sport 2'!C6</f>
        <v>0.61215277777777777</v>
      </c>
      <c r="D11" s="26"/>
      <c r="E11" s="16" t="str">
        <f>+'1-Phase de poule-Sport 2'!E6</f>
        <v>Nom équipe 2</v>
      </c>
      <c r="F11" s="21"/>
      <c r="G11" s="21"/>
      <c r="H11" s="55" t="str">
        <f>+'1-Phase de poule-Sport 2'!H6</f>
        <v>VS</v>
      </c>
      <c r="I11" s="10" t="str">
        <f>+'1-Phase de poule-Sport 2'!I6</f>
        <v>Nom équipe 5</v>
      </c>
      <c r="J11" s="21"/>
      <c r="K11" s="53"/>
      <c r="L11" s="22">
        <f>+'1-Phase de poule-Sport 2'!L6</f>
        <v>0</v>
      </c>
      <c r="M11" s="27" t="str">
        <f>+'1-Phase de poule-Sport 2'!M6</f>
        <v>T2</v>
      </c>
      <c r="N11" s="28">
        <f>+'1-Phase de poule-Sport 2'!N6</f>
        <v>0.61215277777777777</v>
      </c>
      <c r="O11" s="26"/>
      <c r="P11" s="16" t="str">
        <f>+'1-Phase de poule-Sport 2'!P6</f>
        <v>Nom équipe 7</v>
      </c>
      <c r="Q11" s="21"/>
      <c r="R11" s="21"/>
      <c r="S11" s="55" t="str">
        <f>+'1-Phase de poule-Sport 2'!S6</f>
        <v>VS</v>
      </c>
      <c r="T11" s="10" t="str">
        <f>+'1-Phase de poule-Sport 2'!T6</f>
        <v>Nom équipe 10</v>
      </c>
      <c r="U11" s="21"/>
      <c r="V11" s="53"/>
      <c r="W11" s="77"/>
      <c r="X11" s="77"/>
    </row>
    <row r="12" spans="1:24" ht="30" customHeight="1" thickBot="1" x14ac:dyDescent="0.4">
      <c r="A12" s="22">
        <f>+'1-Phase de poule-Sport 2'!A7</f>
        <v>0</v>
      </c>
      <c r="B12" s="27" t="str">
        <f>+'1-Phase de poule-Sport 2'!B7</f>
        <v>T1</v>
      </c>
      <c r="C12" s="28">
        <f>+'1-Phase de poule-Sport 2'!C7</f>
        <v>0.62013888888888891</v>
      </c>
      <c r="D12" s="26"/>
      <c r="E12" s="15" t="str">
        <f>+'1-Phase de poule-Sport 2'!E7</f>
        <v>Nom équipe 3</v>
      </c>
      <c r="F12" s="20"/>
      <c r="G12" s="20"/>
      <c r="H12" s="55" t="str">
        <f>+'1-Phase de poule-Sport 2'!H7</f>
        <v>VS</v>
      </c>
      <c r="I12" s="9" t="str">
        <f>+'1-Phase de poule-Sport 2'!I7</f>
        <v>Nom équipe 1</v>
      </c>
      <c r="J12" s="20"/>
      <c r="K12" s="22"/>
      <c r="L12" s="22">
        <f>+'1-Phase de poule-Sport 2'!L7</f>
        <v>0</v>
      </c>
      <c r="M12" s="27" t="str">
        <f>+'1-Phase de poule-Sport 2'!M7</f>
        <v>T2</v>
      </c>
      <c r="N12" s="28">
        <f>+'1-Phase de poule-Sport 2'!N7</f>
        <v>0.62013888888888891</v>
      </c>
      <c r="O12" s="26"/>
      <c r="P12" s="15" t="str">
        <f>+'1-Phase de poule-Sport 2'!P7</f>
        <v>Nom équipe 8</v>
      </c>
      <c r="Q12" s="20"/>
      <c r="R12" s="20"/>
      <c r="S12" s="55" t="str">
        <f>+'1-Phase de poule-Sport 2'!S7</f>
        <v>VS</v>
      </c>
      <c r="T12" s="9" t="str">
        <f>+'1-Phase de poule-Sport 2'!T7</f>
        <v>Nom équipe 6</v>
      </c>
      <c r="U12" s="20"/>
      <c r="V12" s="22"/>
      <c r="W12" s="77"/>
      <c r="X12" s="77"/>
    </row>
    <row r="13" spans="1:24" ht="30" customHeight="1" thickBot="1" x14ac:dyDescent="0.4">
      <c r="A13" s="22">
        <f>+'1-Phase de poule-Sport 2'!A8</f>
        <v>0</v>
      </c>
      <c r="B13" s="27" t="str">
        <f>+'1-Phase de poule-Sport 2'!B8</f>
        <v>T1</v>
      </c>
      <c r="C13" s="28">
        <f>+'1-Phase de poule-Sport 2'!C8</f>
        <v>0.62812500000000004</v>
      </c>
      <c r="D13" s="26"/>
      <c r="E13" s="16" t="str">
        <f>+'1-Phase de poule-Sport 2'!E8</f>
        <v>Nom équipe 4</v>
      </c>
      <c r="F13" s="21"/>
      <c r="G13" s="21"/>
      <c r="H13" s="55" t="str">
        <f>+'1-Phase de poule-Sport 2'!H8</f>
        <v>VS</v>
      </c>
      <c r="I13" s="10" t="str">
        <f>+'1-Phase de poule-Sport 2'!I8</f>
        <v>Nom équipe 2</v>
      </c>
      <c r="J13" s="21"/>
      <c r="K13" s="53"/>
      <c r="L13" s="22">
        <f>+'1-Phase de poule-Sport 2'!L8</f>
        <v>0</v>
      </c>
      <c r="M13" s="27" t="str">
        <f>+'1-Phase de poule-Sport 2'!M8</f>
        <v>T2</v>
      </c>
      <c r="N13" s="28">
        <f>+'1-Phase de poule-Sport 2'!N8</f>
        <v>0.62812500000000004</v>
      </c>
      <c r="O13" s="26"/>
      <c r="P13" s="16" t="str">
        <f>+'1-Phase de poule-Sport 2'!P8</f>
        <v>Nom équipe 9</v>
      </c>
      <c r="Q13" s="21"/>
      <c r="R13" s="21"/>
      <c r="S13" s="55" t="str">
        <f>+'1-Phase de poule-Sport 2'!S8</f>
        <v>VS</v>
      </c>
      <c r="T13" s="10" t="str">
        <f>+'1-Phase de poule-Sport 2'!T8</f>
        <v>Nom équipe 7</v>
      </c>
      <c r="U13" s="21"/>
      <c r="V13" s="53"/>
      <c r="W13" s="77"/>
      <c r="X13" s="77"/>
    </row>
    <row r="14" spans="1:24" ht="30" customHeight="1" thickBot="1" x14ac:dyDescent="0.4">
      <c r="A14" s="22">
        <f>+'1-Phase de poule-Sport 2'!A9</f>
        <v>0</v>
      </c>
      <c r="B14" s="27" t="str">
        <f>+'1-Phase de poule-Sport 2'!B9</f>
        <v>T1</v>
      </c>
      <c r="C14" s="28">
        <f>+'1-Phase de poule-Sport 2'!C9</f>
        <v>0.63611111111111118</v>
      </c>
      <c r="D14" s="26"/>
      <c r="E14" s="15" t="str">
        <f>+'1-Phase de poule-Sport 2'!E9</f>
        <v>Nom équipe 5</v>
      </c>
      <c r="F14" s="20"/>
      <c r="G14" s="20"/>
      <c r="H14" s="55" t="str">
        <f>+'1-Phase de poule-Sport 2'!H9</f>
        <v>VS</v>
      </c>
      <c r="I14" s="9" t="str">
        <f>+'1-Phase de poule-Sport 2'!I9</f>
        <v>Nom équipe 3</v>
      </c>
      <c r="J14" s="20"/>
      <c r="K14" s="22"/>
      <c r="L14" s="22">
        <f>+'1-Phase de poule-Sport 2'!L9</f>
        <v>0</v>
      </c>
      <c r="M14" s="27" t="str">
        <f>+'1-Phase de poule-Sport 2'!M9</f>
        <v>T2</v>
      </c>
      <c r="N14" s="28">
        <f>+'1-Phase de poule-Sport 2'!N9</f>
        <v>0.63611111111111118</v>
      </c>
      <c r="O14" s="26"/>
      <c r="P14" s="15" t="str">
        <f>+'1-Phase de poule-Sport 2'!P9</f>
        <v>Nom équipe 10</v>
      </c>
      <c r="Q14" s="20"/>
      <c r="R14" s="20"/>
      <c r="S14" s="55" t="str">
        <f>+'1-Phase de poule-Sport 2'!S9</f>
        <v>VS</v>
      </c>
      <c r="T14" s="9" t="str">
        <f>+'1-Phase de poule-Sport 2'!T9</f>
        <v>Nom équipe 8</v>
      </c>
      <c r="U14" s="20"/>
      <c r="V14" s="22"/>
      <c r="W14" s="77"/>
      <c r="X14" s="77"/>
    </row>
    <row r="15" spans="1:24" ht="30" customHeight="1" thickBot="1" x14ac:dyDescent="0.4">
      <c r="A15" s="22">
        <f>+'1-Phase de poule-Sport 2'!A10</f>
        <v>0</v>
      </c>
      <c r="B15" s="27" t="str">
        <f>+'1-Phase de poule-Sport 2'!B10</f>
        <v>T1</v>
      </c>
      <c r="C15" s="28">
        <f>+'1-Phase de poule-Sport 2'!C10</f>
        <v>0.64409722222222232</v>
      </c>
      <c r="D15" s="26"/>
      <c r="E15" s="16" t="str">
        <f>+'1-Phase de poule-Sport 2'!E10</f>
        <v>Nom équipe 1</v>
      </c>
      <c r="F15" s="21"/>
      <c r="G15" s="21"/>
      <c r="H15" s="55" t="str">
        <f>+'1-Phase de poule-Sport 2'!H10</f>
        <v>VS</v>
      </c>
      <c r="I15" s="10" t="str">
        <f>+'1-Phase de poule-Sport 2'!I10</f>
        <v>Nom équipe 2</v>
      </c>
      <c r="J15" s="21"/>
      <c r="K15" s="53"/>
      <c r="L15" s="22">
        <f>+'1-Phase de poule-Sport 2'!L10</f>
        <v>0</v>
      </c>
      <c r="M15" s="27" t="str">
        <f>+'1-Phase de poule-Sport 2'!M10</f>
        <v>T2</v>
      </c>
      <c r="N15" s="28">
        <f>+'1-Phase de poule-Sport 2'!N10</f>
        <v>0.64409722222222232</v>
      </c>
      <c r="O15" s="26"/>
      <c r="P15" s="16" t="str">
        <f>+'1-Phase de poule-Sport 2'!P10</f>
        <v>Nom équipe 6</v>
      </c>
      <c r="Q15" s="21"/>
      <c r="R15" s="21"/>
      <c r="S15" s="55" t="str">
        <f>+'1-Phase de poule-Sport 2'!S10</f>
        <v>VS</v>
      </c>
      <c r="T15" s="10" t="str">
        <f>+'1-Phase de poule-Sport 2'!T10</f>
        <v>Nom équipe 7</v>
      </c>
      <c r="U15" s="21"/>
      <c r="V15" s="53"/>
      <c r="W15" s="77"/>
      <c r="X15" s="77"/>
    </row>
    <row r="16" spans="1:24" ht="30" customHeight="1" thickBot="1" x14ac:dyDescent="0.4">
      <c r="A16" s="22">
        <f>+'1-Phase de poule-Sport 2'!A11</f>
        <v>0</v>
      </c>
      <c r="B16" s="27" t="str">
        <f>+'1-Phase de poule-Sport 2'!B11</f>
        <v>T1</v>
      </c>
      <c r="C16" s="28">
        <f>+'1-Phase de poule-Sport 2'!C11</f>
        <v>0.65208333333333346</v>
      </c>
      <c r="D16" s="26"/>
      <c r="E16" s="15" t="str">
        <f>+'1-Phase de poule-Sport 2'!E11</f>
        <v>Nom équipe 4</v>
      </c>
      <c r="F16" s="20"/>
      <c r="G16" s="20"/>
      <c r="H16" s="55" t="str">
        <f>+'1-Phase de poule-Sport 2'!H11</f>
        <v>VS</v>
      </c>
      <c r="I16" s="9" t="str">
        <f>+'1-Phase de poule-Sport 2'!I11</f>
        <v>Nom équipe 5</v>
      </c>
      <c r="J16" s="20"/>
      <c r="K16" s="22"/>
      <c r="L16" s="22">
        <f>+'1-Phase de poule-Sport 2'!L11</f>
        <v>0</v>
      </c>
      <c r="M16" s="27" t="str">
        <f>+'1-Phase de poule-Sport 2'!M11</f>
        <v>T2</v>
      </c>
      <c r="N16" s="28">
        <f>+'1-Phase de poule-Sport 2'!N11</f>
        <v>0.65208333333333346</v>
      </c>
      <c r="O16" s="26"/>
      <c r="P16" s="15" t="str">
        <f>+'1-Phase de poule-Sport 2'!P11</f>
        <v>Nom équipe 9</v>
      </c>
      <c r="Q16" s="20"/>
      <c r="R16" s="20"/>
      <c r="S16" s="55" t="str">
        <f>+'1-Phase de poule-Sport 2'!S11</f>
        <v>VS</v>
      </c>
      <c r="T16" s="9" t="str">
        <f>+'1-Phase de poule-Sport 2'!T11</f>
        <v>Nom équipe 10</v>
      </c>
      <c r="U16" s="20"/>
      <c r="V16" s="22"/>
      <c r="W16" s="77"/>
      <c r="X16" s="77"/>
    </row>
    <row r="17" spans="1:24" ht="30" customHeight="1" thickBot="1" x14ac:dyDescent="0.4">
      <c r="A17" s="22">
        <f>+'1-Phase de poule-Sport 2'!A12</f>
        <v>0</v>
      </c>
      <c r="B17" s="27" t="str">
        <f>+'1-Phase de poule-Sport 2'!B12</f>
        <v>T1</v>
      </c>
      <c r="C17" s="28">
        <f>+'1-Phase de poule-Sport 2'!C12</f>
        <v>0.6600694444444446</v>
      </c>
      <c r="E17" s="16" t="str">
        <f>+'1-Phase de poule-Sport 2'!E12</f>
        <v>Nom équipe 2</v>
      </c>
      <c r="F17" s="21"/>
      <c r="G17" s="21"/>
      <c r="H17" s="55" t="str">
        <f>+'1-Phase de poule-Sport 2'!H12</f>
        <v>VS</v>
      </c>
      <c r="I17" s="10" t="str">
        <f>+'1-Phase de poule-Sport 2'!I12</f>
        <v>Nom équipe 3</v>
      </c>
      <c r="J17" s="21"/>
      <c r="K17" s="53"/>
      <c r="L17" s="22">
        <f>+'1-Phase de poule-Sport 2'!L12</f>
        <v>0</v>
      </c>
      <c r="M17" s="27" t="str">
        <f>+'1-Phase de poule-Sport 2'!M12</f>
        <v>T2</v>
      </c>
      <c r="N17" s="28">
        <f>+'1-Phase de poule-Sport 2'!N12</f>
        <v>0.6600694444444446</v>
      </c>
      <c r="P17" s="16" t="str">
        <f>+'1-Phase de poule-Sport 2'!P12</f>
        <v>Nom équipe 7</v>
      </c>
      <c r="Q17" s="21"/>
      <c r="R17" s="21"/>
      <c r="S17" s="55" t="str">
        <f>+'1-Phase de poule-Sport 2'!S12</f>
        <v>VS</v>
      </c>
      <c r="T17" s="10" t="str">
        <f>+'1-Phase de poule-Sport 2'!T12</f>
        <v>Nom équipe 8</v>
      </c>
      <c r="U17" s="21"/>
      <c r="V17" s="53"/>
      <c r="W17" s="77"/>
      <c r="X17" s="77"/>
    </row>
    <row r="18" spans="1:24" ht="30" customHeight="1" thickBot="1" x14ac:dyDescent="0.4">
      <c r="A18" s="22">
        <f>+'1-Phase de poule-Sport 2'!A13</f>
        <v>0</v>
      </c>
      <c r="B18" s="27" t="str">
        <f>+'1-Phase de poule-Sport 2'!B13</f>
        <v>T1</v>
      </c>
      <c r="C18" s="28">
        <f>+'1-Phase de poule-Sport 2'!C13</f>
        <v>0.66805555555555574</v>
      </c>
      <c r="E18" s="15" t="str">
        <f>+'1-Phase de poule-Sport 2'!E13</f>
        <v>Nom équipe 1</v>
      </c>
      <c r="F18" s="20"/>
      <c r="G18" s="20"/>
      <c r="H18" s="55" t="str">
        <f>+'1-Phase de poule-Sport 2'!H13</f>
        <v>VS</v>
      </c>
      <c r="I18" s="9" t="str">
        <f>+'1-Phase de poule-Sport 2'!I13</f>
        <v>Nom équipe 5</v>
      </c>
      <c r="J18" s="20"/>
      <c r="K18" s="22"/>
      <c r="L18" s="22">
        <f>+'1-Phase de poule-Sport 2'!L13</f>
        <v>0</v>
      </c>
      <c r="M18" s="27" t="str">
        <f>+'1-Phase de poule-Sport 2'!M13</f>
        <v>T2</v>
      </c>
      <c r="N18" s="28">
        <f>+'1-Phase de poule-Sport 2'!N13</f>
        <v>0.66805555555555574</v>
      </c>
      <c r="P18" s="15" t="str">
        <f>+'1-Phase de poule-Sport 2'!P13</f>
        <v>Nom équipe 6</v>
      </c>
      <c r="Q18" s="20"/>
      <c r="R18" s="20"/>
      <c r="S18" s="55" t="str">
        <f>+'1-Phase de poule-Sport 2'!S13</f>
        <v>VS</v>
      </c>
      <c r="T18" s="9" t="str">
        <f>+'1-Phase de poule-Sport 2'!T13</f>
        <v>Nom équipe 10</v>
      </c>
      <c r="U18" s="20"/>
      <c r="V18" s="22"/>
      <c r="W18" s="77"/>
      <c r="X18" s="77"/>
    </row>
    <row r="19" spans="1:24" ht="30" customHeight="1" thickBot="1" x14ac:dyDescent="0.4">
      <c r="A19" s="22">
        <f>+'1-Phase de poule-Sport 2'!A14</f>
        <v>0</v>
      </c>
      <c r="B19" s="27" t="str">
        <f>+'1-Phase de poule-Sport 2'!B14</f>
        <v>T1</v>
      </c>
      <c r="C19" s="28">
        <f>+'1-Phase de poule-Sport 2'!C14</f>
        <v>0.67604166666666687</v>
      </c>
      <c r="E19" s="19" t="str">
        <f>+'1-Phase de poule-Sport 2'!E14</f>
        <v>Nom équipe 4</v>
      </c>
      <c r="F19" s="56"/>
      <c r="G19" s="56"/>
      <c r="H19" s="17" t="str">
        <f>+'1-Phase de poule-Sport 2'!H14</f>
        <v>VS</v>
      </c>
      <c r="I19" s="57" t="str">
        <f>+'1-Phase de poule-Sport 2'!I14</f>
        <v>Nom équipe 3</v>
      </c>
      <c r="J19" s="56"/>
      <c r="K19" s="58"/>
      <c r="L19" s="22">
        <f>+'1-Phase de poule-Sport 2'!L14</f>
        <v>0</v>
      </c>
      <c r="M19" s="27" t="str">
        <f>+'1-Phase de poule-Sport 2'!M14</f>
        <v>T2</v>
      </c>
      <c r="N19" s="28">
        <f>+'1-Phase de poule-Sport 2'!N14</f>
        <v>0.67604166666666687</v>
      </c>
      <c r="P19" s="19" t="str">
        <f>+'1-Phase de poule-Sport 2'!P14</f>
        <v>Nom équipe 9</v>
      </c>
      <c r="Q19" s="56"/>
      <c r="R19" s="56"/>
      <c r="S19" s="17" t="str">
        <f>+'1-Phase de poule-Sport 2'!S14</f>
        <v>VS</v>
      </c>
      <c r="T19" s="57" t="str">
        <f>+'1-Phase de poule-Sport 2'!T14</f>
        <v>Nom équipe 8</v>
      </c>
      <c r="U19" s="56"/>
      <c r="V19" s="58"/>
      <c r="W19" s="77"/>
      <c r="X19" s="77"/>
    </row>
    <row r="20" spans="1:24" ht="30" customHeight="1" x14ac:dyDescent="0.35">
      <c r="A20" s="22">
        <f>+'1-Phase de poule-Sport 2'!A15</f>
        <v>0</v>
      </c>
      <c r="B20"/>
      <c r="C20" s="28">
        <f>+'1-Phase de poule-Sport 2'!C15</f>
        <v>0.68402777777777801</v>
      </c>
      <c r="L20" s="22">
        <f>+'1-Phase de poule-Sport 2'!L15</f>
        <v>0</v>
      </c>
      <c r="M20"/>
      <c r="N20" s="28">
        <f>+'1-Phase de poule-Sport 2'!N15</f>
        <v>0.68402777777777801</v>
      </c>
      <c r="W20" s="77"/>
      <c r="X20" s="77"/>
    </row>
    <row r="21" spans="1:24" ht="67.5" x14ac:dyDescent="0.35">
      <c r="B21"/>
      <c r="F21"/>
      <c r="G21"/>
      <c r="J21"/>
      <c r="K21"/>
      <c r="M21"/>
      <c r="Q21"/>
      <c r="R21"/>
      <c r="U21"/>
      <c r="V21"/>
      <c r="W21" s="77"/>
      <c r="X21" s="77"/>
    </row>
    <row r="22" spans="1:24" x14ac:dyDescent="0.35">
      <c r="H22" s="2"/>
      <c r="S22" s="2"/>
    </row>
  </sheetData>
  <mergeCells count="4">
    <mergeCell ref="E7:K7"/>
    <mergeCell ref="P7:V7"/>
    <mergeCell ref="B2:K2"/>
    <mergeCell ref="M2:V2"/>
  </mergeCells>
  <conditionalFormatting sqref="B7:D8">
    <cfRule type="cellIs" dxfId="347" priority="301" operator="equal">
      <formula>"L"</formula>
    </cfRule>
    <cfRule type="cellIs" dxfId="346" priority="300" operator="equal">
      <formula>"W"</formula>
    </cfRule>
    <cfRule type="cellIs" dxfId="345" priority="299" operator="equal">
      <formula>"N"</formula>
    </cfRule>
  </conditionalFormatting>
  <conditionalFormatting sqref="B6:K6">
    <cfRule type="cellIs" dxfId="344" priority="401" operator="equal">
      <formula>"W"</formula>
    </cfRule>
    <cfRule type="cellIs" dxfId="343" priority="402" operator="equal">
      <formula>"L"</formula>
    </cfRule>
    <cfRule type="cellIs" dxfId="342" priority="400" operator="equal">
      <formula>"N"</formula>
    </cfRule>
  </conditionalFormatting>
  <conditionalFormatting sqref="B22:K1048576">
    <cfRule type="cellIs" dxfId="341" priority="403" operator="equal">
      <formula>"N"</formula>
    </cfRule>
    <cfRule type="cellIs" dxfId="340" priority="404" operator="equal">
      <formula>"W"</formula>
    </cfRule>
    <cfRule type="cellIs" dxfId="339" priority="405" operator="equal">
      <formula>"L"</formula>
    </cfRule>
  </conditionalFormatting>
  <conditionalFormatting sqref="C10:C21">
    <cfRule type="cellIs" dxfId="338" priority="192" operator="equal">
      <formula>"N"</formula>
    </cfRule>
    <cfRule type="cellIs" dxfId="337" priority="193" operator="equal">
      <formula>"W"</formula>
    </cfRule>
    <cfRule type="cellIs" dxfId="336" priority="194" operator="equal">
      <formula>"L"</formula>
    </cfRule>
  </conditionalFormatting>
  <conditionalFormatting sqref="C9:D9">
    <cfRule type="cellIs" dxfId="335" priority="202" operator="equal">
      <formula>"W"</formula>
    </cfRule>
    <cfRule type="cellIs" dxfId="334" priority="201" operator="equal">
      <formula>"N"</formula>
    </cfRule>
    <cfRule type="cellIs" dxfId="333" priority="203" operator="equal">
      <formula>"L"</formula>
    </cfRule>
  </conditionalFormatting>
  <conditionalFormatting sqref="D20:E20">
    <cfRule type="cellIs" dxfId="332" priority="205" operator="equal">
      <formula>"W"</formula>
    </cfRule>
    <cfRule type="cellIs" dxfId="331" priority="206" operator="equal">
      <formula>"L"</formula>
    </cfRule>
    <cfRule type="cellIs" dxfId="330" priority="204" operator="equal">
      <formula>"N"</formula>
    </cfRule>
  </conditionalFormatting>
  <conditionalFormatting sqref="D10:J19">
    <cfRule type="cellIs" dxfId="329" priority="199" operator="equal">
      <formula>"W"</formula>
    </cfRule>
    <cfRule type="cellIs" dxfId="328" priority="200" operator="equal">
      <formula>"L"</formula>
    </cfRule>
    <cfRule type="cellIs" dxfId="327" priority="198" operator="equal">
      <formula>"N"</formula>
    </cfRule>
  </conditionalFormatting>
  <conditionalFormatting sqref="E7:K8">
    <cfRule type="cellIs" dxfId="326" priority="1646" operator="equal">
      <formula>"L"</formula>
    </cfRule>
    <cfRule type="cellIs" dxfId="317" priority="1644" operator="equal">
      <formula>"N"</formula>
    </cfRule>
    <cfRule type="cellIs" dxfId="316" priority="1645" operator="equal">
      <formula>"W"</formula>
    </cfRule>
  </conditionalFormatting>
  <conditionalFormatting sqref="M9:M20">
    <cfRule type="cellIs" dxfId="315" priority="181" operator="equal">
      <formula>"W"</formula>
    </cfRule>
    <cfRule type="cellIs" dxfId="314" priority="180" operator="equal">
      <formula>"N"</formula>
    </cfRule>
    <cfRule type="cellIs" dxfId="313" priority="182" operator="equal">
      <formula>"L"</formula>
    </cfRule>
  </conditionalFormatting>
  <conditionalFormatting sqref="M6:X8 B9:B20 M22:X1048576">
    <cfRule type="cellIs" dxfId="312" priority="196" operator="equal">
      <formula>"W"</formula>
    </cfRule>
    <cfRule type="cellIs" dxfId="311" priority="195" operator="equal">
      <formula>"N"</formula>
    </cfRule>
    <cfRule type="cellIs" dxfId="310" priority="197" operator="equal">
      <formula>"L"</formula>
    </cfRule>
  </conditionalFormatting>
  <conditionalFormatting sqref="N9:N21">
    <cfRule type="cellIs" dxfId="309" priority="177" operator="equal">
      <formula>"N"</formula>
    </cfRule>
    <cfRule type="cellIs" dxfId="308" priority="179" operator="equal">
      <formula>"L"</formula>
    </cfRule>
    <cfRule type="cellIs" dxfId="307" priority="178" operator="equal">
      <formula>"W"</formula>
    </cfRule>
  </conditionalFormatting>
  <conditionalFormatting sqref="O9:O20">
    <cfRule type="cellIs" dxfId="306" priority="57" operator="equal">
      <formula>"L"</formula>
    </cfRule>
    <cfRule type="cellIs" dxfId="305" priority="55" operator="equal">
      <formula>"N"</formula>
    </cfRule>
    <cfRule type="cellIs" dxfId="304" priority="56" operator="equal">
      <formula>"W"</formula>
    </cfRule>
  </conditionalFormatting>
  <conditionalFormatting sqref="P20">
    <cfRule type="cellIs" dxfId="303" priority="189" operator="equal">
      <formula>"N"</formula>
    </cfRule>
    <cfRule type="cellIs" dxfId="302" priority="191" operator="equal">
      <formula>"L"</formula>
    </cfRule>
    <cfRule type="cellIs" dxfId="301" priority="190" operator="equal">
      <formula>"W"</formula>
    </cfRule>
  </conditionalFormatting>
  <conditionalFormatting sqref="P10:U19">
    <cfRule type="cellIs" dxfId="300" priority="185" operator="equal">
      <formula>"L"</formula>
    </cfRule>
    <cfRule type="cellIs" dxfId="299" priority="184" operator="equal">
      <formula>"W"</formula>
    </cfRule>
    <cfRule type="cellIs" dxfId="298" priority="183" operator="equal">
      <formula>"N"</formula>
    </cfRule>
  </conditionalFormatting>
  <conditionalFormatting sqref="W20:X20">
    <cfRule type="cellIs" dxfId="289" priority="249" operator="equal">
      <formula>"N"</formula>
    </cfRule>
    <cfRule type="cellIs" dxfId="288" priority="250" operator="equal">
      <formula>"W"</formula>
    </cfRule>
    <cfRule type="cellIs" dxfId="287" priority="251" operator="equal">
      <formula>"L"</formula>
    </cfRule>
  </conditionalFormatting>
  <pageMargins left="0.25" right="0.25" top="0.75" bottom="0.75" header="0.3" footer="0.3"/>
  <pageSetup paperSize="9" scale="86" fitToWidth="0" orientation="portrait" r:id="rId1"/>
  <colBreaks count="2" manualBreakCount="2">
    <brk id="12" max="35" man="1"/>
    <brk id="22" max="3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36" operator="containsText" id="{086373CE-BD23-49A1-8DC3-BF4373456880}">
            <xm:f>NOT(ISERROR(SEARCH(Paramétrage!#REF!,E7)))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637" operator="containsText" id="{C3D65C03-E07D-441C-9049-4B17DD98366C}">
            <xm:f>NOT(ISERROR(SEARCH(Paramétrage!#REF!,E7)))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638" operator="containsText" id="{6D0CE409-9059-4878-A13C-8D778EC08FC0}">
            <xm:f>NOT(ISERROR(SEARCH(Paramétrage!$B$12,E7)))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639" operator="containsText" id="{0FA9D58D-75EB-427D-8359-6D6229C21651}">
            <xm:f>NOT(ISERROR(SEARCH(Paramétrage!$B$11,E7)))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640" operator="containsText" id="{68639B96-0C66-4EDA-AC07-527812A9E51C}">
            <xm:f>NOT(ISERROR(SEARCH(Paramétrage!$B$10,E7)))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641" operator="containsText" id="{55DBF584-73D9-4983-B5B0-11B03B0435DD}">
            <xm:f>NOT(ISERROR(SEARCH(Paramétrage!$B$9,E7)))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642" operator="containsText" id="{6007C60E-5852-4762-AB80-63DC2C28D3DC}">
            <xm:f>NOT(ISERROR(SEARCH(Paramétrage!$B$8,E7)))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643" operator="containsText" id="{CFD26431-451D-4FEF-992A-3C1D7965E014}">
            <xm:f>NOT(ISERROR(SEARCH(Paramétrage!$B$7,E7)))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E7:K8</xm:sqref>
        </x14:conditionalFormatting>
        <x14:conditionalFormatting xmlns:xm="http://schemas.microsoft.com/office/excel/2006/main">
          <x14:cfRule type="containsText" priority="1647" operator="containsText" id="{4094DE45-412B-4FC7-A07E-183F4DA32660}">
            <xm:f>NOT(ISERROR(SEARCH(Paramétrage!#REF!,P7)))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648" operator="containsText" id="{269356A9-9739-4ABF-9058-3D114DF71AFD}">
            <xm:f>NOT(ISERROR(SEARCH(Paramétrage!#REF!,P7)))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649" operator="containsText" id="{DED3C492-416E-4C0E-BA66-C9AB2AB1C95E}">
            <xm:f>NOT(ISERROR(SEARCH(Paramétrage!$B$12,P7)))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650" operator="containsText" id="{0B0DF6F6-B124-485D-B6A6-D6FC7844E4E2}">
            <xm:f>NOT(ISERROR(SEARCH(Paramétrage!$B$11,P7)))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651" operator="containsText" id="{D349E422-E7A3-4E95-BBD8-1B113E4EE7D4}">
            <xm:f>NOT(ISERROR(SEARCH(Paramétrage!$B$10,P7)))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652" operator="containsText" id="{F85DEFC4-BCB6-42FA-A81D-B9DD51349699}">
            <xm:f>NOT(ISERROR(SEARCH(Paramétrage!$B$9,P7)))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653" operator="containsText" id="{6C1A8FC2-01E5-4314-8EB6-E79FC6BB42EC}">
            <xm:f>NOT(ISERROR(SEARCH(Paramétrage!$B$8,P7)))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654" operator="containsText" id="{7000197D-25DA-45F6-9B37-1CAA19996A35}">
            <xm:f>NOT(ISERROR(SEARCH(Paramétrage!$B$7,P7)))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P7:X7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5ED2B-A3E2-4737-A978-401CFD99BE5E}">
  <sheetPr>
    <tabColor theme="7" tint="0.59999389629810485"/>
  </sheetPr>
  <dimension ref="A1:V22"/>
  <sheetViews>
    <sheetView showGridLines="0" zoomScale="40" zoomScaleNormal="40" workbookViewId="0">
      <selection activeCell="Q5" sqref="Q5:R8"/>
    </sheetView>
  </sheetViews>
  <sheetFormatPr baseColWidth="10" defaultRowHeight="14.5" outlineLevelRow="1" x14ac:dyDescent="0.35"/>
  <cols>
    <col min="1" max="1" width="1.7265625" customWidth="1"/>
    <col min="2" max="3" width="8.6328125" style="1" customWidth="1"/>
    <col min="4" max="4" width="1.7265625" customWidth="1"/>
    <col min="5" max="5" width="26.453125" customWidth="1"/>
    <col min="6" max="7" width="6" style="2" customWidth="1"/>
    <col min="8" max="8" width="5.08984375" customWidth="1"/>
    <col min="9" max="9" width="26.453125" customWidth="1"/>
    <col min="10" max="11" width="6" style="2" customWidth="1"/>
    <col min="12" max="12" width="2.453125" customWidth="1"/>
    <col min="13" max="14" width="8.6328125" style="1" customWidth="1"/>
    <col min="15" max="15" width="1.7265625" customWidth="1"/>
    <col min="16" max="16" width="26.81640625" customWidth="1"/>
    <col min="17" max="18" width="6" style="2" customWidth="1"/>
    <col min="19" max="19" width="5.08984375" customWidth="1"/>
    <col min="20" max="20" width="27" customWidth="1"/>
    <col min="21" max="22" width="6" style="2" customWidth="1"/>
    <col min="23" max="23" width="2.453125" customWidth="1"/>
  </cols>
  <sheetData>
    <row r="1" spans="1:22" ht="15" thickBot="1" x14ac:dyDescent="0.4"/>
    <row r="2" spans="1:22" ht="25" customHeight="1" thickBot="1" x14ac:dyDescent="0.6">
      <c r="E2" s="106" t="s">
        <v>44</v>
      </c>
      <c r="F2" s="107"/>
      <c r="G2" s="107"/>
      <c r="H2" s="107"/>
      <c r="I2" s="107"/>
      <c r="J2" s="107"/>
      <c r="K2" s="108"/>
      <c r="P2" s="106" t="s">
        <v>45</v>
      </c>
      <c r="Q2" s="107"/>
      <c r="R2" s="107"/>
      <c r="S2" s="107"/>
      <c r="T2" s="107"/>
      <c r="U2" s="107"/>
      <c r="V2" s="108"/>
    </row>
    <row r="3" spans="1:22" ht="25" customHeight="1" thickBot="1" x14ac:dyDescent="0.4"/>
    <row r="4" spans="1:22" s="5" customFormat="1" ht="25" customHeight="1" thickBot="1" x14ac:dyDescent="0.4">
      <c r="A4"/>
      <c r="B4" s="1"/>
      <c r="C4" s="1"/>
      <c r="D4"/>
      <c r="E4" s="11" t="s">
        <v>0</v>
      </c>
      <c r="F4" s="12" t="s">
        <v>1</v>
      </c>
      <c r="G4" s="12" t="s">
        <v>2</v>
      </c>
      <c r="H4" s="18"/>
      <c r="I4" s="13" t="s">
        <v>0</v>
      </c>
      <c r="J4" s="12" t="s">
        <v>1</v>
      </c>
      <c r="K4" s="14" t="s">
        <v>2</v>
      </c>
      <c r="M4" s="1"/>
      <c r="N4" s="1"/>
      <c r="O4"/>
      <c r="P4" s="11" t="s">
        <v>0</v>
      </c>
      <c r="Q4" s="12" t="s">
        <v>1</v>
      </c>
      <c r="R4" s="12" t="s">
        <v>2</v>
      </c>
      <c r="S4" s="18"/>
      <c r="T4" s="13" t="s">
        <v>0</v>
      </c>
      <c r="U4" s="12" t="s">
        <v>1</v>
      </c>
      <c r="V4" s="14" t="s">
        <v>2</v>
      </c>
    </row>
    <row r="5" spans="1:22" s="5" customFormat="1" ht="25" customHeight="1" thickBot="1" x14ac:dyDescent="0.4">
      <c r="B5" s="27" t="s">
        <v>46</v>
      </c>
      <c r="C5" s="27">
        <f>Paramétrage!E15</f>
        <v>0.60416666666666663</v>
      </c>
      <c r="E5" s="15" t="str">
        <f>Paramétrage!E3</f>
        <v>Nom équipe 1</v>
      </c>
      <c r="F5" s="20"/>
      <c r="G5" s="20"/>
      <c r="H5" s="55" t="s">
        <v>3</v>
      </c>
      <c r="I5" s="9" t="str">
        <f>Paramétrage!E6</f>
        <v>Nom équipe 4</v>
      </c>
      <c r="J5" s="20" t="str">
        <f>IF(F5="W","L",IF(F5="L","W","N"))</f>
        <v>N</v>
      </c>
      <c r="K5" s="22">
        <f>-G5</f>
        <v>0</v>
      </c>
      <c r="M5" s="28" t="s">
        <v>47</v>
      </c>
      <c r="N5" s="27">
        <f>C5</f>
        <v>0.60416666666666663</v>
      </c>
      <c r="P5" s="15" t="str">
        <f>Paramétrage!E8</f>
        <v>Nom équipe 6</v>
      </c>
      <c r="Q5" s="20"/>
      <c r="R5" s="20"/>
      <c r="S5" s="55" t="s">
        <v>3</v>
      </c>
      <c r="T5" s="9" t="str">
        <f>Paramétrage!E11</f>
        <v>Nom équipe 9</v>
      </c>
      <c r="U5" s="20" t="str">
        <f>IF(Q5="W","L",IF(Q5="L","W","N"))</f>
        <v>N</v>
      </c>
      <c r="V5" s="22">
        <f>-R5</f>
        <v>0</v>
      </c>
    </row>
    <row r="6" spans="1:22" s="5" customFormat="1" ht="25" customHeight="1" thickBot="1" x14ac:dyDescent="0.4">
      <c r="A6" s="26"/>
      <c r="B6" s="27" t="s">
        <v>46</v>
      </c>
      <c r="C6" s="28">
        <f>C5+Paramétrage!$E$16+Paramétrage!$E$17</f>
        <v>0.61215277777777777</v>
      </c>
      <c r="D6" s="26"/>
      <c r="E6" s="16" t="str">
        <f>Paramétrage!E4</f>
        <v>Nom équipe 2</v>
      </c>
      <c r="F6" s="21"/>
      <c r="G6" s="21"/>
      <c r="H6" s="55" t="s">
        <v>3</v>
      </c>
      <c r="I6" s="10" t="str">
        <f>Paramétrage!E7</f>
        <v>Nom équipe 5</v>
      </c>
      <c r="J6" s="20" t="str">
        <f t="shared" ref="J6:J14" si="0">IF(F6="W","L",IF(F6="L","W","N"))</f>
        <v>N</v>
      </c>
      <c r="K6" s="53">
        <f t="shared" ref="K6:K14" si="1">-G6</f>
        <v>0</v>
      </c>
      <c r="M6" s="28" t="s">
        <v>47</v>
      </c>
      <c r="N6" s="27">
        <f t="shared" ref="N6:N15" si="2">C6</f>
        <v>0.61215277777777777</v>
      </c>
      <c r="O6" s="26"/>
      <c r="P6" s="16" t="str">
        <f>Paramétrage!E9</f>
        <v>Nom équipe 7</v>
      </c>
      <c r="Q6" s="21"/>
      <c r="R6" s="21"/>
      <c r="S6" s="55" t="s">
        <v>3</v>
      </c>
      <c r="T6" s="10" t="str">
        <f>Paramétrage!E12</f>
        <v>Nom équipe 10</v>
      </c>
      <c r="U6" s="20" t="str">
        <f t="shared" ref="U6:U14" si="3">IF(Q6="W","L",IF(Q6="L","W","N"))</f>
        <v>N</v>
      </c>
      <c r="V6" s="53">
        <f t="shared" ref="V6:V14" si="4">-R6</f>
        <v>0</v>
      </c>
    </row>
    <row r="7" spans="1:22" s="5" customFormat="1" ht="25" customHeight="1" thickBot="1" x14ac:dyDescent="0.4">
      <c r="A7" s="26"/>
      <c r="B7" s="27" t="s">
        <v>46</v>
      </c>
      <c r="C7" s="28">
        <f>C6+Paramétrage!$E$16+Paramétrage!$E$17</f>
        <v>0.62013888888888891</v>
      </c>
      <c r="D7" s="26"/>
      <c r="E7" s="15" t="str">
        <f>Paramétrage!E5</f>
        <v>Nom équipe 3</v>
      </c>
      <c r="F7" s="20"/>
      <c r="G7" s="20"/>
      <c r="H7" s="55" t="s">
        <v>3</v>
      </c>
      <c r="I7" s="9" t="str">
        <f>+E5</f>
        <v>Nom équipe 1</v>
      </c>
      <c r="J7" s="20" t="str">
        <f t="shared" si="0"/>
        <v>N</v>
      </c>
      <c r="K7" s="22">
        <f t="shared" si="1"/>
        <v>0</v>
      </c>
      <c r="M7" s="28" t="s">
        <v>47</v>
      </c>
      <c r="N7" s="27">
        <f t="shared" si="2"/>
        <v>0.62013888888888891</v>
      </c>
      <c r="O7" s="26"/>
      <c r="P7" s="15" t="str">
        <f>Paramétrage!E10</f>
        <v>Nom équipe 8</v>
      </c>
      <c r="Q7" s="20"/>
      <c r="R7" s="20"/>
      <c r="S7" s="55" t="s">
        <v>3</v>
      </c>
      <c r="T7" s="9" t="str">
        <f>+P5</f>
        <v>Nom équipe 6</v>
      </c>
      <c r="U7" s="20" t="str">
        <f t="shared" si="3"/>
        <v>N</v>
      </c>
      <c r="V7" s="22">
        <f t="shared" si="4"/>
        <v>0</v>
      </c>
    </row>
    <row r="8" spans="1:22" s="5" customFormat="1" ht="25" customHeight="1" thickBot="1" x14ac:dyDescent="0.4">
      <c r="A8" s="26"/>
      <c r="B8" s="27" t="s">
        <v>46</v>
      </c>
      <c r="C8" s="28">
        <f>C7+Paramétrage!$E$16+Paramétrage!$E$17</f>
        <v>0.62812500000000004</v>
      </c>
      <c r="D8" s="26"/>
      <c r="E8" s="16" t="str">
        <f>+I5</f>
        <v>Nom équipe 4</v>
      </c>
      <c r="F8" s="21"/>
      <c r="G8" s="21"/>
      <c r="H8" s="55" t="s">
        <v>3</v>
      </c>
      <c r="I8" s="10" t="str">
        <f>E6</f>
        <v>Nom équipe 2</v>
      </c>
      <c r="J8" s="20" t="str">
        <f t="shared" si="0"/>
        <v>N</v>
      </c>
      <c r="K8" s="53">
        <f t="shared" si="1"/>
        <v>0</v>
      </c>
      <c r="M8" s="28" t="s">
        <v>47</v>
      </c>
      <c r="N8" s="27">
        <f t="shared" si="2"/>
        <v>0.62812500000000004</v>
      </c>
      <c r="O8" s="26"/>
      <c r="P8" s="16" t="str">
        <f>+T5</f>
        <v>Nom équipe 9</v>
      </c>
      <c r="Q8" s="21"/>
      <c r="R8" s="21"/>
      <c r="S8" s="55" t="s">
        <v>3</v>
      </c>
      <c r="T8" s="10" t="str">
        <f>P6</f>
        <v>Nom équipe 7</v>
      </c>
      <c r="U8" s="20" t="str">
        <f t="shared" si="3"/>
        <v>N</v>
      </c>
      <c r="V8" s="53">
        <f t="shared" si="4"/>
        <v>0</v>
      </c>
    </row>
    <row r="9" spans="1:22" s="5" customFormat="1" ht="25" customHeight="1" thickBot="1" x14ac:dyDescent="0.4">
      <c r="A9" s="26"/>
      <c r="B9" s="27" t="s">
        <v>46</v>
      </c>
      <c r="C9" s="28">
        <f>C8+Paramétrage!$E$16+Paramétrage!$E$17</f>
        <v>0.63611111111111118</v>
      </c>
      <c r="D9" s="26"/>
      <c r="E9" s="15" t="str">
        <f>I6</f>
        <v>Nom équipe 5</v>
      </c>
      <c r="F9" s="20"/>
      <c r="G9" s="20"/>
      <c r="H9" s="55" t="s">
        <v>3</v>
      </c>
      <c r="I9" s="9" t="str">
        <f>E7</f>
        <v>Nom équipe 3</v>
      </c>
      <c r="J9" s="20" t="str">
        <f t="shared" si="0"/>
        <v>N</v>
      </c>
      <c r="K9" s="22">
        <f t="shared" si="1"/>
        <v>0</v>
      </c>
      <c r="M9" s="28" t="s">
        <v>47</v>
      </c>
      <c r="N9" s="27">
        <f t="shared" si="2"/>
        <v>0.63611111111111118</v>
      </c>
      <c r="O9" s="26"/>
      <c r="P9" s="15" t="str">
        <f>T6</f>
        <v>Nom équipe 10</v>
      </c>
      <c r="Q9" s="20"/>
      <c r="R9" s="20"/>
      <c r="S9" s="55" t="s">
        <v>3</v>
      </c>
      <c r="T9" s="9" t="str">
        <f>P7</f>
        <v>Nom équipe 8</v>
      </c>
      <c r="U9" s="20" t="str">
        <f t="shared" si="3"/>
        <v>N</v>
      </c>
      <c r="V9" s="22">
        <f t="shared" si="4"/>
        <v>0</v>
      </c>
    </row>
    <row r="10" spans="1:22" s="5" customFormat="1" ht="25" customHeight="1" thickBot="1" x14ac:dyDescent="0.4">
      <c r="A10" s="26"/>
      <c r="B10" s="27" t="s">
        <v>46</v>
      </c>
      <c r="C10" s="28">
        <f>C9+Paramétrage!$E$16+Paramétrage!$E$17</f>
        <v>0.64409722222222232</v>
      </c>
      <c r="D10" s="26"/>
      <c r="E10" s="16" t="str">
        <f>E5</f>
        <v>Nom équipe 1</v>
      </c>
      <c r="F10" s="21"/>
      <c r="G10" s="21"/>
      <c r="H10" s="55" t="s">
        <v>3</v>
      </c>
      <c r="I10" s="10" t="str">
        <f>E6</f>
        <v>Nom équipe 2</v>
      </c>
      <c r="J10" s="20" t="str">
        <f t="shared" si="0"/>
        <v>N</v>
      </c>
      <c r="K10" s="53">
        <f t="shared" si="1"/>
        <v>0</v>
      </c>
      <c r="M10" s="28" t="s">
        <v>47</v>
      </c>
      <c r="N10" s="27">
        <f t="shared" si="2"/>
        <v>0.64409722222222232</v>
      </c>
      <c r="O10" s="26"/>
      <c r="P10" s="16" t="str">
        <f>P5</f>
        <v>Nom équipe 6</v>
      </c>
      <c r="Q10" s="21"/>
      <c r="R10" s="21"/>
      <c r="S10" s="55" t="s">
        <v>3</v>
      </c>
      <c r="T10" s="10" t="str">
        <f>P6</f>
        <v>Nom équipe 7</v>
      </c>
      <c r="U10" s="20" t="str">
        <f t="shared" si="3"/>
        <v>N</v>
      </c>
      <c r="V10" s="53">
        <f t="shared" si="4"/>
        <v>0</v>
      </c>
    </row>
    <row r="11" spans="1:22" s="5" customFormat="1" ht="25" customHeight="1" thickBot="1" x14ac:dyDescent="0.4">
      <c r="A11" s="26"/>
      <c r="B11" s="27" t="s">
        <v>46</v>
      </c>
      <c r="C11" s="28">
        <f>C10+Paramétrage!$E$16+Paramétrage!$E$17</f>
        <v>0.65208333333333346</v>
      </c>
      <c r="D11" s="26"/>
      <c r="E11" s="15" t="str">
        <f>I5</f>
        <v>Nom équipe 4</v>
      </c>
      <c r="F11" s="20"/>
      <c r="G11" s="20"/>
      <c r="H11" s="55" t="s">
        <v>3</v>
      </c>
      <c r="I11" s="9" t="str">
        <f>I6</f>
        <v>Nom équipe 5</v>
      </c>
      <c r="J11" s="20" t="str">
        <f t="shared" si="0"/>
        <v>N</v>
      </c>
      <c r="K11" s="22">
        <f t="shared" si="1"/>
        <v>0</v>
      </c>
      <c r="M11" s="28" t="s">
        <v>47</v>
      </c>
      <c r="N11" s="27">
        <f t="shared" si="2"/>
        <v>0.65208333333333346</v>
      </c>
      <c r="O11" s="26"/>
      <c r="P11" s="15" t="str">
        <f>T5</f>
        <v>Nom équipe 9</v>
      </c>
      <c r="Q11" s="20"/>
      <c r="R11" s="20"/>
      <c r="S11" s="55" t="s">
        <v>3</v>
      </c>
      <c r="T11" s="9" t="str">
        <f>T6</f>
        <v>Nom équipe 10</v>
      </c>
      <c r="U11" s="20" t="str">
        <f t="shared" si="3"/>
        <v>N</v>
      </c>
      <c r="V11" s="22">
        <f t="shared" si="4"/>
        <v>0</v>
      </c>
    </row>
    <row r="12" spans="1:22" s="5" customFormat="1" ht="25" customHeight="1" thickBot="1" x14ac:dyDescent="0.4">
      <c r="A12"/>
      <c r="B12" s="27" t="s">
        <v>46</v>
      </c>
      <c r="C12" s="28">
        <f>C11+Paramétrage!$E$16+Paramétrage!$E$17</f>
        <v>0.6600694444444446</v>
      </c>
      <c r="D12"/>
      <c r="E12" s="16" t="str">
        <f>E6</f>
        <v>Nom équipe 2</v>
      </c>
      <c r="F12" s="21"/>
      <c r="G12" s="21"/>
      <c r="H12" s="55" t="s">
        <v>3</v>
      </c>
      <c r="I12" s="10" t="str">
        <f>E7</f>
        <v>Nom équipe 3</v>
      </c>
      <c r="J12" s="20" t="str">
        <f t="shared" si="0"/>
        <v>N</v>
      </c>
      <c r="K12" s="53">
        <f t="shared" si="1"/>
        <v>0</v>
      </c>
      <c r="M12" s="28" t="s">
        <v>47</v>
      </c>
      <c r="N12" s="27">
        <f t="shared" si="2"/>
        <v>0.6600694444444446</v>
      </c>
      <c r="O12"/>
      <c r="P12" s="16" t="str">
        <f>P6</f>
        <v>Nom équipe 7</v>
      </c>
      <c r="Q12" s="21"/>
      <c r="R12" s="21"/>
      <c r="S12" s="55" t="s">
        <v>3</v>
      </c>
      <c r="T12" s="10" t="str">
        <f>P7</f>
        <v>Nom équipe 8</v>
      </c>
      <c r="U12" s="20" t="str">
        <f t="shared" si="3"/>
        <v>N</v>
      </c>
      <c r="V12" s="53">
        <f t="shared" si="4"/>
        <v>0</v>
      </c>
    </row>
    <row r="13" spans="1:22" s="5" customFormat="1" ht="25" customHeight="1" thickBot="1" x14ac:dyDescent="0.4">
      <c r="A13"/>
      <c r="B13" s="27" t="s">
        <v>46</v>
      </c>
      <c r="C13" s="28">
        <f>C12+Paramétrage!$E$16+Paramétrage!$E$17</f>
        <v>0.66805555555555574</v>
      </c>
      <c r="D13"/>
      <c r="E13" s="15" t="str">
        <f>E5</f>
        <v>Nom équipe 1</v>
      </c>
      <c r="F13" s="20"/>
      <c r="G13" s="20"/>
      <c r="H13" s="55" t="s">
        <v>3</v>
      </c>
      <c r="I13" s="9" t="str">
        <f>I6</f>
        <v>Nom équipe 5</v>
      </c>
      <c r="J13" s="20" t="str">
        <f t="shared" si="0"/>
        <v>N</v>
      </c>
      <c r="K13" s="22">
        <f t="shared" si="1"/>
        <v>0</v>
      </c>
      <c r="M13" s="28" t="s">
        <v>47</v>
      </c>
      <c r="N13" s="27">
        <f t="shared" si="2"/>
        <v>0.66805555555555574</v>
      </c>
      <c r="O13"/>
      <c r="P13" s="15" t="str">
        <f>P5</f>
        <v>Nom équipe 6</v>
      </c>
      <c r="Q13" s="20"/>
      <c r="R13" s="20"/>
      <c r="S13" s="55" t="s">
        <v>3</v>
      </c>
      <c r="T13" s="9" t="str">
        <f>T6</f>
        <v>Nom équipe 10</v>
      </c>
      <c r="U13" s="20" t="str">
        <f t="shared" si="3"/>
        <v>N</v>
      </c>
      <c r="V13" s="22">
        <f t="shared" si="4"/>
        <v>0</v>
      </c>
    </row>
    <row r="14" spans="1:22" s="5" customFormat="1" ht="25" customHeight="1" thickBot="1" x14ac:dyDescent="0.4">
      <c r="A14"/>
      <c r="B14" s="27" t="s">
        <v>46</v>
      </c>
      <c r="C14" s="28">
        <f>C13+Paramétrage!$E$16+Paramétrage!$E$17</f>
        <v>0.67604166666666687</v>
      </c>
      <c r="D14"/>
      <c r="E14" s="19" t="str">
        <f>E8</f>
        <v>Nom équipe 4</v>
      </c>
      <c r="F14" s="56"/>
      <c r="G14" s="56"/>
      <c r="H14" s="17" t="s">
        <v>3</v>
      </c>
      <c r="I14" s="57" t="str">
        <f>E7</f>
        <v>Nom équipe 3</v>
      </c>
      <c r="J14" s="25" t="str">
        <f t="shared" si="0"/>
        <v>N</v>
      </c>
      <c r="K14" s="58">
        <f t="shared" si="1"/>
        <v>0</v>
      </c>
      <c r="M14" s="28" t="s">
        <v>47</v>
      </c>
      <c r="N14" s="27">
        <f t="shared" si="2"/>
        <v>0.67604166666666687</v>
      </c>
      <c r="O14"/>
      <c r="P14" s="19" t="str">
        <f>P8</f>
        <v>Nom équipe 9</v>
      </c>
      <c r="Q14" s="56"/>
      <c r="R14" s="56"/>
      <c r="S14" s="17" t="s">
        <v>3</v>
      </c>
      <c r="T14" s="57" t="str">
        <f>P7</f>
        <v>Nom équipe 8</v>
      </c>
      <c r="U14" s="25" t="str">
        <f t="shared" si="3"/>
        <v>N</v>
      </c>
      <c r="V14" s="58">
        <f t="shared" si="4"/>
        <v>0</v>
      </c>
    </row>
    <row r="15" spans="1:22" ht="21.5" thickBot="1" x14ac:dyDescent="0.4">
      <c r="C15" s="28">
        <f>C14+Paramétrage!$E$16+Paramétrage!$E$17</f>
        <v>0.68402777777777801</v>
      </c>
      <c r="N15" s="27">
        <f t="shared" si="2"/>
        <v>0.68402777777777801</v>
      </c>
    </row>
    <row r="16" spans="1:22" ht="68" customHeight="1" outlineLevel="1" x14ac:dyDescent="0.35">
      <c r="D16" s="83"/>
      <c r="E16" s="12" t="s">
        <v>0</v>
      </c>
      <c r="F16" s="12" t="s">
        <v>8</v>
      </c>
      <c r="G16" s="12" t="s">
        <v>2</v>
      </c>
      <c r="H16" s="14" t="s">
        <v>9</v>
      </c>
      <c r="I16" s="3" t="s">
        <v>10</v>
      </c>
      <c r="O16" s="99"/>
      <c r="P16" s="12" t="s">
        <v>0</v>
      </c>
      <c r="Q16" s="12" t="s">
        <v>8</v>
      </c>
      <c r="R16" s="12" t="s">
        <v>2</v>
      </c>
      <c r="S16" s="14" t="s">
        <v>9</v>
      </c>
      <c r="T16" s="3" t="s">
        <v>10</v>
      </c>
    </row>
    <row r="17" spans="4:20" ht="22.5" outlineLevel="1" x14ac:dyDescent="0.35">
      <c r="D17" s="84">
        <f ca="1">F17+G17/1000</f>
        <v>2</v>
      </c>
      <c r="E17" s="9" t="str">
        <f>E5</f>
        <v>Nom équipe 1</v>
      </c>
      <c r="F17" s="7">
        <f>(COUNTIFS(J$5:J$14,"w",I$5:I$14,E17)+COUNTIFS(F$5:F$14,"w",E$5:E$14,E17))*Paramétrage!$C$23+(COUNTIFS(J$5:J$14,"N",I$5:I$14,E17)+COUNTIFS(F$5:F$14,"N",E$5:E$14,E17))*Paramétrage!$C$24+(COUNTIFS(J$5:J$14,"L",I$5:I$14,E17)+COUNTIFS(F$5:F$14,"L",E$5:E$14,E17))*Paramétrage!$C$25</f>
        <v>2</v>
      </c>
      <c r="G17" s="7">
        <f ca="1">SUMIF(E$5:G$14,E17,G$5:G$14)+SUMIF(I$5:K$14,E17,K$5:K$14)</f>
        <v>0</v>
      </c>
      <c r="H17" s="23">
        <f ca="1">RANK(D17,D$17:D$21,0)</f>
        <v>4</v>
      </c>
      <c r="I17" s="4" t="str">
        <f>E17</f>
        <v>Nom équipe 1</v>
      </c>
      <c r="O17" s="98">
        <f ca="1">Q17+R17/1000</f>
        <v>2</v>
      </c>
      <c r="P17" s="9" t="str">
        <f>P5</f>
        <v>Nom équipe 6</v>
      </c>
      <c r="Q17" s="7">
        <f>(COUNTIFS(U$5:U$14,"w",T$5:T$14,P17)+COUNTIFS(Q$5:Q$14,"w",P$5:P$14,P17))*Paramétrage!$C$23+(COUNTIFS(U$5:U$14,"N",T$5:T$14,P17)+COUNTIFS(Q$5:Q$14,"N",P$5:P$14,P17))*Paramétrage!$C$24+(COUNTIFS(U$5:U$14,"L",T$5:T$14,P17)+COUNTIFS(Q$5:Q$14,"L",P$5:P$14,P17))*Paramétrage!$C$25</f>
        <v>2</v>
      </c>
      <c r="R17" s="7">
        <f ca="1">SUMIF(P$5:R$14,P17,R$5:R$14)+SUMIF(T$5:V$14,P17,V$5:V$14)</f>
        <v>0</v>
      </c>
      <c r="S17" s="23">
        <f ca="1">RANK(O17,O$17:O$21,0)</f>
        <v>4</v>
      </c>
      <c r="T17" s="4" t="str">
        <f>P17</f>
        <v>Nom équipe 6</v>
      </c>
    </row>
    <row r="18" spans="4:20" ht="22.5" outlineLevel="1" x14ac:dyDescent="0.35">
      <c r="D18" s="98">
        <f ca="1">F18+G18/1000</f>
        <v>4</v>
      </c>
      <c r="E18" s="10" t="str">
        <f>E6</f>
        <v>Nom équipe 2</v>
      </c>
      <c r="F18" s="8">
        <f>(COUNTIFS(J$5:J$14,"w",I$5:I$14,E18)+COUNTIFS(F$5:F$14,"w",E$5:E$14,E18))*Paramétrage!$C$23+(COUNTIFS(J$5:J$14,"N",I$5:I$14,E18)+COUNTIFS(F$5:F$14,"N",E$5:E$14,E18))*Paramétrage!$C$24+(COUNTIFS(J$5:J$14,"L",I$5:I$14,E18)+COUNTIFS(F$5:F$14,"L",E$5:E$14,E18))*Paramétrage!$C$25</f>
        <v>4</v>
      </c>
      <c r="G18" s="8">
        <f ca="1">SUMIF(E$5:G$14,E18,G$5:G$14)+SUMIF(I$5:K$14,E18,K$5:K$14)</f>
        <v>0</v>
      </c>
      <c r="H18" s="24">
        <f t="shared" ref="H18:H20" ca="1" si="5">RANK(D18,D$17:D$21,0)</f>
        <v>3</v>
      </c>
      <c r="I18" s="4" t="str">
        <f>E18</f>
        <v>Nom équipe 2</v>
      </c>
      <c r="O18" s="98">
        <f ca="1">Q18+R18/1000</f>
        <v>4</v>
      </c>
      <c r="P18" s="10" t="str">
        <f>P6</f>
        <v>Nom équipe 7</v>
      </c>
      <c r="Q18" s="8">
        <f>(COUNTIFS(U$5:U$14,"w",T$5:T$14,P18)+COUNTIFS(Q$5:Q$14,"w",P$5:P$14,P18))*Paramétrage!$C$23+(COUNTIFS(U$5:U$14,"N",T$5:T$14,P18)+COUNTIFS(Q$5:Q$14,"N",P$5:P$14,P18))*Paramétrage!$C$24+(COUNTIFS(U$5:U$14,"L",T$5:T$14,P18)+COUNTIFS(Q$5:Q$14,"L",P$5:P$14,P18))*Paramétrage!$C$25</f>
        <v>4</v>
      </c>
      <c r="R18" s="8">
        <f ca="1">SUMIF(P$5:R$14,P18,R$5:R$14)+SUMIF(T$5:V$14,P18,V$5:V$14)</f>
        <v>0</v>
      </c>
      <c r="S18" s="24">
        <f t="shared" ref="S18:S20" ca="1" si="6">RANK(O18,O$17:O$21,0)</f>
        <v>3</v>
      </c>
      <c r="T18" s="4" t="str">
        <f>P18</f>
        <v>Nom équipe 7</v>
      </c>
    </row>
    <row r="19" spans="4:20" ht="22.5" outlineLevel="1" x14ac:dyDescent="0.35">
      <c r="D19" s="98">
        <f t="shared" ref="D19:D21" ca="1" si="7">F19+G19/1000</f>
        <v>6</v>
      </c>
      <c r="E19" s="9" t="str">
        <f>E7</f>
        <v>Nom équipe 3</v>
      </c>
      <c r="F19" s="7">
        <f>(COUNTIFS(J$5:J$14,"w",I$5:I$14,E19)+COUNTIFS(F$5:F$14,"w",E$5:E$14,E19))*Paramétrage!$C$23+(COUNTIFS(J$5:J$14,"N",I$5:I$14,E19)+COUNTIFS(F$5:F$14,"N",E$5:E$14,E19))*Paramétrage!$C$24+(COUNTIFS(J$5:J$14,"L",I$5:I$14,E19)+COUNTIFS(F$5:F$14,"L",E$5:E$14,E19))*Paramétrage!$C$25</f>
        <v>6</v>
      </c>
      <c r="G19" s="7">
        <f ca="1">SUMIF(E$5:G$14,E19,G$5:G$14)+SUMIF(I$5:K$14,E19,K$5:K$14)</f>
        <v>0</v>
      </c>
      <c r="H19" s="23">
        <f t="shared" ca="1" si="5"/>
        <v>1</v>
      </c>
      <c r="I19" s="4" t="str">
        <f>E19</f>
        <v>Nom équipe 3</v>
      </c>
      <c r="O19" s="98">
        <f t="shared" ref="O19:O21" ca="1" si="8">Q19+R19/1000</f>
        <v>6</v>
      </c>
      <c r="P19" s="9" t="str">
        <f>P7</f>
        <v>Nom équipe 8</v>
      </c>
      <c r="Q19" s="7">
        <f>(COUNTIFS(U$5:U$14,"w",T$5:T$14,P19)+COUNTIFS(Q$5:Q$14,"w",P$5:P$14,P19))*Paramétrage!$C$23+(COUNTIFS(U$5:U$14,"N",T$5:T$14,P19)+COUNTIFS(Q$5:Q$14,"N",P$5:P$14,P19))*Paramétrage!$C$24+(COUNTIFS(U$5:U$14,"L",T$5:T$14,P19)+COUNTIFS(Q$5:Q$14,"L",P$5:P$14,P19))*Paramétrage!$C$25</f>
        <v>6</v>
      </c>
      <c r="R19" s="7">
        <f ca="1">SUMIF(P$5:R$14,P19,R$5:R$14)+SUMIF(T$5:V$14,P19,V$5:V$14)</f>
        <v>0</v>
      </c>
      <c r="S19" s="23">
        <f t="shared" ca="1" si="6"/>
        <v>1</v>
      </c>
      <c r="T19" s="4" t="str">
        <f>P19</f>
        <v>Nom équipe 8</v>
      </c>
    </row>
    <row r="20" spans="4:20" ht="22.5" outlineLevel="1" x14ac:dyDescent="0.35">
      <c r="D20" s="98">
        <f t="shared" ca="1" si="7"/>
        <v>2</v>
      </c>
      <c r="E20" s="10" t="str">
        <f>I5</f>
        <v>Nom équipe 4</v>
      </c>
      <c r="F20" s="8">
        <f>(COUNTIFS(J$5:J$14,"w",I$5:I$14,E20)+COUNTIFS(F$5:F$14,"w",E$5:E$14,E20))*Paramétrage!$C$23+(COUNTIFS(J$5:J$14,"N",I$5:I$14,E20)+COUNTIFS(F$5:F$14,"N",E$5:E$14,E20))*Paramétrage!$C$24+(COUNTIFS(J$5:J$14,"L",I$5:I$14,E20)+COUNTIFS(F$5:F$14,"L",E$5:E$14,E20))*Paramétrage!$C$25</f>
        <v>2</v>
      </c>
      <c r="G20" s="8">
        <f ca="1">SUMIF(E$5:G$14,E20,G$5:G$14)+SUMIF(I$5:K$14,E20,K$5:K$14)</f>
        <v>0</v>
      </c>
      <c r="H20" s="24">
        <f t="shared" ca="1" si="5"/>
        <v>4</v>
      </c>
      <c r="I20" s="4" t="str">
        <f>E20</f>
        <v>Nom équipe 4</v>
      </c>
      <c r="O20" s="98">
        <f t="shared" ca="1" si="8"/>
        <v>2</v>
      </c>
      <c r="P20" s="10" t="str">
        <f>T5</f>
        <v>Nom équipe 9</v>
      </c>
      <c r="Q20" s="8">
        <f>(COUNTIFS(U$5:U$14,"w",T$5:T$14,P20)+COUNTIFS(Q$5:Q$14,"w",P$5:P$14,P20))*Paramétrage!$C$23+(COUNTIFS(U$5:U$14,"N",T$5:T$14,P20)+COUNTIFS(Q$5:Q$14,"N",P$5:P$14,P20))*Paramétrage!$C$24+(COUNTIFS(U$5:U$14,"L",T$5:T$14,P20)+COUNTIFS(Q$5:Q$14,"L",P$5:P$14,P20))*Paramétrage!$C$25</f>
        <v>2</v>
      </c>
      <c r="R20" s="8">
        <f ca="1">SUMIF(P$5:R$14,P20,R$5:R$14)+SUMIF(T$5:V$14,P20,V$5:V$14)</f>
        <v>0</v>
      </c>
      <c r="S20" s="24">
        <f t="shared" ca="1" si="6"/>
        <v>4</v>
      </c>
      <c r="T20" s="4" t="str">
        <f>P20</f>
        <v>Nom équipe 9</v>
      </c>
    </row>
    <row r="21" spans="4:20" ht="23" outlineLevel="1" thickBot="1" x14ac:dyDescent="0.4">
      <c r="D21" s="85">
        <f t="shared" ca="1" si="7"/>
        <v>6</v>
      </c>
      <c r="E21" s="86" t="str">
        <f>I6</f>
        <v>Nom équipe 5</v>
      </c>
      <c r="F21" s="59">
        <f>(COUNTIFS(J$5:J$14,"w",I$5:I$14,E21)+COUNTIFS(F$5:F$14,"w",E$5:E$14,E21))*Paramétrage!$C$23+(COUNTIFS(J$5:J$14,"N",I$5:I$14,E21)+COUNTIFS(F$5:F$14,"N",E$5:E$14,E21))*Paramétrage!$C$24+(COUNTIFS(J$5:J$14,"L",I$5:I$14,E21)+COUNTIFS(F$5:F$14,"L",E$5:E$14,E21))*Paramétrage!$C$25</f>
        <v>6</v>
      </c>
      <c r="G21" s="59">
        <f ca="1">SUMIF(E$5:G$14,E21,G$5:G$14)+SUMIF(I$5:K$14,E21,K$5:K$14)</f>
        <v>0</v>
      </c>
      <c r="H21" s="60">
        <f ca="1">RANK(D21,D$17:D$21,0)</f>
        <v>1</v>
      </c>
      <c r="I21" s="4" t="str">
        <f>E21</f>
        <v>Nom équipe 5</v>
      </c>
      <c r="O21" s="85">
        <f t="shared" ca="1" si="8"/>
        <v>6</v>
      </c>
      <c r="P21" s="86" t="str">
        <f>T6</f>
        <v>Nom équipe 10</v>
      </c>
      <c r="Q21" s="59">
        <f>(COUNTIFS(U$5:U$14,"w",T$5:T$14,P21)+COUNTIFS(Q$5:Q$14,"w",P$5:P$14,P21))*Paramétrage!$C$23+(COUNTIFS(U$5:U$14,"N",T$5:T$14,P21)+COUNTIFS(Q$5:Q$14,"N",P$5:P$14,P21))*Paramétrage!$C$24+(COUNTIFS(U$5:U$14,"L",T$5:T$14,P21)+COUNTIFS(Q$5:Q$14,"L",P$5:P$14,P21))*Paramétrage!$C$25</f>
        <v>6</v>
      </c>
      <c r="R21" s="59">
        <f ca="1">SUMIF(P$5:R$14,P21,R$5:R$14)+SUMIF(T$5:V$14,P21,V$5:V$14)</f>
        <v>0</v>
      </c>
      <c r="S21" s="60">
        <f ca="1">RANK(O21,O$17:O$21,0)</f>
        <v>1</v>
      </c>
      <c r="T21" s="4" t="str">
        <f>P21</f>
        <v>Nom équipe 10</v>
      </c>
    </row>
    <row r="22" spans="4:20" x14ac:dyDescent="0.35">
      <c r="H22" s="2"/>
    </row>
  </sheetData>
  <sheetProtection selectLockedCells="1"/>
  <mergeCells count="2">
    <mergeCell ref="E2:K2"/>
    <mergeCell ref="P2:V2"/>
  </mergeCells>
  <conditionalFormatting sqref="A1:D15 M5:O5 O6:O14">
    <cfRule type="cellIs" dxfId="286" priority="712" operator="equal">
      <formula>"W"</formula>
    </cfRule>
    <cfRule type="cellIs" dxfId="285" priority="713" operator="equal">
      <formula>"L"</formula>
    </cfRule>
    <cfRule type="cellIs" dxfId="284" priority="711" operator="equal">
      <formula>"N"</formula>
    </cfRule>
  </conditionalFormatting>
  <conditionalFormatting sqref="A16:L1048576">
    <cfRule type="cellIs" dxfId="283" priority="505" operator="equal">
      <formula>"W"</formula>
    </cfRule>
    <cfRule type="cellIs" dxfId="282" priority="504" operator="equal">
      <formula>"N"</formula>
    </cfRule>
    <cfRule type="cellIs" dxfId="281" priority="506" operator="equal">
      <formula>"L"</formula>
    </cfRule>
  </conditionalFormatting>
  <conditionalFormatting sqref="E5:J14">
    <cfRule type="cellIs" dxfId="280" priority="4" operator="equal">
      <formula>"N"</formula>
    </cfRule>
    <cfRule type="cellIs" dxfId="279" priority="5" operator="equal">
      <formula>"W"</formula>
    </cfRule>
    <cfRule type="cellIs" dxfId="278" priority="6" operator="equal">
      <formula>"L"</formula>
    </cfRule>
  </conditionalFormatting>
  <conditionalFormatting sqref="E1:XFD4 X15:XFD24 M25:XFD1048576">
    <cfRule type="cellIs" dxfId="269" priority="621" operator="equal">
      <formula>"W"</formula>
    </cfRule>
    <cfRule type="cellIs" dxfId="268" priority="622" operator="equal">
      <formula>"L"</formula>
    </cfRule>
    <cfRule type="cellIs" dxfId="267" priority="620" operator="equal">
      <formula>"N"</formula>
    </cfRule>
  </conditionalFormatting>
  <conditionalFormatting sqref="L5:L14 E15:L15">
    <cfRule type="cellIs" dxfId="249" priority="722" operator="equal">
      <formula>"N"</formula>
    </cfRule>
    <cfRule type="cellIs" dxfId="248" priority="723" operator="equal">
      <formula>"W"</formula>
    </cfRule>
    <cfRule type="cellIs" dxfId="247" priority="724" operator="equal">
      <formula>"L"</formula>
    </cfRule>
  </conditionalFormatting>
  <conditionalFormatting sqref="M6:N21">
    <cfRule type="cellIs" dxfId="246" priority="547" operator="equal">
      <formula>"N"</formula>
    </cfRule>
    <cfRule type="cellIs" dxfId="245" priority="548" operator="equal">
      <formula>"W"</formula>
    </cfRule>
    <cfRule type="cellIs" dxfId="244" priority="549" operator="equal">
      <formula>"L"</formula>
    </cfRule>
  </conditionalFormatting>
  <conditionalFormatting sqref="M22:W24">
    <cfRule type="cellIs" dxfId="243" priority="566" operator="equal">
      <formula>"W"</formula>
    </cfRule>
    <cfRule type="cellIs" dxfId="242" priority="565" operator="equal">
      <formula>"N"</formula>
    </cfRule>
    <cfRule type="cellIs" dxfId="241" priority="567" operator="equal">
      <formula>"L"</formula>
    </cfRule>
  </conditionalFormatting>
  <conditionalFormatting sqref="O15:W21">
    <cfRule type="cellIs" dxfId="240" priority="448" operator="equal">
      <formula>"W"</formula>
    </cfRule>
    <cfRule type="cellIs" dxfId="239" priority="449" operator="equal">
      <formula>"L"</formula>
    </cfRule>
    <cfRule type="cellIs" dxfId="238" priority="447" operator="equal">
      <formula>"N"</formula>
    </cfRule>
  </conditionalFormatting>
  <conditionalFormatting sqref="P5:T14">
    <cfRule type="cellIs" dxfId="237" priority="1" operator="equal">
      <formula>"N"</formula>
    </cfRule>
    <cfRule type="cellIs" dxfId="236" priority="3" operator="equal">
      <formula>"L"</formula>
    </cfRule>
    <cfRule type="cellIs" dxfId="235" priority="2" operator="equal">
      <formula>"W"</formula>
    </cfRule>
  </conditionalFormatting>
  <conditionalFormatting sqref="U5:U14 W5:XFD14">
    <cfRule type="cellIs" dxfId="219" priority="1791" operator="equal">
      <formula>"N"</formula>
    </cfRule>
    <cfRule type="cellIs" dxfId="218" priority="1792" operator="equal">
      <formula>"W"</formula>
    </cfRule>
    <cfRule type="cellIs" dxfId="217" priority="1793" operator="equal">
      <formula>"L"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58" operator="containsText" id="{ADA444E8-4E7A-474E-984E-0AEB389336F5}">
            <xm:f>NOT(ISERROR(SEARCH(Paramétrage!$B$10,E1)))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659" operator="containsText" id="{C7F4AD78-B4DE-4F75-9E29-F21C32E87090}">
            <xm:f>NOT(ISERROR(SEARCH(Paramétrage!$B$9,E1)))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661" operator="containsText" id="{CB2826E8-2BBC-4BFC-B5E9-9F01A25B6C2C}">
            <xm:f>NOT(ISERROR(SEARCH(Paramétrage!$B$7,E1)))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60" operator="containsText" id="{815DD65C-CABB-41D4-A414-0C7B25C6185D}">
            <xm:f>NOT(ISERROR(SEARCH(Paramétrage!$B$8,E1)))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656" operator="containsText" id="{FB0FF80A-0D5D-4F25-8DEC-982B783A9784}">
            <xm:f>NOT(ISERROR(SEARCH(Paramétrage!$B$12,E1)))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657" operator="containsText" id="{6457E72E-32C0-4C21-9067-A676B66A210E}">
            <xm:f>NOT(ISERROR(SEARCH(Paramétrage!$B$11,E1)))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m:sqref>E1:L4 J5:J14 L5:L14 P15:W15 X15:XFD1048576 U16:W21</xm:sqref>
        </x14:conditionalFormatting>
        <x14:conditionalFormatting xmlns:xm="http://schemas.microsoft.com/office/excel/2006/main">
          <x14:cfRule type="containsText" priority="1683" operator="containsText" id="{FED71E04-0471-40E3-9E42-2604A7B89780}">
            <xm:f>NOT(ISERROR(SEARCH(Paramétrage!#REF!,E1)))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E1:L4 J5:J14 L5:L14 P15:XFD15 U16:XFD21 X22:XFD1048576</xm:sqref>
        </x14:conditionalFormatting>
        <x14:conditionalFormatting xmlns:xm="http://schemas.microsoft.com/office/excel/2006/main">
          <x14:cfRule type="containsText" priority="1686" operator="containsText" id="{7B2CC7E9-B91A-4622-B409-6399184B6006}">
            <xm:f>NOT(ISERROR(SEARCH(Paramétrage!#REF!,E1)))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E15:L1048576 P1:XFD4 P22:W1048576 P16:T21</xm:sqref>
        </x14:conditionalFormatting>
        <x14:conditionalFormatting xmlns:xm="http://schemas.microsoft.com/office/excel/2006/main">
          <x14:cfRule type="containsText" priority="1704" operator="containsText" id="{7B6E76C6-25D7-4453-93D0-379FD5853866}">
            <xm:f>NOT(ISERROR(SEARCH(Paramétrage!$B$12,H17)))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703" operator="containsText" id="{8B5EC9D4-02B8-4ED5-BF17-940F12684B0B}">
            <xm:f>NOT(ISERROR(SEARCH(Paramétrage!#REF!,H17)))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702" operator="containsText" id="{48F06F37-5ACE-4B49-8DBF-30D919DBE403}">
            <xm:f>NOT(ISERROR(SEARCH(Paramétrage!#REF!,H17)))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705" operator="containsText" id="{FA92A469-816D-487A-9F1B-347C3A3E0DC1}">
            <xm:f>NOT(ISERROR(SEARCH(Paramétrage!$B$11,H17)))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706" operator="containsText" id="{23936149-154E-40C7-8125-20AB1209DF82}">
            <xm:f>NOT(ISERROR(SEARCH(Paramétrage!$B$10,H17)))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707" operator="containsText" id="{7FF3CB1D-D65D-4ACB-9E80-CA4AE0D4A4E8}">
            <xm:f>NOT(ISERROR(SEARCH(Paramétrage!$B$9,H17)))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708" operator="containsText" id="{5C741964-16BF-4C25-AB5F-14B648E62D68}">
            <xm:f>NOT(ISERROR(SEARCH(Paramétrage!$B$8,H17)))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709" operator="containsText" id="{099AEFDC-49CA-4FDD-96AD-8F45260596EE}">
            <xm:f>NOT(ISERROR(SEARCH(Paramétrage!$B$7,H17)))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710" operator="containsText" id="{96029ECA-5FE2-4804-863A-3073E63B90F8}">
            <xm:f>NOT(ISERROR(SEARCH(Paramétrage!#REF!,H17)))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711" operator="containsText" id="{007B01B3-0AFA-4C55-ADC6-FDEFDB5D2650}">
            <xm:f>NOT(ISERROR(SEARCH(Paramétrage!#REF!,H17)))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712" operator="containsText" id="{C1512662-DF4E-4B5E-A77F-F5E73AA599C7}">
            <xm:f>NOT(ISERROR(SEARCH(Paramétrage!$B$12,H17)))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713" operator="containsText" id="{066467D3-5783-447A-8FD2-AE2294B9153A}">
            <xm:f>NOT(ISERROR(SEARCH(Paramétrage!$B$11,H17)))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714" operator="containsText" id="{8B78405A-8316-4FC1-B847-B4B4E161D24A}">
            <xm:f>NOT(ISERROR(SEARCH(Paramétrage!$B$10,H17)))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715" operator="containsText" id="{337F9649-C48F-4C4C-9D16-168EAF5F05B7}">
            <xm:f>NOT(ISERROR(SEARCH(Paramétrage!$B$9,H17)))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716" operator="containsText" id="{A9A54721-EE4A-4558-9CCC-BD388A530525}">
            <xm:f>NOT(ISERROR(SEARCH(Paramétrage!$B$8,H17)))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717" operator="containsText" id="{F440B09E-25C6-4BFA-9717-0B446B2C15B6}">
            <xm:f>NOT(ISERROR(SEARCH(Paramétrage!$B$7,H17)))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H17:H21 S17:S21</xm:sqref>
        </x14:conditionalFormatting>
        <x14:conditionalFormatting xmlns:xm="http://schemas.microsoft.com/office/excel/2006/main">
          <x14:cfRule type="containsText" priority="1655" operator="containsText" id="{818087FD-C8A6-44A2-821A-599DC3759AA6}">
            <xm:f>NOT(ISERROR(SEARCH(Paramétrage!#REF!,E1)))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L5:L14 E1:L4 X15:XFD1048576 P15:W15 U16:W21 J5:J14</xm:sqref>
        </x14:conditionalFormatting>
        <x14:conditionalFormatting xmlns:xm="http://schemas.microsoft.com/office/excel/2006/main">
          <x14:cfRule type="containsText" priority="1690" operator="containsText" id="{5ADAC7E8-F926-4A45-93E8-9EDFA3F74C93}">
            <xm:f>NOT(ISERROR(SEARCH(Paramétrage!$B$10,E1)))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691" operator="containsText" id="{C4C70D88-051D-4203-AACB-3CE3415F16A0}">
            <xm:f>NOT(ISERROR(SEARCH(Paramétrage!$B$9,E1)))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692" operator="containsText" id="{32A42B51-764A-4757-BAD8-402B7D98C9CA}">
            <xm:f>NOT(ISERROR(SEARCH(Paramétrage!$B$8,E1)))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693" operator="containsText" id="{E6AC84B2-0184-41C7-8422-AC18EB1D4593}">
            <xm:f>NOT(ISERROR(SEARCH(Paramétrage!$B$7,E1)))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87" operator="containsText" id="{02C07C88-1534-4EF8-8156-A7822F844B5D}">
            <xm:f>NOT(ISERROR(SEARCH(Paramétrage!#REF!,E1)))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688" operator="containsText" id="{048C8985-6ADF-4DDB-8C32-0F4297002025}">
            <xm:f>NOT(ISERROR(SEARCH(Paramétrage!$B$12,E1)))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689" operator="containsText" id="{C61CE845-4648-4341-B218-9861262049B3}">
            <xm:f>NOT(ISERROR(SEARCH(Paramétrage!$B$11,E1)))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m:sqref>P1:XFD4 E15:L1048576 P16:T21 P22:W1048576</xm:sqref>
        </x14:conditionalFormatting>
        <x14:conditionalFormatting xmlns:xm="http://schemas.microsoft.com/office/excel/2006/main">
          <x14:cfRule type="containsText" priority="1783" operator="containsText" id="{BB393D77-AB6D-4E0F-80F0-C85E8261A852}">
            <xm:f>NOT(ISERROR(SEARCH(Paramétrage!#REF!,U5)))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784" operator="containsText" id="{C9D91BBA-3B20-4EA8-A202-34695D4AAB12}">
            <xm:f>NOT(ISERROR(SEARCH(Paramétrage!#REF!,U5)))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785" operator="containsText" id="{7F602A9D-18B5-4C30-8D78-9AD0B2B4B1CE}">
            <xm:f>NOT(ISERROR(SEARCH(Paramétrage!$B$12,U5)))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786" operator="containsText" id="{1E90986E-4245-44EC-A5FA-ECFB7E900948}">
            <xm:f>NOT(ISERROR(SEARCH(Paramétrage!$B$11,U5)))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787" operator="containsText" id="{9C5BC63B-A5D7-4C6F-B2C6-A70CF7431C1E}">
            <xm:f>NOT(ISERROR(SEARCH(Paramétrage!$B$10,U5)))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788" operator="containsText" id="{A2ED3353-8B65-4EC6-94CE-E444FB6947B5}">
            <xm:f>NOT(ISERROR(SEARCH(Paramétrage!$B$9,U5)))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789" operator="containsText" id="{7156180E-6CB4-4370-9BA2-59DECE67B8C2}">
            <xm:f>NOT(ISERROR(SEARCH(Paramétrage!$B$8,U5)))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790" operator="containsText" id="{AE31422D-123D-440E-A100-28EDB8A06097}">
            <xm:f>NOT(ISERROR(SEARCH(Paramétrage!$B$7,U5)))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U5:U14 W5:XFD14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FF97D85-D3B2-4325-B90E-5257726AA03E}">
          <x14:formula1>
            <xm:f>Paramétrage!$A$1:$A$3</xm:f>
          </x14:formula1>
          <xm:sqref>J5:J14 U5:U14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C619A-2E64-4D3B-BB05-15D6A177E770}">
  <sheetPr>
    <tabColor theme="7" tint="0.59999389629810485"/>
  </sheetPr>
  <dimension ref="A1:AB44"/>
  <sheetViews>
    <sheetView showGridLines="0" zoomScale="40" zoomScaleNormal="40" workbookViewId="0">
      <pane xSplit="3" ySplit="3" topLeftCell="D4" activePane="bottomRight" state="frozen"/>
      <selection activeCell="AZ19" sqref="AZ19"/>
      <selection pane="topRight" activeCell="AZ19" sqref="AZ19"/>
      <selection pane="bottomLeft" activeCell="AZ19" sqref="AZ19"/>
      <selection pane="bottomRight" activeCell="N11" sqref="N11"/>
    </sheetView>
  </sheetViews>
  <sheetFormatPr baseColWidth="10" defaultRowHeight="15.5" x14ac:dyDescent="0.35"/>
  <cols>
    <col min="1" max="1" width="2.453125" customWidth="1"/>
    <col min="2" max="2" width="14.08984375" customWidth="1"/>
    <col min="3" max="3" width="2.36328125" style="5" customWidth="1"/>
    <col min="4" max="4" width="5.08984375" style="40" customWidth="1"/>
    <col min="5" max="5" width="20.1796875" style="5" customWidth="1"/>
    <col min="6" max="6" width="4.36328125" style="5" customWidth="1"/>
    <col min="7" max="7" width="15.36328125" style="40" customWidth="1"/>
    <col min="8" max="8" width="20.1796875" style="5" customWidth="1"/>
    <col min="9" max="9" width="4.26953125" style="5" customWidth="1"/>
    <col min="10" max="10" width="10.08984375" style="44" customWidth="1"/>
    <col min="11" max="11" width="2.453125" style="5" customWidth="1"/>
    <col min="12" max="12" width="6.08984375" style="5" customWidth="1"/>
    <col min="13" max="13" width="7.90625" style="37" customWidth="1"/>
    <col min="14" max="14" width="38.81640625" style="26" customWidth="1"/>
    <col min="15" max="15" width="5.453125" style="5" customWidth="1"/>
    <col min="16" max="16" width="10.90625" style="5"/>
    <col min="17" max="18" width="8.6328125" style="1" customWidth="1"/>
    <col min="19" max="19" width="1.7265625" customWidth="1"/>
    <col min="20" max="20" width="26.453125" customWidth="1"/>
    <col min="21" max="22" width="6" style="2" customWidth="1"/>
    <col min="23" max="23" width="10.36328125" customWidth="1"/>
    <col min="24" max="24" width="26.453125" customWidth="1"/>
    <col min="25" max="26" width="6" style="2" customWidth="1"/>
    <col min="27" max="16384" width="10.90625" style="5"/>
  </cols>
  <sheetData>
    <row r="1" spans="1:28" ht="21.5" thickBot="1" x14ac:dyDescent="0.4">
      <c r="K1" s="36"/>
    </row>
    <row r="2" spans="1:28" s="30" customFormat="1" ht="24" thickBot="1" x14ac:dyDescent="0.6">
      <c r="A2"/>
      <c r="B2"/>
      <c r="D2" s="113"/>
      <c r="E2" s="113"/>
      <c r="F2" s="113"/>
      <c r="G2" s="113"/>
      <c r="H2" s="113"/>
      <c r="I2" s="114"/>
      <c r="J2" s="44"/>
      <c r="K2" s="36"/>
      <c r="L2" s="5"/>
      <c r="M2" s="115" t="s">
        <v>4</v>
      </c>
      <c r="N2" s="113"/>
      <c r="O2" s="114"/>
      <c r="Q2" s="1"/>
      <c r="R2" s="1"/>
      <c r="S2"/>
      <c r="T2" s="106" t="s">
        <v>69</v>
      </c>
      <c r="U2" s="107"/>
      <c r="V2" s="107"/>
      <c r="W2" s="107"/>
      <c r="X2" s="107"/>
      <c r="Y2" s="107"/>
      <c r="Z2" s="108"/>
    </row>
    <row r="3" spans="1:28" ht="21" x14ac:dyDescent="0.35">
      <c r="K3" s="36"/>
    </row>
    <row r="4" spans="1:28" ht="21.5" thickBot="1" x14ac:dyDescent="0.4">
      <c r="D4" s="41"/>
      <c r="E4" s="29"/>
      <c r="F4" s="29"/>
      <c r="G4" s="41"/>
      <c r="H4" s="29"/>
      <c r="I4" s="29"/>
      <c r="J4" s="45"/>
      <c r="K4" s="38"/>
      <c r="L4" s="29"/>
    </row>
    <row r="5" spans="1:28" ht="23" thickBot="1" x14ac:dyDescent="0.4">
      <c r="D5" s="41"/>
      <c r="E5" s="29"/>
      <c r="F5" s="29"/>
      <c r="G5" s="41"/>
      <c r="H5" s="29"/>
      <c r="I5" s="29"/>
      <c r="J5" s="45"/>
      <c r="K5" s="38"/>
      <c r="L5" s="29"/>
      <c r="M5" s="39" t="s">
        <v>15</v>
      </c>
      <c r="N5" s="31" t="str">
        <f>IF(I30="","",VLOOKUP("w",I29:J30,2,FALSE))</f>
        <v/>
      </c>
      <c r="T5" s="11" t="s">
        <v>0</v>
      </c>
      <c r="U5" s="12" t="s">
        <v>1</v>
      </c>
      <c r="V5" s="12" t="s">
        <v>2</v>
      </c>
      <c r="W5" s="18"/>
      <c r="X5" s="13" t="s">
        <v>0</v>
      </c>
      <c r="Y5" s="12" t="s">
        <v>1</v>
      </c>
      <c r="Z5" s="14" t="s">
        <v>2</v>
      </c>
    </row>
    <row r="6" spans="1:28" ht="23" thickBot="1" x14ac:dyDescent="0.4">
      <c r="D6" s="41"/>
      <c r="E6" s="29"/>
      <c r="F6" s="29"/>
      <c r="G6" s="41"/>
      <c r="H6" s="29"/>
      <c r="I6" s="29"/>
      <c r="J6" s="45"/>
      <c r="K6" s="38"/>
      <c r="L6" s="29"/>
      <c r="M6" s="43" t="s">
        <v>16</v>
      </c>
      <c r="N6" s="33" t="str">
        <f>IF(I30="","",VLOOKUP("l",I29:J30,2,FALSE))</f>
        <v/>
      </c>
      <c r="Q6" s="27" t="s">
        <v>47</v>
      </c>
      <c r="R6" s="27">
        <f>'1-Phase de poule-Sport 2'!N15+Paramétrage!$G$16+Paramétrage!$G$17</f>
        <v>0.69201388888888915</v>
      </c>
      <c r="S6" s="5"/>
      <c r="T6" s="15" t="e">
        <f ca="1">'Param. - Transition'!F17</f>
        <v>#N/A</v>
      </c>
      <c r="U6" s="20"/>
      <c r="V6" s="20"/>
      <c r="W6" s="55" t="s">
        <v>3</v>
      </c>
      <c r="X6" s="9" t="e">
        <f ca="1">'Param. - Transition'!F18</f>
        <v>#N/A</v>
      </c>
      <c r="Y6" s="20" t="str">
        <f>IF(U6="W","L",IF(U6="L","W","N"))</f>
        <v>N</v>
      </c>
      <c r="Z6" s="22">
        <f>-V6</f>
        <v>0</v>
      </c>
    </row>
    <row r="7" spans="1:28" ht="23" thickBot="1" x14ac:dyDescent="0.4">
      <c r="B7" s="110"/>
      <c r="D7" s="42"/>
      <c r="E7" s="29"/>
      <c r="F7" s="29"/>
      <c r="G7" s="41"/>
      <c r="H7" s="29"/>
      <c r="I7" s="29"/>
      <c r="J7" s="45"/>
      <c r="K7" s="38"/>
      <c r="L7" s="29"/>
      <c r="M7" s="43" t="s">
        <v>17</v>
      </c>
      <c r="N7" s="31" t="str">
        <f>IF(I36="","",VLOOKUP("w",I35:J36,2,FALSE))</f>
        <v/>
      </c>
      <c r="Q7" s="27" t="s">
        <v>47</v>
      </c>
      <c r="R7" s="28">
        <f>+E32</f>
        <v>0.70798611111111143</v>
      </c>
      <c r="S7" s="26"/>
      <c r="T7" s="16" t="e">
        <f ca="1">X6</f>
        <v>#N/A</v>
      </c>
      <c r="U7" s="21"/>
      <c r="V7" s="21"/>
      <c r="W7" s="55" t="s">
        <v>3</v>
      </c>
      <c r="X7" s="10" t="e">
        <f ca="1">T6</f>
        <v>#N/A</v>
      </c>
      <c r="Y7" s="21" t="str">
        <f t="shared" ref="Y7" si="0">IF(U7="W","L",IF(U7="L","W","N"))</f>
        <v>N</v>
      </c>
      <c r="Z7" s="53">
        <f t="shared" ref="Z7" si="1">-V7</f>
        <v>0</v>
      </c>
    </row>
    <row r="8" spans="1:28" ht="21.5" thickBot="1" x14ac:dyDescent="0.4">
      <c r="B8" s="111"/>
      <c r="D8" s="42"/>
      <c r="E8" s="35">
        <f>R6</f>
        <v>0.69201388888888915</v>
      </c>
      <c r="F8" s="27" t="s">
        <v>46</v>
      </c>
      <c r="G8" s="41"/>
      <c r="H8" s="29"/>
      <c r="I8" s="29"/>
      <c r="J8" s="45"/>
      <c r="K8" s="38"/>
      <c r="L8" s="29"/>
      <c r="M8" s="43" t="s">
        <v>18</v>
      </c>
      <c r="N8" s="33" t="str">
        <f>IF(I36="","",VLOOKUP("l",I35:J36,2,FALSE))</f>
        <v/>
      </c>
      <c r="Q8" s="5"/>
      <c r="R8" s="5"/>
      <c r="S8" s="5"/>
      <c r="T8" s="5"/>
      <c r="U8" s="5"/>
      <c r="V8" s="5"/>
      <c r="W8" s="5"/>
      <c r="X8" s="5"/>
      <c r="Y8" s="5"/>
      <c r="Z8" s="5"/>
    </row>
    <row r="9" spans="1:28" ht="22.5" x14ac:dyDescent="0.35">
      <c r="B9" s="111"/>
      <c r="D9" s="41"/>
      <c r="E9" s="39" t="str">
        <f ca="1">'Param. - Transition'!E18</f>
        <v>Nom équipe 6</v>
      </c>
      <c r="F9" s="32"/>
      <c r="G9" s="42" t="str">
        <f ca="1">E9</f>
        <v>Nom équipe 6</v>
      </c>
      <c r="H9" s="29"/>
      <c r="I9" s="29"/>
      <c r="J9" s="45"/>
      <c r="K9" s="38"/>
      <c r="L9" s="29"/>
      <c r="M9" s="43" t="s">
        <v>19</v>
      </c>
      <c r="N9" s="31" t="str">
        <f>IF(I14="","",VLOOKUP("w",I13:J14,2,FALSE))</f>
        <v/>
      </c>
      <c r="Q9" s="5"/>
      <c r="S9" s="83"/>
      <c r="T9" s="12" t="s">
        <v>0</v>
      </c>
      <c r="U9" s="12" t="s">
        <v>8</v>
      </c>
      <c r="V9" s="12" t="s">
        <v>2</v>
      </c>
      <c r="W9" s="14" t="s">
        <v>9</v>
      </c>
      <c r="X9" s="3" t="s">
        <v>10</v>
      </c>
      <c r="Z9" s="5"/>
    </row>
    <row r="10" spans="1:28" ht="22.5" x14ac:dyDescent="0.35">
      <c r="B10" s="111"/>
      <c r="D10" s="41"/>
      <c r="E10" s="39" t="str">
        <f ca="1">'Param. - Transition'!D17</f>
        <v>Nom équipe 2</v>
      </c>
      <c r="F10" s="32"/>
      <c r="G10" s="42" t="str">
        <f ca="1">E10</f>
        <v>Nom équipe 2</v>
      </c>
      <c r="H10" s="29"/>
      <c r="I10" s="29"/>
      <c r="J10" s="45"/>
      <c r="K10" s="38"/>
      <c r="L10" s="29"/>
      <c r="M10" s="43" t="s">
        <v>20</v>
      </c>
      <c r="N10" s="33" t="str">
        <f>IF(I14="","",VLOOKUP("l",I13:J14,2,FALSE))</f>
        <v/>
      </c>
      <c r="Q10" s="5"/>
      <c r="S10" s="84">
        <f ca="1">U10+V10/1000</f>
        <v>4</v>
      </c>
      <c r="T10" s="9" t="e">
        <f ca="1">T6</f>
        <v>#N/A</v>
      </c>
      <c r="U10" s="7">
        <f ca="1">(COUNTIFS(Y$5:Y$7,"w",X$5:X$7,T10)+COUNTIFS(U$5:U$7,"w",T$5:T$7,T10))*Paramétrage!$C$23+(COUNTIFS(Y$5:Y$7,"N",X$5:X$7,T10)+COUNTIFS(U$5:U$7,"N",T$5:T$7,T10))*Paramétrage!$C$24+(COUNTIFS(Y$5:Y$7,"L",X$5:X$7,T10)+COUNTIFS(U$5:U$7,"L",T$5:T$7,T10))*Paramétrage!$C$25</f>
        <v>4</v>
      </c>
      <c r="V10" s="7">
        <f ca="1">SUMIF(T$5:V$7,T10,V$5:V$7)+SUMIF(X$5:Z$7,T10,Z$5:Z$7)</f>
        <v>0</v>
      </c>
      <c r="W10" s="92">
        <f ca="1">RANK(S10,S$10:S$17,0)</f>
        <v>1</v>
      </c>
      <c r="X10" s="4" t="e">
        <f ca="1">T10</f>
        <v>#N/A</v>
      </c>
      <c r="Z10" s="5"/>
    </row>
    <row r="11" spans="1:28" ht="23" thickBot="1" x14ac:dyDescent="0.4">
      <c r="B11" s="111"/>
      <c r="D11" s="42"/>
      <c r="E11" s="29"/>
      <c r="F11" s="29"/>
      <c r="G11" s="41"/>
      <c r="H11" s="29"/>
      <c r="I11" s="29"/>
      <c r="J11" s="45"/>
      <c r="K11" s="38"/>
      <c r="L11" s="29"/>
      <c r="M11" s="43" t="s">
        <v>21</v>
      </c>
      <c r="N11" s="31" t="str">
        <f>IF(I20="","",VLOOKUP("w",I19:J20,2,FALSE))</f>
        <v/>
      </c>
      <c r="Q11" s="5"/>
      <c r="S11" s="85">
        <f ca="1">U11+V11/1000</f>
        <v>4</v>
      </c>
      <c r="T11" s="57" t="e">
        <f ca="1">T7</f>
        <v>#N/A</v>
      </c>
      <c r="U11" s="94">
        <f ca="1">(COUNTIFS(Y$5:Y$7,"w",X$5:X$7,T11)+COUNTIFS(U$5:U$7,"w",T$5:T$7,T11))*Paramétrage!$C$23+(COUNTIFS(Y$5:Y$7,"N",X$5:X$7,T11)+COUNTIFS(U$5:U$7,"N",T$5:T$7,T11))*Paramétrage!$C$24+(COUNTIFS(Y$5:Y$7,"L",X$5:X$7,T11)+COUNTIFS(U$5:U$7,"L",T$5:T$7,T11))*Paramétrage!$C$25</f>
        <v>4</v>
      </c>
      <c r="V11" s="94">
        <f ca="1">SUMIF(T$5:V$7,T11,V$5:V$7)+SUMIF(X$5:Z$7,T11,Z$5:Z$7)</f>
        <v>0</v>
      </c>
      <c r="W11" s="95">
        <f ca="1">RANK(S11,S$10:S$17,0)</f>
        <v>1</v>
      </c>
      <c r="X11" s="4" t="e">
        <f ca="1">T11</f>
        <v>#N/A</v>
      </c>
      <c r="Z11" s="5"/>
    </row>
    <row r="12" spans="1:28" ht="21" x14ac:dyDescent="0.35">
      <c r="B12" s="111"/>
      <c r="D12" s="42"/>
      <c r="E12" s="29"/>
      <c r="F12" s="29"/>
      <c r="G12" s="41"/>
      <c r="H12" s="35">
        <f>E32+Paramétrage!$G$16+Paramétrage!$G$17</f>
        <v>0.71597222222222257</v>
      </c>
      <c r="I12" s="27" t="s">
        <v>46</v>
      </c>
      <c r="J12" s="45"/>
      <c r="K12" s="38"/>
      <c r="L12" s="29"/>
      <c r="M12" s="43" t="s">
        <v>22</v>
      </c>
      <c r="N12" s="33" t="str">
        <f>IF(I20="","",VLOOKUP("l",I19:J20,2,FALSE))</f>
        <v/>
      </c>
    </row>
    <row r="13" spans="1:28" ht="26" customHeight="1" x14ac:dyDescent="0.35">
      <c r="B13" s="111"/>
      <c r="D13" s="41"/>
      <c r="E13" s="29"/>
      <c r="F13" s="29"/>
      <c r="G13" s="41"/>
      <c r="H13" s="39" t="str">
        <f>IF(F10="","",VLOOKUP("w",F9:G10,2,FALSE))</f>
        <v/>
      </c>
      <c r="I13" s="32"/>
      <c r="J13" s="46" t="str">
        <f>H13</f>
        <v/>
      </c>
      <c r="K13" s="38"/>
      <c r="L13" s="96">
        <v>1</v>
      </c>
      <c r="M13" s="43" t="s">
        <v>28</v>
      </c>
      <c r="N13" s="31" t="e">
        <f ca="1">VLOOKUP(L13,$W$10:$X$17,2,FALSE)</f>
        <v>#N/A</v>
      </c>
    </row>
    <row r="14" spans="1:28" ht="21" x14ac:dyDescent="0.35">
      <c r="B14" s="111"/>
      <c r="D14" s="41"/>
      <c r="E14" s="29"/>
      <c r="F14" s="29"/>
      <c r="G14" s="41"/>
      <c r="H14" s="39" t="str">
        <f>IF(F18="","",VLOOKUP("w",F17:G18,2,FALSE))</f>
        <v/>
      </c>
      <c r="I14" s="32"/>
      <c r="J14" s="46" t="str">
        <f>H14</f>
        <v/>
      </c>
      <c r="K14" s="38"/>
      <c r="L14" s="96">
        <v>2</v>
      </c>
      <c r="M14" s="43" t="s">
        <v>29</v>
      </c>
      <c r="N14" s="33" t="e">
        <f ca="1">VLOOKUP(L14,$W$10:$X$17,2,FALSE)</f>
        <v>#N/A</v>
      </c>
    </row>
    <row r="15" spans="1:28" ht="21.5" thickBot="1" x14ac:dyDescent="0.4">
      <c r="B15" s="111"/>
      <c r="D15" s="42"/>
      <c r="E15" s="29"/>
      <c r="F15" s="29"/>
      <c r="G15" s="41"/>
      <c r="H15" s="29"/>
      <c r="I15" s="29"/>
      <c r="J15" s="45"/>
      <c r="K15" s="38"/>
      <c r="M15" s="5"/>
      <c r="N15" s="5"/>
    </row>
    <row r="16" spans="1:28" ht="21" x14ac:dyDescent="0.35">
      <c r="B16" s="111"/>
      <c r="D16" s="42"/>
      <c r="E16" s="35">
        <f>R6+Paramétrage!$G$16+Paramétrage!$G$17</f>
        <v>0.70000000000000029</v>
      </c>
      <c r="F16" s="27" t="s">
        <v>46</v>
      </c>
      <c r="G16" s="41"/>
      <c r="H16" s="29"/>
      <c r="I16" s="29"/>
      <c r="J16" s="45"/>
      <c r="K16" s="38"/>
      <c r="M16" s="5"/>
      <c r="N16" s="5"/>
      <c r="R16" s="2"/>
      <c r="S16" s="2"/>
      <c r="T16" s="2"/>
      <c r="W16" s="2"/>
      <c r="X16" s="2"/>
      <c r="AA16" s="2"/>
      <c r="AB16" s="2"/>
    </row>
    <row r="17" spans="2:28" ht="21.5" thickBot="1" x14ac:dyDescent="0.4">
      <c r="B17" s="111"/>
      <c r="D17" s="41"/>
      <c r="E17" s="39" t="str">
        <f ca="1">'Param. - Transition'!D18</f>
        <v>Nom équipe 7</v>
      </c>
      <c r="F17" s="32"/>
      <c r="G17" s="42" t="str">
        <f ca="1">E17</f>
        <v>Nom équipe 7</v>
      </c>
      <c r="H17" s="29"/>
      <c r="I17" s="29"/>
      <c r="J17" s="45"/>
      <c r="K17" s="38"/>
      <c r="M17" s="5"/>
      <c r="N17" s="5"/>
      <c r="R17" s="2"/>
      <c r="S17" s="2"/>
      <c r="T17" s="2"/>
      <c r="W17" s="2"/>
      <c r="X17" s="2"/>
      <c r="AA17" s="2"/>
      <c r="AB17" s="2"/>
    </row>
    <row r="18" spans="2:28" ht="21" x14ac:dyDescent="0.35">
      <c r="B18" s="111"/>
      <c r="D18" s="41"/>
      <c r="E18" s="39" t="str">
        <f ca="1">'Param. - Transition'!E17</f>
        <v>Nom équipe 1</v>
      </c>
      <c r="F18" s="32"/>
      <c r="G18" s="42" t="str">
        <f ca="1">E18</f>
        <v>Nom équipe 1</v>
      </c>
      <c r="H18" s="35">
        <f>H12+Paramétrage!$G$16+Paramétrage!$G$17</f>
        <v>0.7239583333333337</v>
      </c>
      <c r="I18" s="27" t="s">
        <v>47</v>
      </c>
      <c r="J18" s="45"/>
      <c r="K18" s="38"/>
      <c r="M18" s="5"/>
      <c r="N18" s="5"/>
      <c r="R18" s="2"/>
      <c r="S18" s="2"/>
      <c r="T18" s="2"/>
      <c r="W18" s="2"/>
      <c r="X18" s="2"/>
      <c r="AA18" s="2"/>
      <c r="AB18" s="2"/>
    </row>
    <row r="19" spans="2:28" ht="21" x14ac:dyDescent="0.35">
      <c r="B19" s="111"/>
      <c r="D19" s="42"/>
      <c r="E19" s="29"/>
      <c r="F19" s="29"/>
      <c r="G19" s="41"/>
      <c r="H19" s="39" t="str">
        <f>IF(F10="","",VLOOKUP("L",F9:G10,2,FALSE))</f>
        <v/>
      </c>
      <c r="I19" s="32"/>
      <c r="J19" s="46" t="str">
        <f>H19</f>
        <v/>
      </c>
      <c r="K19" s="38"/>
      <c r="M19" s="5"/>
      <c r="N19" s="5"/>
      <c r="R19" s="2"/>
      <c r="S19" s="2"/>
      <c r="T19" s="2"/>
      <c r="W19" s="2"/>
      <c r="X19" s="2"/>
      <c r="AA19" s="2"/>
      <c r="AB19" s="2"/>
    </row>
    <row r="20" spans="2:28" ht="21" x14ac:dyDescent="0.35">
      <c r="B20" s="112"/>
      <c r="D20" s="42"/>
      <c r="E20" s="29"/>
      <c r="F20" s="29"/>
      <c r="G20" s="41"/>
      <c r="H20" s="39" t="str">
        <f>IF(F18="","",VLOOKUP("L",F17:G18,2,FALSE))</f>
        <v/>
      </c>
      <c r="I20" s="32"/>
      <c r="J20" s="46" t="str">
        <f>H20</f>
        <v/>
      </c>
      <c r="K20" s="38"/>
      <c r="M20" s="5"/>
      <c r="N20" s="5"/>
      <c r="R20" s="2"/>
      <c r="S20" s="2"/>
      <c r="T20" s="2"/>
      <c r="W20" s="2"/>
      <c r="X20" s="2"/>
      <c r="AA20" s="2"/>
      <c r="AB20" s="2"/>
    </row>
    <row r="21" spans="2:28" ht="21" x14ac:dyDescent="0.35">
      <c r="D21" s="41"/>
      <c r="E21" s="29"/>
      <c r="F21" s="29"/>
      <c r="G21" s="41"/>
      <c r="H21" s="29"/>
      <c r="I21" s="29"/>
      <c r="J21" s="45"/>
      <c r="K21" s="38"/>
      <c r="M21" s="5"/>
      <c r="N21" s="5"/>
      <c r="R21" s="2"/>
      <c r="S21" s="2"/>
      <c r="T21" s="2"/>
      <c r="W21" s="2"/>
      <c r="X21" s="2"/>
      <c r="AA21" s="2"/>
      <c r="AB21" s="2"/>
    </row>
    <row r="22" spans="2:28" ht="21" x14ac:dyDescent="0.35">
      <c r="D22" s="41"/>
      <c r="E22" s="29"/>
      <c r="F22" s="29"/>
      <c r="G22" s="41"/>
      <c r="H22" s="29"/>
      <c r="I22" s="29"/>
      <c r="J22" s="45"/>
      <c r="K22" s="38"/>
      <c r="M22" s="5"/>
      <c r="N22" s="5"/>
      <c r="R22" s="2"/>
      <c r="S22" s="2"/>
      <c r="T22" s="2"/>
      <c r="W22" s="2"/>
      <c r="X22" s="2"/>
      <c r="AA22" s="2"/>
      <c r="AB22" s="2"/>
    </row>
    <row r="23" spans="2:28" ht="21.5" thickBot="1" x14ac:dyDescent="0.4">
      <c r="B23" s="110"/>
      <c r="D23" s="42"/>
      <c r="E23" s="29"/>
      <c r="F23" s="29"/>
      <c r="G23" s="41"/>
      <c r="H23" s="29"/>
      <c r="I23" s="29"/>
      <c r="J23" s="45"/>
      <c r="K23" s="38"/>
      <c r="M23" s="5"/>
      <c r="N23" s="5"/>
      <c r="R23" s="2"/>
      <c r="S23" s="2"/>
      <c r="T23" s="2"/>
      <c r="W23" s="2"/>
      <c r="X23" s="2"/>
      <c r="AA23" s="2"/>
      <c r="AB23" s="2"/>
    </row>
    <row r="24" spans="2:28" ht="21" x14ac:dyDescent="0.35">
      <c r="B24" s="111"/>
      <c r="D24" s="42"/>
      <c r="E24" s="35">
        <f>E16</f>
        <v>0.70000000000000029</v>
      </c>
      <c r="F24" s="27" t="s">
        <v>47</v>
      </c>
      <c r="G24" s="41"/>
      <c r="H24" s="29"/>
      <c r="I24" s="29"/>
      <c r="J24" s="45"/>
      <c r="K24" s="38"/>
      <c r="M24" s="5"/>
      <c r="N24" s="5"/>
      <c r="R24" s="2"/>
      <c r="S24" s="2"/>
      <c r="T24" s="2"/>
      <c r="W24" s="2"/>
      <c r="X24" s="2"/>
      <c r="AA24" s="2"/>
      <c r="AB24" s="2"/>
    </row>
    <row r="25" spans="2:28" ht="21" x14ac:dyDescent="0.35">
      <c r="B25" s="111"/>
      <c r="D25" s="41"/>
      <c r="E25" s="39" t="e">
        <f ca="1">'Param. - Transition'!C18</f>
        <v>#N/A</v>
      </c>
      <c r="F25" s="32"/>
      <c r="G25" s="42" t="e">
        <f ca="1">E25</f>
        <v>#N/A</v>
      </c>
      <c r="H25" s="29"/>
      <c r="I25" s="29"/>
      <c r="J25" s="45"/>
      <c r="K25" s="38"/>
      <c r="M25" s="5"/>
      <c r="N25" s="5"/>
      <c r="R25" s="2"/>
      <c r="S25" s="2"/>
      <c r="T25" s="2"/>
      <c r="W25" s="2"/>
      <c r="X25" s="2"/>
      <c r="AA25" s="2"/>
      <c r="AB25" s="2"/>
    </row>
    <row r="26" spans="2:28" ht="21" x14ac:dyDescent="0.35">
      <c r="B26" s="111"/>
      <c r="D26" s="41"/>
      <c r="E26" s="39" t="str">
        <f ca="1">'Param. - Transition'!B17</f>
        <v>Nom équipe 3</v>
      </c>
      <c r="F26" s="32"/>
      <c r="G26" s="42" t="str">
        <f ca="1">E26</f>
        <v>Nom équipe 3</v>
      </c>
      <c r="H26" s="29"/>
      <c r="I26" s="29"/>
      <c r="J26" s="45"/>
      <c r="K26" s="38"/>
      <c r="M26" s="5"/>
      <c r="N26" s="5"/>
      <c r="R26" s="2"/>
      <c r="S26" s="2"/>
      <c r="T26" s="2"/>
      <c r="W26" s="2"/>
      <c r="X26" s="2"/>
      <c r="AA26" s="2"/>
      <c r="AB26" s="2"/>
    </row>
    <row r="27" spans="2:28" ht="21.5" thickBot="1" x14ac:dyDescent="0.4">
      <c r="B27" s="111"/>
      <c r="D27" s="42"/>
      <c r="E27" s="29"/>
      <c r="F27" s="29"/>
      <c r="G27" s="41"/>
      <c r="H27" s="29"/>
      <c r="I27" s="29"/>
      <c r="J27" s="45"/>
      <c r="K27" s="38"/>
      <c r="M27" s="5"/>
      <c r="N27" s="5"/>
      <c r="R27" s="2"/>
      <c r="S27" s="2"/>
      <c r="T27" s="2"/>
      <c r="W27" s="2"/>
      <c r="X27" s="2"/>
      <c r="AA27" s="2"/>
      <c r="AB27" s="2"/>
    </row>
    <row r="28" spans="2:28" ht="21" x14ac:dyDescent="0.35">
      <c r="B28" s="111"/>
      <c r="D28" s="42"/>
      <c r="E28" s="29"/>
      <c r="F28" s="29"/>
      <c r="G28" s="41"/>
      <c r="H28" s="35">
        <f>H18+Paramétrage!$G$16+Paramétrage!$G$17</f>
        <v>0.73194444444444484</v>
      </c>
      <c r="I28" s="27" t="s">
        <v>46</v>
      </c>
      <c r="J28" s="45"/>
      <c r="K28" s="38"/>
      <c r="M28" s="5"/>
      <c r="N28" s="5"/>
      <c r="R28" s="2"/>
      <c r="S28" s="2"/>
      <c r="T28" s="2"/>
      <c r="W28" s="2"/>
      <c r="X28" s="2"/>
      <c r="AA28" s="2"/>
      <c r="AB28" s="2"/>
    </row>
    <row r="29" spans="2:28" ht="21" x14ac:dyDescent="0.35">
      <c r="B29" s="111"/>
      <c r="D29" s="41"/>
      <c r="E29" s="29"/>
      <c r="F29" s="29"/>
      <c r="G29" s="41"/>
      <c r="H29" s="39" t="str">
        <f>IF(F26="","",VLOOKUP("w",F25:G26,2,FALSE))</f>
        <v/>
      </c>
      <c r="I29" s="32"/>
      <c r="J29" s="46" t="str">
        <f>H29</f>
        <v/>
      </c>
      <c r="K29" s="38"/>
      <c r="M29" s="5"/>
      <c r="N29" s="5"/>
      <c r="R29" s="2"/>
      <c r="S29" s="2"/>
      <c r="T29" s="2"/>
      <c r="W29" s="2"/>
      <c r="X29" s="2"/>
      <c r="AA29" s="2"/>
      <c r="AB29" s="2"/>
    </row>
    <row r="30" spans="2:28" ht="21" x14ac:dyDescent="0.35">
      <c r="B30" s="111"/>
      <c r="D30" s="41"/>
      <c r="E30" s="29"/>
      <c r="F30" s="29"/>
      <c r="G30" s="41"/>
      <c r="H30" s="39" t="str">
        <f>IF(F34="","",VLOOKUP("w",F33:G34,2,FALSE))</f>
        <v/>
      </c>
      <c r="I30" s="32"/>
      <c r="J30" s="46" t="str">
        <f>H30</f>
        <v/>
      </c>
      <c r="K30" s="38"/>
      <c r="M30" s="5"/>
      <c r="N30" s="5"/>
      <c r="R30" s="2"/>
      <c r="S30" s="2"/>
      <c r="T30" s="2"/>
      <c r="W30" s="2"/>
      <c r="X30" s="2"/>
      <c r="AA30" s="2"/>
      <c r="AB30" s="2"/>
    </row>
    <row r="31" spans="2:28" ht="21.5" thickBot="1" x14ac:dyDescent="0.4">
      <c r="B31" s="111"/>
      <c r="D31" s="42"/>
      <c r="E31" s="29"/>
      <c r="F31" s="29"/>
      <c r="G31" s="41"/>
      <c r="H31" s="29"/>
      <c r="I31" s="29"/>
      <c r="J31" s="45"/>
      <c r="K31" s="38"/>
      <c r="M31" s="5"/>
      <c r="N31" s="5"/>
    </row>
    <row r="32" spans="2:28" ht="21" x14ac:dyDescent="0.35">
      <c r="B32" s="111"/>
      <c r="D32" s="42"/>
      <c r="E32" s="35">
        <f>E16+Paramétrage!$G$16+Paramétrage!$G$17</f>
        <v>0.70798611111111143</v>
      </c>
      <c r="F32" s="27" t="s">
        <v>46</v>
      </c>
      <c r="G32" s="41"/>
      <c r="H32" s="29"/>
      <c r="I32" s="29"/>
      <c r="J32" s="45"/>
      <c r="K32" s="38"/>
      <c r="L32" s="29"/>
      <c r="M32"/>
      <c r="N32"/>
    </row>
    <row r="33" spans="2:14" ht="21.5" thickBot="1" x14ac:dyDescent="0.4">
      <c r="B33" s="111"/>
      <c r="D33" s="41"/>
      <c r="E33" s="39" t="e">
        <f ca="1">'Param. - Transition'!C17</f>
        <v>#N/A</v>
      </c>
      <c r="F33" s="32"/>
      <c r="G33" s="42" t="e">
        <f ca="1">E33</f>
        <v>#N/A</v>
      </c>
      <c r="H33" s="29"/>
      <c r="I33" s="29"/>
      <c r="J33" s="45"/>
      <c r="K33" s="38"/>
      <c r="L33" s="29"/>
      <c r="M33"/>
      <c r="N33"/>
    </row>
    <row r="34" spans="2:14" ht="21" x14ac:dyDescent="0.35">
      <c r="B34" s="111"/>
      <c r="D34" s="41"/>
      <c r="E34" s="39" t="str">
        <f ca="1">'Param. - Transition'!B18</f>
        <v>Nom équipe 8</v>
      </c>
      <c r="F34" s="32"/>
      <c r="G34" s="42" t="str">
        <f ca="1">E34</f>
        <v>Nom équipe 8</v>
      </c>
      <c r="H34" s="35">
        <f>H28</f>
        <v>0.73194444444444484</v>
      </c>
      <c r="I34" s="27" t="s">
        <v>47</v>
      </c>
      <c r="J34" s="45"/>
      <c r="K34" s="38"/>
      <c r="L34" s="29"/>
      <c r="M34"/>
      <c r="N34"/>
    </row>
    <row r="35" spans="2:14" ht="21" x14ac:dyDescent="0.35">
      <c r="B35" s="111"/>
      <c r="D35" s="42"/>
      <c r="E35" s="29"/>
      <c r="F35" s="29"/>
      <c r="G35" s="41"/>
      <c r="H35" s="39" t="str">
        <f>IF(F26="","",VLOOKUP("L",F25:G26,2,FALSE))</f>
        <v/>
      </c>
      <c r="I35" s="32"/>
      <c r="J35" s="46" t="str">
        <f>H35</f>
        <v/>
      </c>
      <c r="K35" s="38"/>
      <c r="L35" s="29"/>
      <c r="M35"/>
      <c r="N35"/>
    </row>
    <row r="36" spans="2:14" ht="21" x14ac:dyDescent="0.35">
      <c r="B36" s="112"/>
      <c r="D36" s="42"/>
      <c r="E36" s="29"/>
      <c r="F36" s="29"/>
      <c r="G36" s="41"/>
      <c r="H36" s="39" t="str">
        <f>IF(F34="","",VLOOKUP("L",F33:G34,2,FALSE))</f>
        <v/>
      </c>
      <c r="I36" s="32"/>
      <c r="J36" s="46" t="str">
        <f>H36</f>
        <v/>
      </c>
      <c r="K36" s="38"/>
      <c r="L36" s="29"/>
      <c r="M36"/>
      <c r="N36"/>
    </row>
    <row r="37" spans="2:14" ht="21" x14ac:dyDescent="0.35">
      <c r="D37" s="41"/>
      <c r="E37" s="29"/>
      <c r="F37" s="29"/>
      <c r="G37" s="41"/>
      <c r="H37" s="29"/>
      <c r="I37" s="29"/>
      <c r="J37" s="45"/>
      <c r="K37" s="38"/>
      <c r="L37" s="29"/>
      <c r="M37"/>
      <c r="N37"/>
    </row>
    <row r="38" spans="2:14" ht="21" x14ac:dyDescent="0.35">
      <c r="K38" s="36"/>
      <c r="M38"/>
      <c r="N38"/>
    </row>
    <row r="39" spans="2:14" ht="21" x14ac:dyDescent="0.35">
      <c r="H39" s="35" t="s">
        <v>40</v>
      </c>
      <c r="K39" s="36"/>
      <c r="M39"/>
      <c r="N39"/>
    </row>
    <row r="40" spans="2:14" ht="18.5" x14ac:dyDescent="0.35">
      <c r="H40" s="35">
        <f>H34+Paramétrage!$F$16+Paramétrage!$F$17</f>
        <v>0.73993055555555598</v>
      </c>
      <c r="M40"/>
      <c r="N40"/>
    </row>
    <row r="41" spans="2:14" x14ac:dyDescent="0.35">
      <c r="M41"/>
      <c r="N41"/>
    </row>
    <row r="42" spans="2:14" x14ac:dyDescent="0.35">
      <c r="M42"/>
      <c r="N42"/>
    </row>
    <row r="43" spans="2:14" x14ac:dyDescent="0.35">
      <c r="M43"/>
      <c r="N43"/>
    </row>
    <row r="44" spans="2:14" x14ac:dyDescent="0.35">
      <c r="M44"/>
      <c r="N44"/>
    </row>
  </sheetData>
  <sheetProtection selectLockedCells="1"/>
  <mergeCells count="5">
    <mergeCell ref="D2:I2"/>
    <mergeCell ref="M2:O2"/>
    <mergeCell ref="T2:Z2"/>
    <mergeCell ref="B7:B20"/>
    <mergeCell ref="B23:B36"/>
  </mergeCells>
  <conditionalFormatting sqref="D7:D18">
    <cfRule type="cellIs" dxfId="216" priority="213" operator="equal">
      <formula>"W"</formula>
    </cfRule>
    <cfRule type="cellIs" dxfId="215" priority="212" operator="equal">
      <formula>"N"</formula>
    </cfRule>
    <cfRule type="cellIs" dxfId="214" priority="214" operator="equal">
      <formula>"L"</formula>
    </cfRule>
  </conditionalFormatting>
  <conditionalFormatting sqref="D23:D34">
    <cfRule type="cellIs" dxfId="213" priority="226" operator="equal">
      <formula>"L"</formula>
    </cfRule>
    <cfRule type="cellIs" dxfId="212" priority="225" operator="equal">
      <formula>"W"</formula>
    </cfRule>
    <cfRule type="cellIs" dxfId="211" priority="224" operator="equal">
      <formula>"N"</formula>
    </cfRule>
  </conditionalFormatting>
  <conditionalFormatting sqref="D1:J1 L1:L20 C3:J3 M3:O3 D4:D5 C4:C124 O4:O124 M5:N20 Z13:Z15 R16:AB30 Q18:Z1048576 M21:M22 L23:L39 M23:N124 D36:D37 D38:J38 D41:L124 I40:L40 D39:G40 I39:J39">
    <cfRule type="cellIs" dxfId="210" priority="152" operator="equal">
      <formula>"W"</formula>
    </cfRule>
    <cfRule type="cellIs" dxfId="209" priority="153" operator="equal">
      <formula>"L"</formula>
    </cfRule>
    <cfRule type="cellIs" dxfId="208" priority="151" operator="equal">
      <formula>"N"</formula>
    </cfRule>
  </conditionalFormatting>
  <conditionalFormatting sqref="E9:E11">
    <cfRule type="cellIs" dxfId="207" priority="208" operator="equal">
      <formula>"L"</formula>
    </cfRule>
    <cfRule type="cellIs" dxfId="206" priority="207" operator="equal">
      <formula>"W"</formula>
    </cfRule>
    <cfRule type="cellIs" dxfId="205" priority="206" operator="equal">
      <formula>"N"</formula>
    </cfRule>
  </conditionalFormatting>
  <conditionalFormatting sqref="E25:E27">
    <cfRule type="cellIs" dxfId="204" priority="181" operator="equal">
      <formula>"L"</formula>
    </cfRule>
    <cfRule type="cellIs" dxfId="203" priority="179" operator="equal">
      <formula>"N"</formula>
    </cfRule>
    <cfRule type="cellIs" dxfId="202" priority="180" operator="equal">
      <formula>"W"</formula>
    </cfRule>
  </conditionalFormatting>
  <conditionalFormatting sqref="F6:F7 F9:F11">
    <cfRule type="cellIs" dxfId="201" priority="85" operator="equal">
      <formula>"N"</formula>
    </cfRule>
    <cfRule type="cellIs" dxfId="200" priority="86" operator="equal">
      <formula>"W"</formula>
    </cfRule>
    <cfRule type="cellIs" dxfId="199" priority="87" operator="equal">
      <formula>"L"</formula>
    </cfRule>
  </conditionalFormatting>
  <conditionalFormatting sqref="F13:F15 F17:F19">
    <cfRule type="cellIs" dxfId="198" priority="46" operator="equal">
      <formula>"N"</formula>
    </cfRule>
    <cfRule type="cellIs" dxfId="197" priority="48" operator="equal">
      <formula>"L"</formula>
    </cfRule>
    <cfRule type="cellIs" dxfId="196" priority="47" operator="equal">
      <formula>"W"</formula>
    </cfRule>
  </conditionalFormatting>
  <conditionalFormatting sqref="F22:F23 F25:F27">
    <cfRule type="cellIs" dxfId="195" priority="44" operator="equal">
      <formula>"W"</formula>
    </cfRule>
    <cfRule type="cellIs" dxfId="194" priority="45" operator="equal">
      <formula>"L"</formula>
    </cfRule>
    <cfRule type="cellIs" dxfId="193" priority="43" operator="equal">
      <formula>"N"</formula>
    </cfRule>
  </conditionalFormatting>
  <conditionalFormatting sqref="F29:F31 F33:F34">
    <cfRule type="cellIs" dxfId="192" priority="40" operator="equal">
      <formula>"N"</formula>
    </cfRule>
    <cfRule type="cellIs" dxfId="191" priority="42" operator="equal">
      <formula>"L"</formula>
    </cfRule>
    <cfRule type="cellIs" dxfId="190" priority="41" operator="equal">
      <formula>"W"</formula>
    </cfRule>
  </conditionalFormatting>
  <conditionalFormatting sqref="G8:G20 E17:E18">
    <cfRule type="cellIs" dxfId="189" priority="165" operator="equal">
      <formula>"W"</formula>
    </cfRule>
    <cfRule type="cellIs" dxfId="188" priority="166" operator="equal">
      <formula>"L"</formula>
    </cfRule>
    <cfRule type="cellIs" dxfId="187" priority="164" operator="equal">
      <formula>"N"</formula>
    </cfRule>
  </conditionalFormatting>
  <conditionalFormatting sqref="G24:G34 E33:E34">
    <cfRule type="cellIs" dxfId="186" priority="163" operator="equal">
      <formula>"L"</formula>
    </cfRule>
    <cfRule type="cellIs" dxfId="185" priority="162" operator="equal">
      <formula>"W"</formula>
    </cfRule>
    <cfRule type="cellIs" dxfId="184" priority="161" operator="equal">
      <formula>"N"</formula>
    </cfRule>
  </conditionalFormatting>
  <conditionalFormatting sqref="G36">
    <cfRule type="cellIs" dxfId="183" priority="222" operator="equal">
      <formula>"W"</formula>
    </cfRule>
    <cfRule type="cellIs" dxfId="182" priority="223" operator="equal">
      <formula>"L"</formula>
    </cfRule>
    <cfRule type="cellIs" dxfId="181" priority="221" operator="equal">
      <formula>"N"</formula>
    </cfRule>
  </conditionalFormatting>
  <conditionalFormatting sqref="H13:H15">
    <cfRule type="cellIs" dxfId="180" priority="202" operator="equal">
      <formula>"L"</formula>
    </cfRule>
    <cfRule type="cellIs" dxfId="179" priority="201" operator="equal">
      <formula>"W"</formula>
    </cfRule>
    <cfRule type="cellIs" dxfId="178" priority="200" operator="equal">
      <formula>"N"</formula>
    </cfRule>
  </conditionalFormatting>
  <conditionalFormatting sqref="H29:H31">
    <cfRule type="cellIs" dxfId="177" priority="184" operator="equal">
      <formula>"L"</formula>
    </cfRule>
    <cfRule type="cellIs" dxfId="176" priority="183" operator="equal">
      <formula>"W"</formula>
    </cfRule>
    <cfRule type="cellIs" dxfId="175" priority="182" operator="equal">
      <formula>"N"</formula>
    </cfRule>
  </conditionalFormatting>
  <conditionalFormatting sqref="H19:J20">
    <cfRule type="cellIs" dxfId="174" priority="38" operator="equal">
      <formula>"W"</formula>
    </cfRule>
    <cfRule type="cellIs" dxfId="173" priority="39" operator="equal">
      <formula>"L"</formula>
    </cfRule>
    <cfRule type="cellIs" dxfId="172" priority="37" operator="equal">
      <formula>"N"</formula>
    </cfRule>
  </conditionalFormatting>
  <conditionalFormatting sqref="H35:J36">
    <cfRule type="cellIs" dxfId="171" priority="33" operator="equal">
      <formula>"L"</formula>
    </cfRule>
    <cfRule type="cellIs" dxfId="170" priority="32" operator="equal">
      <formula>"W"</formula>
    </cfRule>
    <cfRule type="cellIs" dxfId="169" priority="31" operator="equal">
      <formula>"N"</formula>
    </cfRule>
  </conditionalFormatting>
  <conditionalFormatting sqref="I4:J11 J18 I13:J17 J12">
    <cfRule type="cellIs" dxfId="168" priority="36" operator="equal">
      <formula>"L"</formula>
    </cfRule>
    <cfRule type="cellIs" dxfId="167" priority="35" operator="equal">
      <formula>"W"</formula>
    </cfRule>
    <cfRule type="cellIs" dxfId="166" priority="34" operator="equal">
      <formula>"N"</formula>
    </cfRule>
  </conditionalFormatting>
  <conditionalFormatting sqref="I21:J27 J34 I29:J33 J28">
    <cfRule type="cellIs" dxfId="165" priority="28" operator="equal">
      <formula>"N"</formula>
    </cfRule>
    <cfRule type="cellIs" dxfId="164" priority="30" operator="equal">
      <formula>"L"</formula>
    </cfRule>
    <cfRule type="cellIs" dxfId="163" priority="29" operator="equal">
      <formula>"W"</formula>
    </cfRule>
  </conditionalFormatting>
  <conditionalFormatting sqref="M2">
    <cfRule type="cellIs" dxfId="162" priority="170" operator="equal">
      <formula>"N"</formula>
    </cfRule>
    <cfRule type="cellIs" dxfId="161" priority="171" operator="equal">
      <formula>"W"</formula>
    </cfRule>
    <cfRule type="cellIs" dxfId="160" priority="172" operator="equal">
      <formula>"L"</formula>
    </cfRule>
  </conditionalFormatting>
  <conditionalFormatting sqref="M1:O1 C1:C2 A1:B6 J2 G4:H7 D6:E6 B7 A7:A20 H8:H11 E13:E14 D19:E19 D20:D21 A21:B22 G21:H23 D22:E22 B23 A23:A36 H24:H27 E29:E30 D35:G35 G37:J37 A37:B1048576">
    <cfRule type="cellIs" dxfId="159" priority="233" operator="equal">
      <formula>"N"</formula>
    </cfRule>
    <cfRule type="cellIs" dxfId="158" priority="234" operator="equal">
      <formula>"W"</formula>
    </cfRule>
    <cfRule type="cellIs" dxfId="157" priority="235" operator="equal">
      <formula>"L"</formula>
    </cfRule>
  </conditionalFormatting>
  <conditionalFormatting sqref="N23:N44 N5:N20">
    <cfRule type="duplicateValues" dxfId="156" priority="154"/>
  </conditionalFormatting>
  <conditionalFormatting sqref="Q1:Q7 Q12:Q17">
    <cfRule type="cellIs" dxfId="155" priority="117" operator="equal">
      <formula>"L"</formula>
    </cfRule>
    <cfRule type="cellIs" dxfId="154" priority="116" operator="equal">
      <formula>"W"</formula>
    </cfRule>
    <cfRule type="cellIs" dxfId="153" priority="115" operator="equal">
      <formula>"N"</formula>
    </cfRule>
  </conditionalFormatting>
  <conditionalFormatting sqref="R6:Y7">
    <cfRule type="cellIs" dxfId="152" priority="120" operator="equal">
      <formula>"L"</formula>
    </cfRule>
    <cfRule type="cellIs" dxfId="151" priority="119" operator="equal">
      <formula>"W"</formula>
    </cfRule>
    <cfRule type="cellIs" dxfId="150" priority="118" operator="equal">
      <formula>"N"</formula>
    </cfRule>
  </conditionalFormatting>
  <conditionalFormatting sqref="R9:Y11">
    <cfRule type="cellIs" dxfId="149" priority="104" operator="equal">
      <formula>"W"</formula>
    </cfRule>
    <cfRule type="cellIs" dxfId="148" priority="103" operator="equal">
      <formula>"N"</formula>
    </cfRule>
    <cfRule type="cellIs" dxfId="147" priority="105" operator="equal">
      <formula>"L"</formula>
    </cfRule>
  </conditionalFormatting>
  <conditionalFormatting sqref="R1:Z5">
    <cfRule type="cellIs" dxfId="146" priority="123" operator="equal">
      <formula>"L"</formula>
    </cfRule>
    <cfRule type="cellIs" dxfId="145" priority="122" operator="equal">
      <formula>"W"</formula>
    </cfRule>
    <cfRule type="cellIs" dxfId="144" priority="121" operator="equal">
      <formula>"N"</formula>
    </cfRule>
  </conditionalFormatting>
  <conditionalFormatting sqref="R12:Z12">
    <cfRule type="cellIs" dxfId="143" priority="99" operator="equal">
      <formula>"L"</formula>
    </cfRule>
    <cfRule type="cellIs" dxfId="142" priority="98" operator="equal">
      <formula>"W"</formula>
    </cfRule>
    <cfRule type="cellIs" dxfId="141" priority="97" operator="equal">
      <formula>"N"</formula>
    </cfRule>
  </conditionalFormatting>
  <conditionalFormatting sqref="F8">
    <cfRule type="cellIs" dxfId="26" priority="25" operator="equal">
      <formula>"N"</formula>
    </cfRule>
    <cfRule type="cellIs" dxfId="25" priority="26" operator="equal">
      <formula>"W"</formula>
    </cfRule>
    <cfRule type="cellIs" dxfId="24" priority="27" operator="equal">
      <formula>"L"</formula>
    </cfRule>
  </conditionalFormatting>
  <conditionalFormatting sqref="F16">
    <cfRule type="cellIs" dxfId="23" priority="22" operator="equal">
      <formula>"N"</formula>
    </cfRule>
    <cfRule type="cellIs" dxfId="22" priority="23" operator="equal">
      <formula>"W"</formula>
    </cfRule>
    <cfRule type="cellIs" dxfId="21" priority="24" operator="equal">
      <formula>"L"</formula>
    </cfRule>
  </conditionalFormatting>
  <conditionalFormatting sqref="F32">
    <cfRule type="cellIs" dxfId="20" priority="19" operator="equal">
      <formula>"N"</formula>
    </cfRule>
    <cfRule type="cellIs" dxfId="19" priority="20" operator="equal">
      <formula>"W"</formula>
    </cfRule>
    <cfRule type="cellIs" dxfId="18" priority="21" operator="equal">
      <formula>"L"</formula>
    </cfRule>
  </conditionalFormatting>
  <conditionalFormatting sqref="I18">
    <cfRule type="cellIs" dxfId="14" priority="13" operator="equal">
      <formula>"N"</formula>
    </cfRule>
    <cfRule type="cellIs" dxfId="13" priority="14" operator="equal">
      <formula>"W"</formula>
    </cfRule>
    <cfRule type="cellIs" dxfId="12" priority="15" operator="equal">
      <formula>"L"</formula>
    </cfRule>
  </conditionalFormatting>
  <conditionalFormatting sqref="F24">
    <cfRule type="cellIs" dxfId="11" priority="10" operator="equal">
      <formula>"N"</formula>
    </cfRule>
    <cfRule type="cellIs" dxfId="10" priority="11" operator="equal">
      <formula>"W"</formula>
    </cfRule>
    <cfRule type="cellIs" dxfId="9" priority="12" operator="equal">
      <formula>"L"</formula>
    </cfRule>
  </conditionalFormatting>
  <conditionalFormatting sqref="I12">
    <cfRule type="cellIs" dxfId="8" priority="7" operator="equal">
      <formula>"N"</formula>
    </cfRule>
    <cfRule type="cellIs" dxfId="7" priority="8" operator="equal">
      <formula>"W"</formula>
    </cfRule>
    <cfRule type="cellIs" dxfId="6" priority="9" operator="equal">
      <formula>"L"</formula>
    </cfRule>
  </conditionalFormatting>
  <conditionalFormatting sqref="I28">
    <cfRule type="cellIs" dxfId="5" priority="4" operator="equal">
      <formula>"N"</formula>
    </cfRule>
    <cfRule type="cellIs" dxfId="4" priority="5" operator="equal">
      <formula>"W"</formula>
    </cfRule>
    <cfRule type="cellIs" dxfId="3" priority="6" operator="equal">
      <formula>"L"</formula>
    </cfRule>
  </conditionalFormatting>
  <conditionalFormatting sqref="I34">
    <cfRule type="cellIs" dxfId="2" priority="1" operator="equal">
      <formula>"N"</formula>
    </cfRule>
    <cfRule type="cellIs" dxfId="1" priority="2" operator="equal">
      <formula>"W"</formula>
    </cfRule>
    <cfRule type="cellIs" dxfId="0" priority="3" operator="equal">
      <formula>"L"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437CB83-3C5F-45FA-BBB8-D8F68772E460}">
          <x14:formula1>
            <xm:f>Paramétrage!$A$1:$A$3</xm:f>
          </x14:formula1>
          <xm:sqref>F25:F26 I13:I14 F9:F10 F17:F18 F33:F34 I35:I36 I19:I20 I29:I30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04420-573E-4DDE-8401-B5C137F19EF8}">
  <sheetPr>
    <tabColor rgb="FF00B050"/>
  </sheetPr>
  <dimension ref="B3:V44"/>
  <sheetViews>
    <sheetView showGridLines="0" topLeftCell="A2" zoomScale="40" zoomScaleNormal="40" workbookViewId="0">
      <selection activeCell="N5" sqref="N5:N14"/>
    </sheetView>
  </sheetViews>
  <sheetFormatPr baseColWidth="10" defaultRowHeight="23" customHeight="1" x14ac:dyDescent="0.35"/>
  <cols>
    <col min="2" max="2" width="40.08984375" customWidth="1"/>
    <col min="3" max="3" width="27.26953125" customWidth="1"/>
    <col min="5" max="5" width="40.08984375" customWidth="1"/>
    <col min="6" max="6" width="27.26953125" customWidth="1"/>
    <col min="8" max="8" width="35.1796875" customWidth="1"/>
    <col min="9" max="10" width="28.6328125" customWidth="1"/>
    <col min="12" max="12" width="35.26953125" customWidth="1"/>
    <col min="13" max="16" width="22.08984375" customWidth="1"/>
    <col min="18" max="18" width="44.36328125" customWidth="1"/>
  </cols>
  <sheetData>
    <row r="3" spans="2:22" s="50" customFormat="1" ht="34" customHeight="1" x14ac:dyDescent="0.35">
      <c r="B3" s="116" t="str">
        <f>"Classement équipe - "&amp;Paramétrage!J3</f>
        <v>Classement équipe - Volley</v>
      </c>
      <c r="C3" s="116"/>
      <c r="E3" s="116" t="str">
        <f>"Classement duo - "&amp;Paramétrage!J2</f>
        <v>Classement duo - Ping</v>
      </c>
      <c r="F3" s="116"/>
      <c r="H3" s="116" t="str">
        <f>"Classement équipe - "&amp;Paramétrage!J2</f>
        <v>Classement équipe - Ping</v>
      </c>
      <c r="I3" s="116"/>
      <c r="J3" s="116"/>
      <c r="M3" s="117" t="s">
        <v>91</v>
      </c>
      <c r="N3" s="118"/>
      <c r="O3" s="118"/>
      <c r="P3" s="119"/>
      <c r="R3"/>
      <c r="S3"/>
      <c r="T3"/>
      <c r="U3"/>
      <c r="V3"/>
    </row>
    <row r="4" spans="2:22" ht="23" customHeight="1" x14ac:dyDescent="0.35">
      <c r="B4" s="47" t="s">
        <v>0</v>
      </c>
      <c r="C4" s="47" t="s">
        <v>4</v>
      </c>
      <c r="E4" s="47" t="s">
        <v>0</v>
      </c>
      <c r="F4" s="47" t="s">
        <v>4</v>
      </c>
      <c r="H4" s="47" t="s">
        <v>0</v>
      </c>
      <c r="I4" s="47" t="s">
        <v>59</v>
      </c>
      <c r="J4" s="47" t="s">
        <v>4</v>
      </c>
      <c r="M4" s="47" t="str">
        <f>Paramétrage!J3</f>
        <v>Volley</v>
      </c>
      <c r="N4" s="47" t="str">
        <f>Paramétrage!J2</f>
        <v>Ping</v>
      </c>
      <c r="O4" s="47" t="s">
        <v>54</v>
      </c>
      <c r="P4" s="47" t="s">
        <v>4</v>
      </c>
    </row>
    <row r="5" spans="2:22" ht="23" customHeight="1" x14ac:dyDescent="0.35">
      <c r="B5" s="48" t="str">
        <f>'2-Phase de classement-Sport 2'!N5</f>
        <v/>
      </c>
      <c r="C5" s="7">
        <v>1</v>
      </c>
      <c r="E5" s="48" t="str">
        <f>'2-Phase de classement-Sport 1'!X5</f>
        <v/>
      </c>
      <c r="F5" s="7">
        <v>1</v>
      </c>
      <c r="H5" s="48" t="str">
        <f>Paramétrage!E3</f>
        <v>Nom équipe 1</v>
      </c>
      <c r="I5" s="7">
        <f ca="1">SUMIF($E$5:$F$44,"*"&amp;H5&amp;"*",$F$5:$F$44)</f>
        <v>0</v>
      </c>
      <c r="J5" s="7">
        <f ca="1">RANK(I5,$I$5:$I$24,0)</f>
        <v>1</v>
      </c>
      <c r="L5" s="48" t="str">
        <f>Paramétrage!E3</f>
        <v>Nom équipe 1</v>
      </c>
      <c r="M5" s="7" t="e">
        <f ca="1">VLOOKUP(L5,$B$5:$C$24,2,FALSE)</f>
        <v>#N/A</v>
      </c>
      <c r="N5" s="7">
        <f ca="1">VLOOKUP(L5,$H$5:$J$24,3,FALSE)</f>
        <v>1</v>
      </c>
      <c r="O5" s="7" t="e">
        <f ca="1">M5+N5</f>
        <v>#N/A</v>
      </c>
      <c r="P5" s="7" t="e">
        <f ca="1">RANK(O5,$O$5:$O$24,0)</f>
        <v>#N/A</v>
      </c>
    </row>
    <row r="6" spans="2:22" ht="23" customHeight="1" x14ac:dyDescent="0.35">
      <c r="B6" s="49" t="str">
        <f>'2-Phase de classement-Sport 2'!N6</f>
        <v/>
      </c>
      <c r="C6" s="8">
        <v>2</v>
      </c>
      <c r="E6" s="49" t="str">
        <f>'2-Phase de classement-Sport 1'!X6</f>
        <v/>
      </c>
      <c r="F6" s="8">
        <v>2</v>
      </c>
      <c r="H6" s="49" t="str">
        <f>Paramétrage!E4</f>
        <v>Nom équipe 2</v>
      </c>
      <c r="I6" s="8">
        <f t="shared" ref="I6:I14" ca="1" si="0">SUMIF($E$5:$F$44,"*"&amp;H6&amp;"*",$F$5:$F$44)</f>
        <v>0</v>
      </c>
      <c r="J6" s="8">
        <f t="shared" ref="J6:J14" ca="1" si="1">RANK(I6,$I$5:$I$24,0)</f>
        <v>1</v>
      </c>
      <c r="L6" s="49" t="str">
        <f>Paramétrage!E4</f>
        <v>Nom équipe 2</v>
      </c>
      <c r="M6" s="8" t="e">
        <f t="shared" ref="M6:M14" ca="1" si="2">VLOOKUP(L6,$B$5:$C$24,2,FALSE)</f>
        <v>#N/A</v>
      </c>
      <c r="N6" s="8">
        <f t="shared" ref="N6:N14" ca="1" si="3">VLOOKUP(L6,$H$5:$J$24,3,FALSE)</f>
        <v>1</v>
      </c>
      <c r="O6" s="8" t="e">
        <f t="shared" ref="O6:O14" ca="1" si="4">M6+N6</f>
        <v>#N/A</v>
      </c>
      <c r="P6" s="8" t="e">
        <f t="shared" ref="P6:P14" ca="1" si="5">RANK(O6,$O$5:$O$24,0)</f>
        <v>#N/A</v>
      </c>
    </row>
    <row r="7" spans="2:22" ht="23" customHeight="1" x14ac:dyDescent="0.35">
      <c r="B7" s="48" t="str">
        <f>'2-Phase de classement-Sport 2'!N7</f>
        <v/>
      </c>
      <c r="C7" s="7">
        <v>3</v>
      </c>
      <c r="E7" s="48" t="str">
        <f>'2-Phase de classement-Sport 1'!X7</f>
        <v/>
      </c>
      <c r="F7" s="7">
        <v>3</v>
      </c>
      <c r="H7" s="48" t="str">
        <f>Paramétrage!E5</f>
        <v>Nom équipe 3</v>
      </c>
      <c r="I7" s="7">
        <f t="shared" ca="1" si="0"/>
        <v>0</v>
      </c>
      <c r="J7" s="7">
        <f t="shared" ca="1" si="1"/>
        <v>1</v>
      </c>
      <c r="L7" s="48" t="str">
        <f>Paramétrage!E5</f>
        <v>Nom équipe 3</v>
      </c>
      <c r="M7" s="7" t="e">
        <f t="shared" ca="1" si="2"/>
        <v>#N/A</v>
      </c>
      <c r="N7" s="7">
        <f t="shared" ca="1" si="3"/>
        <v>1</v>
      </c>
      <c r="O7" s="7" t="e">
        <f t="shared" ca="1" si="4"/>
        <v>#N/A</v>
      </c>
      <c r="P7" s="7" t="e">
        <f t="shared" ca="1" si="5"/>
        <v>#N/A</v>
      </c>
    </row>
    <row r="8" spans="2:22" ht="23" customHeight="1" x14ac:dyDescent="0.35">
      <c r="B8" s="49" t="str">
        <f>'2-Phase de classement-Sport 2'!N8</f>
        <v/>
      </c>
      <c r="C8" s="8">
        <v>4</v>
      </c>
      <c r="E8" s="49" t="str">
        <f>'2-Phase de classement-Sport 1'!X8</f>
        <v/>
      </c>
      <c r="F8" s="8">
        <v>4</v>
      </c>
      <c r="H8" s="49" t="str">
        <f>Paramétrage!E6</f>
        <v>Nom équipe 4</v>
      </c>
      <c r="I8" s="8">
        <f t="shared" ca="1" si="0"/>
        <v>0</v>
      </c>
      <c r="J8" s="8">
        <f t="shared" ca="1" si="1"/>
        <v>1</v>
      </c>
      <c r="L8" s="49" t="str">
        <f>Paramétrage!E6</f>
        <v>Nom équipe 4</v>
      </c>
      <c r="M8" s="8" t="e">
        <f t="shared" ca="1" si="2"/>
        <v>#N/A</v>
      </c>
      <c r="N8" s="8">
        <f t="shared" ca="1" si="3"/>
        <v>1</v>
      </c>
      <c r="O8" s="8" t="e">
        <f t="shared" ca="1" si="4"/>
        <v>#N/A</v>
      </c>
      <c r="P8" s="8" t="e">
        <f t="shared" ca="1" si="5"/>
        <v>#N/A</v>
      </c>
    </row>
    <row r="9" spans="2:22" ht="23" customHeight="1" x14ac:dyDescent="0.35">
      <c r="B9" s="48" t="str">
        <f>'2-Phase de classement-Sport 2'!N9</f>
        <v/>
      </c>
      <c r="C9" s="7">
        <v>5</v>
      </c>
      <c r="E9" s="48" t="str">
        <f>'2-Phase de classement-Sport 1'!X9</f>
        <v/>
      </c>
      <c r="F9" s="7">
        <v>5</v>
      </c>
      <c r="H9" s="48" t="str">
        <f>Paramétrage!E7</f>
        <v>Nom équipe 5</v>
      </c>
      <c r="I9" s="7">
        <f t="shared" ca="1" si="0"/>
        <v>0</v>
      </c>
      <c r="J9" s="7">
        <f t="shared" ca="1" si="1"/>
        <v>1</v>
      </c>
      <c r="L9" s="48" t="str">
        <f>Paramétrage!E7</f>
        <v>Nom équipe 5</v>
      </c>
      <c r="M9" s="7" t="e">
        <f t="shared" ca="1" si="2"/>
        <v>#N/A</v>
      </c>
      <c r="N9" s="7">
        <f t="shared" ca="1" si="3"/>
        <v>1</v>
      </c>
      <c r="O9" s="7" t="e">
        <f t="shared" ca="1" si="4"/>
        <v>#N/A</v>
      </c>
      <c r="P9" s="7" t="e">
        <f t="shared" ca="1" si="5"/>
        <v>#N/A</v>
      </c>
    </row>
    <row r="10" spans="2:22" ht="23" customHeight="1" x14ac:dyDescent="0.35">
      <c r="B10" s="49" t="str">
        <f>'2-Phase de classement-Sport 2'!N10</f>
        <v/>
      </c>
      <c r="C10" s="8">
        <v>6</v>
      </c>
      <c r="E10" s="49" t="str">
        <f>'2-Phase de classement-Sport 1'!X10</f>
        <v/>
      </c>
      <c r="F10" s="8">
        <v>6</v>
      </c>
      <c r="H10" s="49" t="str">
        <f>Paramétrage!E8</f>
        <v>Nom équipe 6</v>
      </c>
      <c r="I10" s="8">
        <f t="shared" ca="1" si="0"/>
        <v>0</v>
      </c>
      <c r="J10" s="8">
        <f t="shared" ca="1" si="1"/>
        <v>1</v>
      </c>
      <c r="L10" s="49" t="str">
        <f>Paramétrage!E8</f>
        <v>Nom équipe 6</v>
      </c>
      <c r="M10" s="8" t="e">
        <f t="shared" ca="1" si="2"/>
        <v>#N/A</v>
      </c>
      <c r="N10" s="8">
        <f t="shared" ca="1" si="3"/>
        <v>1</v>
      </c>
      <c r="O10" s="8" t="e">
        <f t="shared" ca="1" si="4"/>
        <v>#N/A</v>
      </c>
      <c r="P10" s="8" t="e">
        <f t="shared" ca="1" si="5"/>
        <v>#N/A</v>
      </c>
    </row>
    <row r="11" spans="2:22" ht="23" customHeight="1" x14ac:dyDescent="0.35">
      <c r="B11" s="48" t="str">
        <f>'2-Phase de classement-Sport 2'!N11</f>
        <v/>
      </c>
      <c r="C11" s="7">
        <v>7</v>
      </c>
      <c r="E11" s="48" t="str">
        <f>'2-Phase de classement-Sport 1'!X11</f>
        <v/>
      </c>
      <c r="F11" s="7">
        <v>7</v>
      </c>
      <c r="H11" s="48" t="str">
        <f>Paramétrage!E9</f>
        <v>Nom équipe 7</v>
      </c>
      <c r="I11" s="7">
        <f t="shared" ca="1" si="0"/>
        <v>0</v>
      </c>
      <c r="J11" s="7">
        <f t="shared" ca="1" si="1"/>
        <v>1</v>
      </c>
      <c r="L11" s="48" t="str">
        <f>Paramétrage!E9</f>
        <v>Nom équipe 7</v>
      </c>
      <c r="M11" s="7" t="e">
        <f t="shared" ca="1" si="2"/>
        <v>#N/A</v>
      </c>
      <c r="N11" s="7">
        <f t="shared" ca="1" si="3"/>
        <v>1</v>
      </c>
      <c r="O11" s="7" t="e">
        <f t="shared" ca="1" si="4"/>
        <v>#N/A</v>
      </c>
      <c r="P11" s="7" t="e">
        <f t="shared" ca="1" si="5"/>
        <v>#N/A</v>
      </c>
    </row>
    <row r="12" spans="2:22" ht="23" customHeight="1" x14ac:dyDescent="0.35">
      <c r="B12" s="49" t="str">
        <f>'2-Phase de classement-Sport 2'!N12</f>
        <v/>
      </c>
      <c r="C12" s="8">
        <v>8</v>
      </c>
      <c r="E12" s="49" t="str">
        <f>'2-Phase de classement-Sport 1'!X12</f>
        <v/>
      </c>
      <c r="F12" s="8">
        <v>8</v>
      </c>
      <c r="H12" s="49" t="str">
        <f>Paramétrage!E10</f>
        <v>Nom équipe 8</v>
      </c>
      <c r="I12" s="8">
        <f t="shared" ca="1" si="0"/>
        <v>0</v>
      </c>
      <c r="J12" s="8">
        <f t="shared" ca="1" si="1"/>
        <v>1</v>
      </c>
      <c r="L12" s="49" t="str">
        <f>Paramétrage!E10</f>
        <v>Nom équipe 8</v>
      </c>
      <c r="M12" s="8" t="e">
        <f t="shared" ca="1" si="2"/>
        <v>#N/A</v>
      </c>
      <c r="N12" s="8">
        <f t="shared" ca="1" si="3"/>
        <v>1</v>
      </c>
      <c r="O12" s="8" t="e">
        <f t="shared" ca="1" si="4"/>
        <v>#N/A</v>
      </c>
      <c r="P12" s="8" t="e">
        <f t="shared" ca="1" si="5"/>
        <v>#N/A</v>
      </c>
    </row>
    <row r="13" spans="2:22" ht="23" customHeight="1" x14ac:dyDescent="0.35">
      <c r="B13" s="48" t="e">
        <f ca="1">'2-Phase de classement-Sport 2'!N13</f>
        <v>#N/A</v>
      </c>
      <c r="C13" s="7">
        <v>9</v>
      </c>
      <c r="E13" s="48" t="str">
        <f>'2-Phase de classement-Sport 1'!X13</f>
        <v/>
      </c>
      <c r="F13" s="7">
        <v>9</v>
      </c>
      <c r="H13" s="48" t="str">
        <f>Paramétrage!E11</f>
        <v>Nom équipe 9</v>
      </c>
      <c r="I13" s="7">
        <f t="shared" ca="1" si="0"/>
        <v>0</v>
      </c>
      <c r="J13" s="7">
        <f t="shared" ca="1" si="1"/>
        <v>1</v>
      </c>
      <c r="L13" s="48" t="str">
        <f>Paramétrage!E11</f>
        <v>Nom équipe 9</v>
      </c>
      <c r="M13" s="7" t="e">
        <f t="shared" ca="1" si="2"/>
        <v>#N/A</v>
      </c>
      <c r="N13" s="7">
        <f t="shared" ca="1" si="3"/>
        <v>1</v>
      </c>
      <c r="O13" s="7" t="e">
        <f t="shared" ca="1" si="4"/>
        <v>#N/A</v>
      </c>
      <c r="P13" s="7" t="e">
        <f t="shared" ca="1" si="5"/>
        <v>#N/A</v>
      </c>
    </row>
    <row r="14" spans="2:22" ht="23" customHeight="1" x14ac:dyDescent="0.35">
      <c r="B14" s="49" t="e">
        <f ca="1">'2-Phase de classement-Sport 2'!N14</f>
        <v>#N/A</v>
      </c>
      <c r="C14" s="8">
        <v>10</v>
      </c>
      <c r="E14" s="49" t="str">
        <f>'2-Phase de classement-Sport 1'!X14</f>
        <v/>
      </c>
      <c r="F14" s="8">
        <v>10</v>
      </c>
      <c r="H14" s="49" t="str">
        <f>Paramétrage!E12</f>
        <v>Nom équipe 10</v>
      </c>
      <c r="I14" s="8">
        <f t="shared" ca="1" si="0"/>
        <v>0</v>
      </c>
      <c r="J14" s="8">
        <f t="shared" ca="1" si="1"/>
        <v>1</v>
      </c>
      <c r="L14" s="49" t="str">
        <f>Paramétrage!E12</f>
        <v>Nom équipe 10</v>
      </c>
      <c r="M14" s="8" t="e">
        <f t="shared" ca="1" si="2"/>
        <v>#N/A</v>
      </c>
      <c r="N14" s="8">
        <f t="shared" ca="1" si="3"/>
        <v>1</v>
      </c>
      <c r="O14" s="8" t="e">
        <f t="shared" ca="1" si="4"/>
        <v>#N/A</v>
      </c>
      <c r="P14" s="8" t="e">
        <f t="shared" ca="1" si="5"/>
        <v>#N/A</v>
      </c>
    </row>
    <row r="15" spans="2:22" ht="23" customHeight="1" x14ac:dyDescent="0.35">
      <c r="E15" s="48" t="str">
        <f>'2-Phase de classement-Sport 1'!X15</f>
        <v/>
      </c>
      <c r="F15" s="7">
        <v>11</v>
      </c>
    </row>
    <row r="16" spans="2:22" ht="23" customHeight="1" x14ac:dyDescent="0.35">
      <c r="E16" s="49" t="str">
        <f>'2-Phase de classement-Sport 1'!X16</f>
        <v/>
      </c>
      <c r="F16" s="8">
        <v>12</v>
      </c>
    </row>
    <row r="17" spans="5:6" ht="23" customHeight="1" x14ac:dyDescent="0.35">
      <c r="E17" s="48" t="str">
        <f>'2-Phase de classement-Sport 1'!X17</f>
        <v/>
      </c>
      <c r="F17" s="7">
        <v>13</v>
      </c>
    </row>
    <row r="18" spans="5:6" ht="23" customHeight="1" x14ac:dyDescent="0.35">
      <c r="E18" s="49" t="str">
        <f>'2-Phase de classement-Sport 1'!X18</f>
        <v/>
      </c>
      <c r="F18" s="8">
        <v>14</v>
      </c>
    </row>
    <row r="19" spans="5:6" ht="23" customHeight="1" x14ac:dyDescent="0.35">
      <c r="E19" s="48" t="str">
        <f>'2-Phase de classement-Sport 1'!X19</f>
        <v/>
      </c>
      <c r="F19" s="7">
        <v>15</v>
      </c>
    </row>
    <row r="20" spans="5:6" ht="23" customHeight="1" x14ac:dyDescent="0.35">
      <c r="E20" s="49" t="str">
        <f>'2-Phase de classement-Sport 1'!X20</f>
        <v/>
      </c>
      <c r="F20" s="8">
        <v>16</v>
      </c>
    </row>
    <row r="21" spans="5:6" ht="23" customHeight="1" x14ac:dyDescent="0.35">
      <c r="E21" s="48" t="e">
        <f ca="1">'2-Phase de classement-Sport 1'!X21</f>
        <v>#N/A</v>
      </c>
      <c r="F21" s="7">
        <v>17</v>
      </c>
    </row>
    <row r="22" spans="5:6" ht="23" customHeight="1" x14ac:dyDescent="0.35">
      <c r="E22" s="49" t="e">
        <f ca="1">'2-Phase de classement-Sport 1'!X22</f>
        <v>#N/A</v>
      </c>
      <c r="F22" s="8">
        <v>18</v>
      </c>
    </row>
    <row r="23" spans="5:6" ht="23" customHeight="1" x14ac:dyDescent="0.35">
      <c r="E23" s="48" t="e">
        <f ca="1">'2-Phase de classement-Sport 1'!X23</f>
        <v>#N/A</v>
      </c>
      <c r="F23" s="7">
        <v>19</v>
      </c>
    </row>
    <row r="24" spans="5:6" ht="23" customHeight="1" x14ac:dyDescent="0.35">
      <c r="E24" s="49" t="e">
        <f ca="1">'2-Phase de classement-Sport 1'!X24</f>
        <v>#N/A</v>
      </c>
      <c r="F24" s="8">
        <v>20</v>
      </c>
    </row>
    <row r="44" spans="10:10" ht="23" customHeight="1" x14ac:dyDescent="0.35">
      <c r="J44" t="s">
        <v>67</v>
      </c>
    </row>
  </sheetData>
  <sheetProtection selectLockedCells="1"/>
  <sortState xmlns:xlrd2="http://schemas.microsoft.com/office/spreadsheetml/2017/richdata2" ref="E5:G16">
    <sortCondition ref="G5:G16"/>
  </sortState>
  <mergeCells count="4">
    <mergeCell ref="B3:C3"/>
    <mergeCell ref="M3:P3"/>
    <mergeCell ref="E3:F3"/>
    <mergeCell ref="H3:J3"/>
  </mergeCells>
  <conditionalFormatting sqref="B5:B14">
    <cfRule type="cellIs" dxfId="140" priority="4" operator="equal">
      <formula>"N"</formula>
    </cfRule>
    <cfRule type="cellIs" dxfId="139" priority="5" operator="equal">
      <formula>"W"</formula>
    </cfRule>
    <cfRule type="cellIs" dxfId="138" priority="6" operator="equal">
      <formula>"L"</formula>
    </cfRule>
  </conditionalFormatting>
  <conditionalFormatting sqref="C4:C14">
    <cfRule type="cellIs" dxfId="137" priority="304" operator="equal">
      <formula>"N"</formula>
    </cfRule>
    <cfRule type="cellIs" dxfId="136" priority="305" operator="equal">
      <formula>"W"</formula>
    </cfRule>
    <cfRule type="cellIs" dxfId="135" priority="306" operator="equal">
      <formula>"L"</formula>
    </cfRule>
  </conditionalFormatting>
  <conditionalFormatting sqref="E5:E24">
    <cfRule type="cellIs" dxfId="134" priority="1" operator="equal">
      <formula>"N"</formula>
    </cfRule>
    <cfRule type="cellIs" dxfId="133" priority="2" operator="equal">
      <formula>"W"</formula>
    </cfRule>
    <cfRule type="cellIs" dxfId="132" priority="3" operator="equal">
      <formula>"L"</formula>
    </cfRule>
  </conditionalFormatting>
  <conditionalFormatting sqref="F4:F24">
    <cfRule type="cellIs" dxfId="131" priority="104" operator="equal">
      <formula>"N"</formula>
    </cfRule>
    <cfRule type="cellIs" dxfId="130" priority="105" operator="equal">
      <formula>"W"</formula>
    </cfRule>
    <cfRule type="cellIs" dxfId="129" priority="106" operator="equal">
      <formula>"L"</formula>
    </cfRule>
  </conditionalFormatting>
  <conditionalFormatting sqref="H5:I14">
    <cfRule type="cellIs" dxfId="128" priority="34" operator="equal">
      <formula>"N"</formula>
    </cfRule>
    <cfRule type="cellIs" dxfId="127" priority="35" operator="equal">
      <formula>"W"</formula>
    </cfRule>
    <cfRule type="cellIs" dxfId="126" priority="36" operator="equal">
      <formula>"L"</formula>
    </cfRule>
  </conditionalFormatting>
  <conditionalFormatting sqref="I4">
    <cfRule type="cellIs" dxfId="125" priority="97" operator="equal">
      <formula>"N"</formula>
    </cfRule>
    <cfRule type="cellIs" dxfId="124" priority="98" operator="equal">
      <formula>"W"</formula>
    </cfRule>
    <cfRule type="cellIs" dxfId="123" priority="99" operator="equal">
      <formula>"L"</formula>
    </cfRule>
  </conditionalFormatting>
  <conditionalFormatting sqref="J4:J14">
    <cfRule type="cellIs" dxfId="122" priority="25" operator="equal">
      <formula>"N"</formula>
    </cfRule>
    <cfRule type="cellIs" dxfId="121" priority="26" operator="equal">
      <formula>"W"</formula>
    </cfRule>
    <cfRule type="cellIs" dxfId="120" priority="27" operator="equal">
      <formula>"L"</formula>
    </cfRule>
  </conditionalFormatting>
  <conditionalFormatting sqref="L5:P14">
    <cfRule type="cellIs" dxfId="119" priority="7" operator="equal">
      <formula>"N"</formula>
    </cfRule>
    <cfRule type="cellIs" dxfId="118" priority="8" operator="equal">
      <formula>"W"</formula>
    </cfRule>
    <cfRule type="cellIs" dxfId="117" priority="9" operator="equal">
      <formula>"L"</formula>
    </cfRule>
  </conditionalFormatting>
  <conditionalFormatting sqref="N4:P4 M4:M14">
    <cfRule type="cellIs" dxfId="116" priority="61" operator="equal">
      <formula>"N"</formula>
    </cfRule>
    <cfRule type="cellIs" dxfId="115" priority="62" operator="equal">
      <formula>"W"</formula>
    </cfRule>
    <cfRule type="cellIs" dxfId="114" priority="63" operator="equal">
      <formula>"L"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Point équipe</vt:lpstr>
      <vt:lpstr>Paramétrage</vt:lpstr>
      <vt:lpstr>Param. - Transition</vt:lpstr>
      <vt:lpstr>FdM</vt:lpstr>
      <vt:lpstr>1-Phase de poule-Sport 1</vt:lpstr>
      <vt:lpstr>2-Phase de classement-Sport 1</vt:lpstr>
      <vt:lpstr>FdM (2)</vt:lpstr>
      <vt:lpstr>1-Phase de poule-Sport 2</vt:lpstr>
      <vt:lpstr>2-Phase de classement-Sport 2</vt:lpstr>
      <vt:lpstr>3-Classement final</vt:lpstr>
      <vt:lpstr>FdM!Zone_d_impression</vt:lpstr>
      <vt:lpstr>'FdM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SAGETTE</dc:creator>
  <cp:lastModifiedBy>Steven SAGETTE</cp:lastModifiedBy>
  <cp:lastPrinted>2024-03-28T12:00:00Z</cp:lastPrinted>
  <dcterms:created xsi:type="dcterms:W3CDTF">2021-11-07T10:57:56Z</dcterms:created>
  <dcterms:modified xsi:type="dcterms:W3CDTF">2024-04-08T08:28:50Z</dcterms:modified>
</cp:coreProperties>
</file>