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agette\Desktop\1. Perso\4. Projet Biz\6. Projet - Tournament Multisport - Dock League\4. Trame tournoi\"/>
    </mc:Choice>
  </mc:AlternateContent>
  <xr:revisionPtr revIDLastSave="0" documentId="13_ncr:1_{6D3C90B2-BDD8-4339-BF5A-2FFA3BE705FA}" xr6:coauthVersionLast="47" xr6:coauthVersionMax="47" xr10:uidLastSave="{00000000-0000-0000-0000-000000000000}"/>
  <bookViews>
    <workbookView xWindow="-110" yWindow="-110" windowWidth="19420" windowHeight="10300" firstSheet="6" activeTab="8" xr2:uid="{B6AADCC3-4F5C-4CD5-AE0B-6C3A594CBC68}"/>
  </bookViews>
  <sheets>
    <sheet name="Point équipe" sheetId="17" r:id="rId1"/>
    <sheet name="Param. - Transition" sheetId="5" r:id="rId2"/>
    <sheet name="Paramétrage" sheetId="3" r:id="rId3"/>
    <sheet name="FdM" sheetId="15" r:id="rId4"/>
    <sheet name="1-Phase de poule-Sport 1" sheetId="11" r:id="rId5"/>
    <sheet name="2-Phase de classement-Sport 1" sheetId="14" r:id="rId6"/>
    <sheet name="FdM (2)" sheetId="21" r:id="rId7"/>
    <sheet name="1-Phase de poule-Sport 2" sheetId="1" r:id="rId8"/>
    <sheet name="2-Phase de classement-Sport 2" sheetId="20" r:id="rId9"/>
    <sheet name="3-Classement final" sheetId="6" r:id="rId10"/>
  </sheets>
  <definedNames>
    <definedName name="_xlnm.Print_Area" localSheetId="3">FdM!$B$1:$AS$36</definedName>
    <definedName name="_xlnm.Print_Area" localSheetId="6">'FdM (2)'!$B$1:$AS$38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1" i="14" l="1"/>
  <c r="X11" i="20"/>
  <c r="AL7" i="21"/>
  <c r="AA7" i="21"/>
  <c r="P7" i="21"/>
  <c r="E7" i="21"/>
  <c r="E17" i="3"/>
  <c r="D17" i="3"/>
  <c r="J28" i="20"/>
  <c r="G24" i="20"/>
  <c r="D22" i="20"/>
  <c r="D6" i="20"/>
  <c r="J28" i="14"/>
  <c r="G24" i="14"/>
  <c r="D22" i="14"/>
  <c r="D6" i="14"/>
  <c r="C10" i="21"/>
  <c r="C11" i="21"/>
  <c r="C12" i="21"/>
  <c r="C13" i="21"/>
  <c r="C14" i="21"/>
  <c r="C15" i="21"/>
  <c r="B11" i="21"/>
  <c r="B12" i="21"/>
  <c r="B13" i="21"/>
  <c r="B14" i="21"/>
  <c r="B15" i="21"/>
  <c r="AL6" i="1"/>
  <c r="AP8" i="1" s="1"/>
  <c r="AL5" i="1"/>
  <c r="AL9" i="1" s="1"/>
  <c r="AP5" i="1"/>
  <c r="AL10" i="1" s="1"/>
  <c r="AP6" i="1"/>
  <c r="AA5" i="1"/>
  <c r="AA6" i="1"/>
  <c r="AA18" i="1" s="1"/>
  <c r="AA9" i="1"/>
  <c r="AE5" i="1"/>
  <c r="AE6" i="1"/>
  <c r="AA20" i="1" s="1"/>
  <c r="AL8" i="1"/>
  <c r="P6" i="1"/>
  <c r="P18" i="1" s="1"/>
  <c r="T6" i="1"/>
  <c r="T5" i="1"/>
  <c r="P19" i="1" s="1"/>
  <c r="I6" i="1"/>
  <c r="I9" i="1" s="1"/>
  <c r="E6" i="1"/>
  <c r="I8" i="1" s="1"/>
  <c r="P5" i="1"/>
  <c r="P17" i="1" s="1"/>
  <c r="I5" i="1"/>
  <c r="I7" i="1" s="1"/>
  <c r="C6" i="1"/>
  <c r="C7" i="1" s="1"/>
  <c r="C8" i="1" s="1"/>
  <c r="C9" i="1" s="1"/>
  <c r="C10" i="1" s="1"/>
  <c r="C11" i="1" s="1"/>
  <c r="C5" i="1"/>
  <c r="N5" i="1" s="1"/>
  <c r="Y5" i="1" s="1"/>
  <c r="AJ5" i="1" s="1"/>
  <c r="E17" i="1"/>
  <c r="I17" i="1" s="1"/>
  <c r="AR10" i="1"/>
  <c r="AQ10" i="1"/>
  <c r="AG10" i="1"/>
  <c r="AF10" i="1"/>
  <c r="V10" i="1"/>
  <c r="U10" i="1"/>
  <c r="K10" i="1"/>
  <c r="J10" i="1"/>
  <c r="E10" i="1"/>
  <c r="AR9" i="1"/>
  <c r="AQ9" i="1"/>
  <c r="AG9" i="1"/>
  <c r="AF9" i="1"/>
  <c r="V9" i="1"/>
  <c r="U9" i="1"/>
  <c r="K9" i="1"/>
  <c r="J9" i="1"/>
  <c r="AR8" i="1"/>
  <c r="AQ8" i="1"/>
  <c r="AG8" i="1"/>
  <c r="AF8" i="1"/>
  <c r="V8" i="1"/>
  <c r="U8" i="1"/>
  <c r="K8" i="1"/>
  <c r="J8" i="1"/>
  <c r="AR7" i="1"/>
  <c r="AQ7" i="1"/>
  <c r="AG7" i="1"/>
  <c r="AF7" i="1"/>
  <c r="V7" i="1"/>
  <c r="U7" i="1"/>
  <c r="K7" i="1"/>
  <c r="J7" i="1"/>
  <c r="AR6" i="1"/>
  <c r="AQ6" i="1"/>
  <c r="AG6" i="1"/>
  <c r="AF6" i="1"/>
  <c r="V6" i="1"/>
  <c r="U6" i="1"/>
  <c r="P20" i="1"/>
  <c r="K6" i="1"/>
  <c r="J6" i="1"/>
  <c r="N6" i="1"/>
  <c r="Y6" i="1" s="1"/>
  <c r="AJ6" i="1" s="1"/>
  <c r="AR5" i="1"/>
  <c r="AQ5" i="1"/>
  <c r="AG5" i="1"/>
  <c r="AF5" i="1"/>
  <c r="AA19" i="1"/>
  <c r="V5" i="1"/>
  <c r="U5" i="1"/>
  <c r="K5" i="1"/>
  <c r="J5" i="1"/>
  <c r="E5" i="1"/>
  <c r="E9" i="1" s="1"/>
  <c r="B11" i="15"/>
  <c r="C11" i="15"/>
  <c r="B12" i="15"/>
  <c r="C12" i="15"/>
  <c r="B13" i="15"/>
  <c r="C13" i="15"/>
  <c r="B14" i="15"/>
  <c r="C14" i="15"/>
  <c r="B15" i="15"/>
  <c r="C15" i="15"/>
  <c r="C10" i="15"/>
  <c r="AA20" i="11"/>
  <c r="AE20" i="11" s="1"/>
  <c r="AA19" i="11"/>
  <c r="AE18" i="11"/>
  <c r="AB18" i="11"/>
  <c r="AA18" i="11"/>
  <c r="AE17" i="11"/>
  <c r="AA17" i="11"/>
  <c r="AP20" i="11"/>
  <c r="AL20" i="11"/>
  <c r="AL19" i="11"/>
  <c r="AL18" i="11"/>
  <c r="AP18" i="11" s="1"/>
  <c r="AP17" i="11"/>
  <c r="AN17" i="11"/>
  <c r="AL17" i="11"/>
  <c r="AM17" i="11" s="1"/>
  <c r="P20" i="11"/>
  <c r="T20" i="11" s="1"/>
  <c r="P19" i="11"/>
  <c r="T18" i="11"/>
  <c r="P18" i="11"/>
  <c r="R18" i="11" s="1"/>
  <c r="T17" i="11"/>
  <c r="P17" i="11"/>
  <c r="E20" i="11"/>
  <c r="E19" i="11"/>
  <c r="AL5" i="11"/>
  <c r="AL9" i="11" s="1"/>
  <c r="AL6" i="11"/>
  <c r="AP5" i="11"/>
  <c r="AP6" i="11"/>
  <c r="AP9" i="11" s="1"/>
  <c r="AE6" i="11"/>
  <c r="AE9" i="11" s="1"/>
  <c r="AE5" i="11"/>
  <c r="AE7" i="11" s="1"/>
  <c r="AA6" i="11"/>
  <c r="AE8" i="11" s="1"/>
  <c r="AA5" i="11"/>
  <c r="T6" i="11"/>
  <c r="T9" i="11" s="1"/>
  <c r="T5" i="11"/>
  <c r="P10" i="11" s="1"/>
  <c r="P6" i="11"/>
  <c r="P5" i="11"/>
  <c r="P9" i="11" s="1"/>
  <c r="AJ11" i="11"/>
  <c r="AR10" i="11"/>
  <c r="AQ10" i="11"/>
  <c r="AJ10" i="11"/>
  <c r="AR9" i="11"/>
  <c r="AQ9" i="11"/>
  <c r="AJ9" i="11"/>
  <c r="AR8" i="11"/>
  <c r="AQ8" i="11"/>
  <c r="AJ8" i="11"/>
  <c r="AR7" i="11"/>
  <c r="AQ7" i="11"/>
  <c r="AJ7" i="11"/>
  <c r="AR6" i="11"/>
  <c r="AN20" i="11" s="1"/>
  <c r="AQ6" i="11"/>
  <c r="AP10" i="11"/>
  <c r="AJ6" i="11"/>
  <c r="AR5" i="11"/>
  <c r="AQ5" i="11"/>
  <c r="AM18" i="11" s="1"/>
  <c r="AP7" i="11"/>
  <c r="AJ5" i="11"/>
  <c r="Y11" i="11"/>
  <c r="AG10" i="11"/>
  <c r="AF10" i="11"/>
  <c r="Y10" i="11"/>
  <c r="AG9" i="11"/>
  <c r="AF9" i="11"/>
  <c r="Y9" i="11"/>
  <c r="AG8" i="11"/>
  <c r="AF8" i="11"/>
  <c r="Y8" i="11"/>
  <c r="AG7" i="11"/>
  <c r="AF7" i="11"/>
  <c r="Y7" i="11"/>
  <c r="AG6" i="11"/>
  <c r="AF6" i="11"/>
  <c r="Y6" i="11"/>
  <c r="AG5" i="11"/>
  <c r="AF5" i="11"/>
  <c r="AC20" i="11" s="1"/>
  <c r="AA9" i="11"/>
  <c r="Y5" i="11"/>
  <c r="N6" i="11"/>
  <c r="N7" i="11"/>
  <c r="N8" i="11"/>
  <c r="N9" i="11"/>
  <c r="N10" i="11"/>
  <c r="N11" i="11"/>
  <c r="N5" i="11"/>
  <c r="K10" i="11"/>
  <c r="J10" i="11"/>
  <c r="K9" i="11"/>
  <c r="J9" i="11"/>
  <c r="K8" i="11"/>
  <c r="J8" i="11"/>
  <c r="K7" i="11"/>
  <c r="J7" i="11"/>
  <c r="K6" i="11"/>
  <c r="J6" i="11"/>
  <c r="I6" i="11"/>
  <c r="I9" i="11" s="1"/>
  <c r="E6" i="11"/>
  <c r="I10" i="11" s="1"/>
  <c r="K5" i="11"/>
  <c r="J5" i="11"/>
  <c r="I5" i="11"/>
  <c r="I7" i="11" s="1"/>
  <c r="E5" i="11"/>
  <c r="E9" i="11" s="1"/>
  <c r="C6" i="11"/>
  <c r="C7" i="11" s="1"/>
  <c r="C8" i="11" s="1"/>
  <c r="C9" i="11" s="1"/>
  <c r="C10" i="11" s="1"/>
  <c r="C11" i="11" s="1"/>
  <c r="C5" i="11"/>
  <c r="T10" i="11"/>
  <c r="V10" i="11"/>
  <c r="U10" i="11"/>
  <c r="V9" i="11"/>
  <c r="U9" i="11"/>
  <c r="V8" i="11"/>
  <c r="U8" i="11"/>
  <c r="V7" i="11"/>
  <c r="U7" i="11"/>
  <c r="T7" i="11"/>
  <c r="V6" i="11"/>
  <c r="U6" i="11"/>
  <c r="V5" i="11"/>
  <c r="U5" i="11"/>
  <c r="R17" i="11" s="1"/>
  <c r="R19" i="11" l="1"/>
  <c r="AP9" i="1"/>
  <c r="AP7" i="1"/>
  <c r="AE9" i="1"/>
  <c r="E20" i="1"/>
  <c r="I20" i="1" s="1"/>
  <c r="E8" i="1"/>
  <c r="E19" i="1"/>
  <c r="F19" i="1" s="1"/>
  <c r="AE19" i="1"/>
  <c r="AE20" i="1"/>
  <c r="AE18" i="1"/>
  <c r="T17" i="1"/>
  <c r="T19" i="1"/>
  <c r="Q18" i="1"/>
  <c r="T18" i="1"/>
  <c r="T20" i="1"/>
  <c r="AP10" i="1"/>
  <c r="T7" i="1"/>
  <c r="AA8" i="1"/>
  <c r="T9" i="1"/>
  <c r="AA10" i="1"/>
  <c r="G17" i="1"/>
  <c r="AL17" i="1"/>
  <c r="AL18" i="1"/>
  <c r="AL19" i="1"/>
  <c r="AL20" i="1"/>
  <c r="AE7" i="1"/>
  <c r="AL7" i="1"/>
  <c r="AE8" i="1"/>
  <c r="AE10" i="1"/>
  <c r="AB18" i="1" s="1"/>
  <c r="E18" i="1"/>
  <c r="P9" i="1"/>
  <c r="I10" i="1"/>
  <c r="F17" i="1"/>
  <c r="E7" i="1"/>
  <c r="AA17" i="1"/>
  <c r="P7" i="1"/>
  <c r="P8" i="1"/>
  <c r="P10" i="1"/>
  <c r="AA7" i="1"/>
  <c r="T8" i="1"/>
  <c r="T10" i="1"/>
  <c r="AN19" i="11"/>
  <c r="AM20" i="11"/>
  <c r="AK20" i="11" s="1"/>
  <c r="AC17" i="11"/>
  <c r="AC18" i="11"/>
  <c r="Z18" i="11" s="1"/>
  <c r="AC19" i="11"/>
  <c r="Q18" i="11"/>
  <c r="O18" i="11" s="1"/>
  <c r="Q17" i="11"/>
  <c r="O17" i="11" s="1"/>
  <c r="AE19" i="11"/>
  <c r="AB17" i="11"/>
  <c r="AB20" i="11"/>
  <c r="Z20" i="11" s="1"/>
  <c r="AB19" i="11"/>
  <c r="AK17" i="11"/>
  <c r="AN18" i="11"/>
  <c r="AK18" i="11" s="1"/>
  <c r="AP19" i="11"/>
  <c r="AM19" i="11"/>
  <c r="T19" i="11"/>
  <c r="Q20" i="11"/>
  <c r="R20" i="11"/>
  <c r="Q19" i="11"/>
  <c r="AE10" i="11"/>
  <c r="P7" i="11"/>
  <c r="AL8" i="11"/>
  <c r="AP8" i="11"/>
  <c r="AL10" i="11"/>
  <c r="AL7" i="11"/>
  <c r="AA8" i="11"/>
  <c r="AA10" i="11"/>
  <c r="AA7" i="11"/>
  <c r="E8" i="11"/>
  <c r="I8" i="11"/>
  <c r="E10" i="11"/>
  <c r="E7" i="11"/>
  <c r="P8" i="11"/>
  <c r="T8" i="11"/>
  <c r="O19" i="11" l="1"/>
  <c r="AC19" i="1"/>
  <c r="R17" i="1"/>
  <c r="F20" i="1"/>
  <c r="I19" i="1"/>
  <c r="G20" i="1"/>
  <c r="D17" i="1"/>
  <c r="AP19" i="1"/>
  <c r="AN19" i="1"/>
  <c r="AM19" i="1"/>
  <c r="G19" i="1"/>
  <c r="D19" i="1" s="1"/>
  <c r="AC18" i="1"/>
  <c r="Z18" i="1" s="1"/>
  <c r="AC17" i="1"/>
  <c r="AB17" i="1"/>
  <c r="AE17" i="1"/>
  <c r="AP18" i="1"/>
  <c r="AN18" i="1"/>
  <c r="AM18" i="1"/>
  <c r="Q19" i="1"/>
  <c r="AP17" i="1"/>
  <c r="AN17" i="1"/>
  <c r="AM17" i="1"/>
  <c r="R19" i="1"/>
  <c r="AB20" i="1"/>
  <c r="N7" i="1"/>
  <c r="Y7" i="1" s="1"/>
  <c r="AJ7" i="1" s="1"/>
  <c r="Q20" i="1"/>
  <c r="Q17" i="1"/>
  <c r="AC20" i="1"/>
  <c r="R20" i="1"/>
  <c r="AP20" i="1"/>
  <c r="AN20" i="1"/>
  <c r="AM20" i="1"/>
  <c r="R18" i="1"/>
  <c r="O18" i="1" s="1"/>
  <c r="AB19" i="1"/>
  <c r="I18" i="1"/>
  <c r="F18" i="1"/>
  <c r="G18" i="1"/>
  <c r="Z17" i="11"/>
  <c r="AK19" i="11"/>
  <c r="AO18" i="11" s="1"/>
  <c r="Z19" i="11"/>
  <c r="O20" i="11"/>
  <c r="S20" i="11" s="1"/>
  <c r="Z19" i="1" l="1"/>
  <c r="O17" i="1"/>
  <c r="D20" i="1"/>
  <c r="Z17" i="1"/>
  <c r="AK20" i="1"/>
  <c r="AK19" i="1"/>
  <c r="D18" i="1"/>
  <c r="O20" i="1"/>
  <c r="Z20" i="1"/>
  <c r="AK17" i="1"/>
  <c r="N8" i="1"/>
  <c r="Y8" i="1" s="1"/>
  <c r="AJ8" i="1" s="1"/>
  <c r="O19" i="1"/>
  <c r="AK18" i="1"/>
  <c r="AD19" i="11"/>
  <c r="AO19" i="11"/>
  <c r="AO17" i="11"/>
  <c r="AO20" i="11"/>
  <c r="AD18" i="11"/>
  <c r="AD20" i="11"/>
  <c r="AD17" i="11"/>
  <c r="S17" i="11"/>
  <c r="S18" i="11"/>
  <c r="S19" i="11"/>
  <c r="N9" i="1" l="1"/>
  <c r="Y9" i="1" s="1"/>
  <c r="AJ9" i="1" s="1"/>
  <c r="N10" i="1" l="1"/>
  <c r="Y10" i="1" s="1"/>
  <c r="AJ10" i="1" s="1"/>
  <c r="N11" i="1"/>
  <c r="Y11" i="1" s="1"/>
  <c r="AJ11" i="1" s="1"/>
  <c r="L3" i="6" l="1"/>
  <c r="I3" i="6"/>
  <c r="AO15" i="21" l="1"/>
  <c r="AI15" i="21"/>
  <c r="AD15" i="21"/>
  <c r="X15" i="21"/>
  <c r="S15" i="21"/>
  <c r="M15" i="21"/>
  <c r="L15" i="21"/>
  <c r="H15" i="21"/>
  <c r="A15" i="21"/>
  <c r="AO14" i="21"/>
  <c r="AI14" i="21"/>
  <c r="AD14" i="21"/>
  <c r="X14" i="21"/>
  <c r="S14" i="21"/>
  <c r="M14" i="21"/>
  <c r="L14" i="21"/>
  <c r="H14" i="21"/>
  <c r="A14" i="21"/>
  <c r="AO13" i="21"/>
  <c r="AI13" i="21"/>
  <c r="AD13" i="21"/>
  <c r="X13" i="21"/>
  <c r="S13" i="21"/>
  <c r="M13" i="21"/>
  <c r="L13" i="21"/>
  <c r="H13" i="21"/>
  <c r="A13" i="21"/>
  <c r="AO12" i="21"/>
  <c r="AI12" i="21"/>
  <c r="AD12" i="21"/>
  <c r="X12" i="21"/>
  <c r="S12" i="21"/>
  <c r="M12" i="21"/>
  <c r="L12" i="21"/>
  <c r="H12" i="21"/>
  <c r="A12" i="21"/>
  <c r="AO11" i="21"/>
  <c r="AI11" i="21"/>
  <c r="AD11" i="21"/>
  <c r="X11" i="21"/>
  <c r="S11" i="21"/>
  <c r="M11" i="21"/>
  <c r="L11" i="21"/>
  <c r="H11" i="21"/>
  <c r="A11" i="21"/>
  <c r="AO10" i="21"/>
  <c r="AI10" i="21"/>
  <c r="AD10" i="21"/>
  <c r="X10" i="21"/>
  <c r="S10" i="21"/>
  <c r="M10" i="21"/>
  <c r="L10" i="21"/>
  <c r="H10" i="21"/>
  <c r="B10" i="21"/>
  <c r="A10" i="21"/>
  <c r="R4" i="6" l="1"/>
  <c r="Q4" i="6"/>
  <c r="E3" i="6"/>
  <c r="B3" i="6"/>
  <c r="E7" i="15"/>
  <c r="G12" i="3"/>
  <c r="F12" i="3"/>
  <c r="E12" i="3"/>
  <c r="D12" i="3"/>
  <c r="AL7" i="15"/>
  <c r="AA7" i="15"/>
  <c r="P7" i="15"/>
  <c r="E4" i="3" l="1"/>
  <c r="L6" i="6" s="1"/>
  <c r="E5" i="3"/>
  <c r="L7" i="6" s="1"/>
  <c r="E6" i="3"/>
  <c r="L8" i="6" s="1"/>
  <c r="E7" i="3"/>
  <c r="L9" i="6" s="1"/>
  <c r="E8" i="3"/>
  <c r="L10" i="6" s="1"/>
  <c r="E9" i="3"/>
  <c r="L11" i="6" s="1"/>
  <c r="E10" i="3"/>
  <c r="L12" i="6" s="1"/>
  <c r="E3" i="3"/>
  <c r="L5" i="6" l="1"/>
  <c r="E5" i="6"/>
  <c r="G14" i="3"/>
  <c r="E13" i="3"/>
  <c r="C12" i="17" l="1"/>
  <c r="B12" i="17"/>
  <c r="D11" i="17"/>
  <c r="D10" i="17"/>
  <c r="D9" i="17"/>
  <c r="D8" i="17"/>
  <c r="D7" i="17"/>
  <c r="D6" i="17"/>
  <c r="D5" i="17"/>
  <c r="D4" i="17"/>
  <c r="AO15" i="15"/>
  <c r="AI15" i="15"/>
  <c r="AO14" i="15"/>
  <c r="AI14" i="15"/>
  <c r="AO13" i="15"/>
  <c r="AI13" i="15"/>
  <c r="AO12" i="15"/>
  <c r="AI12" i="15"/>
  <c r="AO11" i="15"/>
  <c r="AI11" i="15"/>
  <c r="AO10" i="15"/>
  <c r="AI10" i="15"/>
  <c r="AD15" i="15"/>
  <c r="X15" i="15"/>
  <c r="AD14" i="15"/>
  <c r="X14" i="15"/>
  <c r="AD13" i="15"/>
  <c r="X13" i="15"/>
  <c r="AD12" i="15"/>
  <c r="X12" i="15"/>
  <c r="AD11" i="15"/>
  <c r="X11" i="15"/>
  <c r="AD10" i="15"/>
  <c r="X10" i="15"/>
  <c r="S15" i="15"/>
  <c r="M15" i="15"/>
  <c r="S14" i="15"/>
  <c r="M14" i="15"/>
  <c r="S13" i="15"/>
  <c r="M13" i="15"/>
  <c r="S12" i="15"/>
  <c r="M12" i="15"/>
  <c r="S11" i="15"/>
  <c r="M11" i="15"/>
  <c r="S10" i="15"/>
  <c r="M10" i="15"/>
  <c r="H11" i="15"/>
  <c r="H12" i="15"/>
  <c r="H13" i="15"/>
  <c r="H14" i="15"/>
  <c r="H15" i="15"/>
  <c r="H10" i="15"/>
  <c r="A15" i="15"/>
  <c r="A14" i="15"/>
  <c r="A13" i="15"/>
  <c r="A12" i="15"/>
  <c r="A11" i="15"/>
  <c r="A10" i="15"/>
  <c r="L11" i="15"/>
  <c r="L12" i="15"/>
  <c r="L13" i="15"/>
  <c r="L14" i="15"/>
  <c r="L15" i="15"/>
  <c r="B10" i="15"/>
  <c r="L10" i="15"/>
  <c r="D12" i="17" l="1"/>
  <c r="P6" i="6"/>
  <c r="P7" i="6"/>
  <c r="P8" i="6"/>
  <c r="P9" i="6"/>
  <c r="P10" i="6"/>
  <c r="P11" i="6"/>
  <c r="P12" i="6"/>
  <c r="P5" i="6"/>
  <c r="E6" i="6"/>
  <c r="E7" i="6"/>
  <c r="E8" i="6"/>
  <c r="E9" i="6"/>
  <c r="E10" i="6"/>
  <c r="E11" i="6"/>
  <c r="E12" i="6"/>
  <c r="G15" i="3" l="1"/>
  <c r="E15" i="3"/>
  <c r="E14" i="3"/>
  <c r="AJ10" i="21" l="1"/>
  <c r="N10" i="21"/>
  <c r="AJ10" i="15" l="1"/>
  <c r="Y10" i="15"/>
  <c r="Y10" i="21"/>
  <c r="AJ11" i="21"/>
  <c r="N11" i="21"/>
  <c r="F10" i="3"/>
  <c r="F9" i="3"/>
  <c r="F8" i="3"/>
  <c r="F7" i="3"/>
  <c r="F6" i="3"/>
  <c r="F5" i="3"/>
  <c r="F4" i="3"/>
  <c r="F3" i="3"/>
  <c r="G4" i="3"/>
  <c r="G5" i="3"/>
  <c r="G6" i="3"/>
  <c r="G7" i="3"/>
  <c r="G8" i="3"/>
  <c r="G9" i="3"/>
  <c r="G10" i="3"/>
  <c r="G3" i="3"/>
  <c r="AA12" i="21" l="1"/>
  <c r="AL11" i="15"/>
  <c r="N12" i="21"/>
  <c r="AA10" i="21"/>
  <c r="E12" i="21"/>
  <c r="I10" i="21"/>
  <c r="AA11" i="21"/>
  <c r="AJ12" i="21"/>
  <c r="I11" i="21"/>
  <c r="E11" i="21"/>
  <c r="AA12" i="15"/>
  <c r="E10" i="21"/>
  <c r="N10" i="15"/>
  <c r="AA11" i="15" l="1"/>
  <c r="AL12" i="21"/>
  <c r="AP14" i="21"/>
  <c r="P15" i="21"/>
  <c r="P10" i="21"/>
  <c r="T12" i="21"/>
  <c r="N13" i="21"/>
  <c r="AP13" i="21"/>
  <c r="AL11" i="21"/>
  <c r="AP15" i="21"/>
  <c r="AE11" i="21"/>
  <c r="AE11" i="15"/>
  <c r="AE10" i="21"/>
  <c r="P12" i="21"/>
  <c r="T14" i="21"/>
  <c r="T10" i="21"/>
  <c r="T13" i="21"/>
  <c r="P11" i="21"/>
  <c r="T15" i="21"/>
  <c r="T11" i="21"/>
  <c r="P14" i="21"/>
  <c r="AP11" i="21"/>
  <c r="AL14" i="21"/>
  <c r="AL13" i="15"/>
  <c r="AP10" i="21"/>
  <c r="AL10" i="21"/>
  <c r="AL15" i="21"/>
  <c r="AL12" i="15"/>
  <c r="AJ13" i="21"/>
  <c r="AE10" i="15"/>
  <c r="P10" i="15"/>
  <c r="T10" i="15"/>
  <c r="AP11" i="15"/>
  <c r="P12" i="15"/>
  <c r="AP10" i="15"/>
  <c r="P11" i="15"/>
  <c r="T11" i="15"/>
  <c r="AL10" i="15"/>
  <c r="E10" i="15"/>
  <c r="E17" i="11"/>
  <c r="I10" i="15"/>
  <c r="E12" i="15"/>
  <c r="I11" i="15"/>
  <c r="E11" i="15"/>
  <c r="E18" i="11"/>
  <c r="AE12" i="21"/>
  <c r="AA10" i="15"/>
  <c r="E13" i="21"/>
  <c r="AP13" i="15"/>
  <c r="AJ11" i="15"/>
  <c r="N11" i="15"/>
  <c r="P15" i="15"/>
  <c r="T14" i="15"/>
  <c r="AA13" i="21"/>
  <c r="AL14" i="15" l="1"/>
  <c r="AP15" i="15"/>
  <c r="T12" i="15"/>
  <c r="AL15" i="15"/>
  <c r="T15" i="15"/>
  <c r="AP14" i="15"/>
  <c r="AL13" i="21"/>
  <c r="P13" i="21"/>
  <c r="T13" i="15"/>
  <c r="I12" i="15"/>
  <c r="I12" i="21"/>
  <c r="I14" i="15"/>
  <c r="I14" i="21"/>
  <c r="AA14" i="15"/>
  <c r="AA14" i="21"/>
  <c r="AE15" i="15"/>
  <c r="AE15" i="21"/>
  <c r="AA15" i="15"/>
  <c r="AA15" i="21"/>
  <c r="Y11" i="15"/>
  <c r="Y11" i="21"/>
  <c r="E15" i="15"/>
  <c r="E15" i="21"/>
  <c r="I15" i="15"/>
  <c r="I15" i="21"/>
  <c r="E14" i="15"/>
  <c r="E14" i="21"/>
  <c r="AE14" i="15"/>
  <c r="AE14" i="21"/>
  <c r="I13" i="15"/>
  <c r="I13" i="21"/>
  <c r="AP12" i="21"/>
  <c r="AP12" i="15"/>
  <c r="P14" i="15"/>
  <c r="AE13" i="15"/>
  <c r="AE13" i="21"/>
  <c r="AJ14" i="21"/>
  <c r="N14" i="21"/>
  <c r="AE12" i="15"/>
  <c r="AA13" i="15"/>
  <c r="I18" i="11"/>
  <c r="I19" i="11"/>
  <c r="I20" i="11"/>
  <c r="I17" i="11"/>
  <c r="E13" i="15"/>
  <c r="P13" i="15"/>
  <c r="AJ12" i="15"/>
  <c r="N12" i="15"/>
  <c r="Y12" i="15" l="1"/>
  <c r="Y12" i="21"/>
  <c r="G20" i="11"/>
  <c r="G19" i="11"/>
  <c r="F20" i="11"/>
  <c r="F18" i="11"/>
  <c r="F17" i="11"/>
  <c r="G18" i="11"/>
  <c r="G17" i="11"/>
  <c r="F19" i="11"/>
  <c r="N13" i="15"/>
  <c r="AJ13" i="15"/>
  <c r="AD19" i="1" l="1"/>
  <c r="AD18" i="1"/>
  <c r="AD20" i="1"/>
  <c r="AD17" i="1"/>
  <c r="H20" i="1"/>
  <c r="H18" i="1"/>
  <c r="H19" i="1"/>
  <c r="H17" i="1"/>
  <c r="AO17" i="1"/>
  <c r="AO19" i="1"/>
  <c r="AO18" i="1"/>
  <c r="AO20" i="1"/>
  <c r="S17" i="1"/>
  <c r="S20" i="1"/>
  <c r="S19" i="1"/>
  <c r="S18" i="1"/>
  <c r="Y13" i="15"/>
  <c r="Y13" i="21"/>
  <c r="D18" i="11"/>
  <c r="D19" i="11"/>
  <c r="D17" i="11"/>
  <c r="D20" i="11"/>
  <c r="N14" i="15"/>
  <c r="AJ14" i="15"/>
  <c r="C6" i="5" l="1"/>
  <c r="D24" i="14" s="1"/>
  <c r="F24" i="14" s="1"/>
  <c r="O25" i="14" s="1"/>
  <c r="B6" i="5"/>
  <c r="D28" i="14" s="1"/>
  <c r="F28" i="14" s="1"/>
  <c r="O26" i="14" s="1"/>
  <c r="E6" i="5"/>
  <c r="D8" i="14" s="1"/>
  <c r="F8" i="14" s="1"/>
  <c r="O9" i="14" s="1"/>
  <c r="Q9" i="14" s="1"/>
  <c r="R13" i="14" s="1"/>
  <c r="D6" i="5"/>
  <c r="D12" i="14" s="1"/>
  <c r="F12" i="14" s="1"/>
  <c r="O10" i="14" s="1"/>
  <c r="Q10" i="14" s="1"/>
  <c r="Y14" i="15"/>
  <c r="Y14" i="21"/>
  <c r="E18" i="5"/>
  <c r="D8" i="20" s="1"/>
  <c r="F8" i="20" s="1"/>
  <c r="O9" i="20" s="1"/>
  <c r="Q9" i="20" s="1"/>
  <c r="R13" i="20" s="1"/>
  <c r="T13" i="20" s="1"/>
  <c r="X17" i="20" s="1"/>
  <c r="I17" i="6" s="1"/>
  <c r="D18" i="5"/>
  <c r="D12" i="20" s="1"/>
  <c r="F12" i="20" s="1"/>
  <c r="O10" i="20" s="1"/>
  <c r="Q10" i="20" s="1"/>
  <c r="R19" i="20" s="1"/>
  <c r="T19" i="20" s="1"/>
  <c r="X19" i="20" s="1"/>
  <c r="I19" i="6" s="1"/>
  <c r="B18" i="5"/>
  <c r="D28" i="20" s="1"/>
  <c r="F28" i="20" s="1"/>
  <c r="O26" i="20" s="1"/>
  <c r="Q26" i="20" s="1"/>
  <c r="R35" i="20" s="1"/>
  <c r="T35" i="20" s="1"/>
  <c r="I11" i="6" s="1"/>
  <c r="C18" i="5"/>
  <c r="D24" i="20" s="1"/>
  <c r="F24" i="20" s="1"/>
  <c r="O25" i="20" s="1"/>
  <c r="Q25" i="20" s="1"/>
  <c r="R29" i="20" s="1"/>
  <c r="T29" i="20" s="1"/>
  <c r="X9" i="20" s="1"/>
  <c r="I9" i="6" s="1"/>
  <c r="E20" i="5"/>
  <c r="D16" i="20" s="1"/>
  <c r="F16" i="20" s="1"/>
  <c r="O17" i="20" s="1"/>
  <c r="Q17" i="20" s="1"/>
  <c r="R14" i="20" s="1"/>
  <c r="T14" i="20" s="1"/>
  <c r="X18" i="20" s="1"/>
  <c r="I18" i="6" s="1"/>
  <c r="B20" i="5"/>
  <c r="D36" i="20" s="1"/>
  <c r="F36" i="20" s="1"/>
  <c r="O34" i="20" s="1"/>
  <c r="Q34" i="20" s="1"/>
  <c r="R36" i="20" s="1"/>
  <c r="T36" i="20" s="1"/>
  <c r="X12" i="20" s="1"/>
  <c r="I12" i="6" s="1"/>
  <c r="D20" i="5"/>
  <c r="D20" i="20" s="1"/>
  <c r="F20" i="20" s="1"/>
  <c r="O18" i="20" s="1"/>
  <c r="Q18" i="20" s="1"/>
  <c r="R20" i="20" s="1"/>
  <c r="T20" i="20" s="1"/>
  <c r="X20" i="20" s="1"/>
  <c r="I20" i="6" s="1"/>
  <c r="C20" i="5"/>
  <c r="D32" i="20" s="1"/>
  <c r="F32" i="20" s="1"/>
  <c r="O33" i="20" s="1"/>
  <c r="Q33" i="20" s="1"/>
  <c r="R30" i="20" s="1"/>
  <c r="T30" i="20" s="1"/>
  <c r="X10" i="20" s="1"/>
  <c r="I10" i="6" s="1"/>
  <c r="C8" i="5"/>
  <c r="D32" i="14" s="1"/>
  <c r="F32" i="14" s="1"/>
  <c r="E8" i="5"/>
  <c r="D16" i="14" s="1"/>
  <c r="F16" i="14" s="1"/>
  <c r="O17" i="14" s="1"/>
  <c r="Q17" i="14" s="1"/>
  <c r="R14" i="14" s="1"/>
  <c r="T14" i="14" s="1"/>
  <c r="X18" i="14" s="1"/>
  <c r="B18" i="6" s="1"/>
  <c r="D8" i="5"/>
  <c r="D20" i="14" s="1"/>
  <c r="F20" i="14" s="1"/>
  <c r="O18" i="14" s="1"/>
  <c r="Q18" i="14" s="1"/>
  <c r="R20" i="14" s="1"/>
  <c r="T20" i="14" s="1"/>
  <c r="X20" i="14" s="1"/>
  <c r="B20" i="6" s="1"/>
  <c r="B8" i="5"/>
  <c r="D36" i="14" s="1"/>
  <c r="F36" i="14" s="1"/>
  <c r="O34" i="14" s="1"/>
  <c r="Q34" i="14" s="1"/>
  <c r="R36" i="14" s="1"/>
  <c r="T36" i="14" s="1"/>
  <c r="X12" i="14" s="1"/>
  <c r="B12" i="6" s="1"/>
  <c r="E17" i="5"/>
  <c r="D11" i="20" s="1"/>
  <c r="D17" i="5"/>
  <c r="D7" i="20" s="1"/>
  <c r="C17" i="5"/>
  <c r="D27" i="20" s="1"/>
  <c r="B17" i="5"/>
  <c r="D23" i="20" s="1"/>
  <c r="C19" i="5"/>
  <c r="D35" i="20" s="1"/>
  <c r="B19" i="5"/>
  <c r="D31" i="20" s="1"/>
  <c r="E19" i="5"/>
  <c r="D19" i="20" s="1"/>
  <c r="F19" i="20" s="1"/>
  <c r="G18" i="20" s="1"/>
  <c r="I18" i="20" s="1"/>
  <c r="J20" i="20" s="1"/>
  <c r="L20" i="20" s="1"/>
  <c r="X16" i="20" s="1"/>
  <c r="I16" i="6" s="1"/>
  <c r="D19" i="5"/>
  <c r="D15" i="20" s="1"/>
  <c r="D7" i="5"/>
  <c r="E7" i="5"/>
  <c r="C7" i="5"/>
  <c r="B7" i="5"/>
  <c r="N15" i="21"/>
  <c r="H18" i="11"/>
  <c r="H17" i="11"/>
  <c r="H20" i="11"/>
  <c r="H19" i="11"/>
  <c r="D10" i="20"/>
  <c r="D14" i="20" s="1"/>
  <c r="D18" i="20" s="1"/>
  <c r="D26" i="20" s="1"/>
  <c r="D30" i="20" s="1"/>
  <c r="D34" i="20" s="1"/>
  <c r="G8" i="20" s="1"/>
  <c r="AJ15" i="15" l="1"/>
  <c r="AJ15" i="21"/>
  <c r="Y15" i="15"/>
  <c r="Y15" i="21"/>
  <c r="N15" i="15"/>
  <c r="O8" i="20"/>
  <c r="O16" i="20" s="1"/>
  <c r="G16" i="20"/>
  <c r="E5" i="5"/>
  <c r="D5" i="5"/>
  <c r="B5" i="5"/>
  <c r="C5" i="5"/>
  <c r="F31" i="20"/>
  <c r="G33" i="20" s="1"/>
  <c r="I33" i="20" s="1"/>
  <c r="J30" i="20" s="1"/>
  <c r="L30" i="20" s="1"/>
  <c r="X6" i="20" s="1"/>
  <c r="I6" i="6" s="1"/>
  <c r="F35" i="20"/>
  <c r="G34" i="20" s="1"/>
  <c r="I34" i="20" s="1"/>
  <c r="J36" i="20" s="1"/>
  <c r="L36" i="20" s="1"/>
  <c r="X8" i="20" s="1"/>
  <c r="I8" i="6" s="1"/>
  <c r="F15" i="20"/>
  <c r="G17" i="20" s="1"/>
  <c r="I17" i="20" s="1"/>
  <c r="J14" i="20" s="1"/>
  <c r="L14" i="20" s="1"/>
  <c r="X14" i="20" s="1"/>
  <c r="I14" i="6" s="1"/>
  <c r="Q26" i="14"/>
  <c r="R35" i="14" s="1"/>
  <c r="T35" i="14" s="1"/>
  <c r="B11" i="6" s="1"/>
  <c r="Q25" i="14"/>
  <c r="R29" i="14" s="1"/>
  <c r="T29" i="14" s="1"/>
  <c r="X9" i="14" s="1"/>
  <c r="B9" i="6" s="1"/>
  <c r="D19" i="14"/>
  <c r="F19" i="14" s="1"/>
  <c r="G18" i="14" s="1"/>
  <c r="I18" i="14" s="1"/>
  <c r="J20" i="14" s="1"/>
  <c r="L20" i="14" s="1"/>
  <c r="X16" i="14" s="1"/>
  <c r="B16" i="6" s="1"/>
  <c r="D35" i="14"/>
  <c r="F35" i="14" s="1"/>
  <c r="G34" i="14" s="1"/>
  <c r="I34" i="14" s="1"/>
  <c r="D31" i="14"/>
  <c r="F31" i="14" s="1"/>
  <c r="D15" i="14"/>
  <c r="F15" i="14" s="1"/>
  <c r="G17" i="14" s="1"/>
  <c r="I17" i="14" s="1"/>
  <c r="J14" i="14" s="1"/>
  <c r="L14" i="14" s="1"/>
  <c r="F11" i="20"/>
  <c r="G10" i="20" s="1"/>
  <c r="I10" i="20" s="1"/>
  <c r="J19" i="20" s="1"/>
  <c r="L19" i="20" s="1"/>
  <c r="X15" i="20" s="1"/>
  <c r="I15" i="6" s="1"/>
  <c r="R19" i="14"/>
  <c r="T19" i="14" s="1"/>
  <c r="X19" i="14" s="1"/>
  <c r="B19" i="6" s="1"/>
  <c r="T13" i="14"/>
  <c r="X17" i="14" s="1"/>
  <c r="B17" i="6" s="1"/>
  <c r="G32" i="20" l="1"/>
  <c r="O24" i="20"/>
  <c r="J12" i="20" s="1"/>
  <c r="O32" i="20"/>
  <c r="F23" i="20"/>
  <c r="G25" i="20" s="1"/>
  <c r="I25" i="20" s="1"/>
  <c r="J29" i="20" s="1"/>
  <c r="L29" i="20" s="1"/>
  <c r="X5" i="20" s="1"/>
  <c r="I5" i="6" s="1"/>
  <c r="F27" i="20"/>
  <c r="G26" i="20" s="1"/>
  <c r="I26" i="20" s="1"/>
  <c r="J35" i="20" s="1"/>
  <c r="L35" i="20" s="1"/>
  <c r="X7" i="20" s="1"/>
  <c r="I7" i="6" s="1"/>
  <c r="F7" i="20"/>
  <c r="G9" i="20" s="1"/>
  <c r="I9" i="20" s="1"/>
  <c r="J13" i="20" s="1"/>
  <c r="L13" i="20" s="1"/>
  <c r="X13" i="20" s="1"/>
  <c r="I13" i="6" s="1"/>
  <c r="D11" i="14"/>
  <c r="F11" i="14" s="1"/>
  <c r="G10" i="14" s="1"/>
  <c r="I10" i="14" s="1"/>
  <c r="J19" i="14" s="1"/>
  <c r="L19" i="14" s="1"/>
  <c r="X15" i="14" s="1"/>
  <c r="B15" i="6" s="1"/>
  <c r="D27" i="14"/>
  <c r="F27" i="14" s="1"/>
  <c r="G26" i="14" s="1"/>
  <c r="I26" i="14" s="1"/>
  <c r="J35" i="14" s="1"/>
  <c r="L35" i="14" s="1"/>
  <c r="X7" i="14" s="1"/>
  <c r="B7" i="6" s="1"/>
  <c r="D23" i="14"/>
  <c r="F23" i="14" s="1"/>
  <c r="G25" i="14" s="1"/>
  <c r="I25" i="14" s="1"/>
  <c r="J29" i="14" s="1"/>
  <c r="L29" i="14" s="1"/>
  <c r="X5" i="14" s="1"/>
  <c r="B5" i="6" s="1"/>
  <c r="D7" i="14"/>
  <c r="F7" i="14" s="1"/>
  <c r="G9" i="14" s="1"/>
  <c r="I9" i="14" s="1"/>
  <c r="J13" i="14" s="1"/>
  <c r="L13" i="14" s="1"/>
  <c r="X14" i="14" s="1"/>
  <c r="B14" i="6" s="1"/>
  <c r="G33" i="14"/>
  <c r="I33" i="14" s="1"/>
  <c r="O33" i="14"/>
  <c r="J18" i="20" l="1"/>
  <c r="R12" i="20"/>
  <c r="R18" i="20" s="1"/>
  <c r="Q33" i="14"/>
  <c r="R30" i="14" s="1"/>
  <c r="T30" i="14" s="1"/>
  <c r="X10" i="14" s="1"/>
  <c r="B10" i="6" s="1"/>
  <c r="X13" i="14"/>
  <c r="B13" i="6" s="1"/>
  <c r="J30" i="14"/>
  <c r="L30" i="14" s="1"/>
  <c r="X6" i="14" s="1"/>
  <c r="B6" i="6" s="1"/>
  <c r="J36" i="14"/>
  <c r="L36" i="14" s="1"/>
  <c r="X8" i="14" s="1"/>
  <c r="B8" i="6" s="1"/>
  <c r="R28" i="20" l="1"/>
  <c r="R34" i="20" s="1"/>
  <c r="R40" i="20" s="1"/>
  <c r="J34" i="20"/>
  <c r="F13" i="3" l="1"/>
  <c r="M5" i="6" l="1"/>
  <c r="M6" i="6"/>
  <c r="M7" i="6"/>
  <c r="M8" i="6"/>
  <c r="M9" i="6"/>
  <c r="M10" i="6"/>
  <c r="M12" i="6"/>
  <c r="M11" i="6"/>
  <c r="G13" i="3"/>
  <c r="D10" i="14"/>
  <c r="D14" i="14" s="1"/>
  <c r="N12" i="6" l="1"/>
  <c r="Q12" i="6" s="1"/>
  <c r="N6" i="6"/>
  <c r="Q6" i="6" s="1"/>
  <c r="N9" i="6"/>
  <c r="Q9" i="6" s="1"/>
  <c r="N10" i="6"/>
  <c r="Q10" i="6" s="1"/>
  <c r="N8" i="6"/>
  <c r="Q8" i="6" s="1"/>
  <c r="N7" i="6"/>
  <c r="Q7" i="6" s="1"/>
  <c r="N11" i="6"/>
  <c r="Q11" i="6" s="1"/>
  <c r="N5" i="6"/>
  <c r="Q5" i="6" s="1"/>
  <c r="D18" i="14"/>
  <c r="D26" i="14" l="1"/>
  <c r="D30" i="14" s="1"/>
  <c r="D34" i="14" s="1"/>
  <c r="G8" i="14" s="1"/>
  <c r="O8" i="14" l="1"/>
  <c r="O16" i="14" s="1"/>
  <c r="G16" i="14"/>
  <c r="O32" i="14" l="1"/>
  <c r="G32" i="14"/>
  <c r="O24" i="14"/>
  <c r="J12" i="14" s="1"/>
  <c r="R12" i="14" s="1"/>
  <c r="R18" i="14" s="1"/>
  <c r="J18" i="14" l="1"/>
  <c r="J34" i="14"/>
  <c r="R28" i="14" l="1"/>
  <c r="R34" i="14" s="1"/>
  <c r="R40" i="14" s="1"/>
  <c r="G19" i="3" l="1"/>
  <c r="F19" i="3"/>
  <c r="F5" i="6" l="1"/>
  <c r="F12" i="6"/>
  <c r="F9" i="6"/>
  <c r="F10" i="6"/>
  <c r="F11" i="6"/>
  <c r="F6" i="6"/>
  <c r="F7" i="6"/>
  <c r="F8" i="6"/>
  <c r="G8" i="6" l="1"/>
  <c r="R8" i="6" s="1"/>
  <c r="G10" i="6"/>
  <c r="R10" i="6" s="1"/>
  <c r="G7" i="6"/>
  <c r="R7" i="6" s="1"/>
  <c r="G12" i="6"/>
  <c r="R12" i="6" s="1"/>
  <c r="G5" i="6"/>
  <c r="R5" i="6" s="1"/>
  <c r="G9" i="6"/>
  <c r="R9" i="6" s="1"/>
  <c r="G11" i="6"/>
  <c r="R11" i="6" s="1"/>
  <c r="G6" i="6"/>
  <c r="R6" i="6" s="1"/>
  <c r="S6" i="6" l="1"/>
  <c r="S7" i="6"/>
  <c r="S12" i="6"/>
  <c r="S11" i="6"/>
  <c r="S10" i="6"/>
  <c r="S5" i="6"/>
  <c r="S9" i="6"/>
  <c r="S8" i="6"/>
  <c r="T5" i="6" l="1"/>
  <c r="T10" i="6"/>
  <c r="T8" i="6"/>
  <c r="T12" i="6"/>
  <c r="T6" i="6"/>
  <c r="T9" i="6"/>
  <c r="T11" i="6"/>
  <c r="T7" i="6"/>
</calcChain>
</file>

<file path=xl/sharedStrings.xml><?xml version="1.0" encoding="utf-8"?>
<sst xmlns="http://schemas.openxmlformats.org/spreadsheetml/2006/main" count="407" uniqueCount="84">
  <si>
    <t>Nom équipe</t>
  </si>
  <si>
    <t>W/L</t>
  </si>
  <si>
    <t>Dif.</t>
  </si>
  <si>
    <t>VS</t>
  </si>
  <si>
    <t>Classement</t>
  </si>
  <si>
    <t>W</t>
  </si>
  <si>
    <t>N</t>
  </si>
  <si>
    <t>L</t>
  </si>
  <si>
    <t>Pts</t>
  </si>
  <si>
    <t>Clas.</t>
  </si>
  <si>
    <t>Ne pas toucher</t>
  </si>
  <si>
    <t>Horaire de début</t>
  </si>
  <si>
    <t xml:space="preserve">Temps match </t>
  </si>
  <si>
    <t>Entre match</t>
  </si>
  <si>
    <t>Passage à phase de classement</t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</si>
  <si>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</si>
  <si>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</si>
  <si>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</si>
  <si>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</si>
  <si>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</si>
  <si>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</si>
  <si>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</si>
  <si>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8</t>
    </r>
    <r>
      <rPr>
        <vertAlign val="superscript"/>
        <sz val="12"/>
        <color theme="1"/>
        <rFont val="Calibri"/>
        <family val="2"/>
        <scheme val="minor"/>
      </rPr>
      <t>ème</t>
    </r>
  </si>
  <si>
    <t>LOOSER BRACKET</t>
  </si>
  <si>
    <t>A</t>
  </si>
  <si>
    <t>B</t>
  </si>
  <si>
    <t>C</t>
  </si>
  <si>
    <t>D</t>
  </si>
  <si>
    <r>
      <t>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</si>
  <si>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</si>
  <si>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11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</si>
  <si>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</si>
  <si>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</si>
  <si>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</si>
  <si>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</si>
  <si>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16</t>
    </r>
    <r>
      <rPr>
        <vertAlign val="superscript"/>
        <sz val="12"/>
        <color theme="1"/>
        <rFont val="Calibri"/>
        <family val="2"/>
        <scheme val="minor"/>
      </rPr>
      <t>ème</t>
    </r>
  </si>
  <si>
    <t>Fin</t>
  </si>
  <si>
    <t>Nombre point de victoire</t>
  </si>
  <si>
    <t>Nombre point le nul</t>
  </si>
  <si>
    <t>Nombre point la défaite</t>
  </si>
  <si>
    <t>POULE A</t>
  </si>
  <si>
    <t>POULE B</t>
  </si>
  <si>
    <t>T1</t>
  </si>
  <si>
    <t>T2</t>
  </si>
  <si>
    <t>T3</t>
  </si>
  <si>
    <t>POULE C</t>
  </si>
  <si>
    <t>POULE D</t>
  </si>
  <si>
    <t>Fin poule 1</t>
  </si>
  <si>
    <t>Fin poule 2</t>
  </si>
  <si>
    <t xml:space="preserve">Fin tournoi </t>
  </si>
  <si>
    <t>Point</t>
  </si>
  <si>
    <t>T4</t>
  </si>
  <si>
    <t>Equipes participants</t>
  </si>
  <si>
    <t>Binome A</t>
  </si>
  <si>
    <t>OZAIPEOIAE</t>
  </si>
  <si>
    <t>Points</t>
  </si>
  <si>
    <t>Feuille de match</t>
  </si>
  <si>
    <t xml:space="preserve">Joueur 1 </t>
  </si>
  <si>
    <t>Joueur 2</t>
  </si>
  <si>
    <t>Joueur 3</t>
  </si>
  <si>
    <t>Joueur 4</t>
  </si>
  <si>
    <t>Joueur 5</t>
  </si>
  <si>
    <t>Joueur 6</t>
  </si>
  <si>
    <t xml:space="preserve"> </t>
  </si>
  <si>
    <t>WINNER BRACKET</t>
  </si>
  <si>
    <t>Montant payé</t>
  </si>
  <si>
    <t>Montant restant à payer</t>
  </si>
  <si>
    <t>Montant à payer</t>
  </si>
  <si>
    <t>Nom équipe 1</t>
  </si>
  <si>
    <t>Nom équipe 2</t>
  </si>
  <si>
    <t>Nom équipe 3</t>
  </si>
  <si>
    <t>Nom équipe 4</t>
  </si>
  <si>
    <t>Nom équipe 5</t>
  </si>
  <si>
    <t>Nom équipe 6</t>
  </si>
  <si>
    <t>Nom équipe 7</t>
  </si>
  <si>
    <t>Nom équipe 8</t>
  </si>
  <si>
    <t>Phase de Poule vers phase de classement - Sport 2</t>
  </si>
  <si>
    <t>Phase de Poule vers phase de classement - Sport 1</t>
  </si>
  <si>
    <t>Sport 1</t>
  </si>
  <si>
    <t>Sport 2</t>
  </si>
  <si>
    <t>Ping</t>
  </si>
  <si>
    <t>Sport en binôme</t>
  </si>
  <si>
    <t>Classement final journée</t>
  </si>
  <si>
    <t>Padel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</si>
</sst>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7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2"/>
      <color rgb="FF000000"/>
      <name val="Montserrat"/>
    </font>
    <font>
      <sz val="12"/>
      <color rgb="FF000000"/>
      <name val="Montserrat"/>
    </font>
    <font>
      <sz val="12"/>
      <color rgb="FF01369D"/>
      <name val="Montserrat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9"/>
      <color rgb="FF000000"/>
      <name val="Montserrat"/>
    </font>
    <font>
      <sz val="11"/>
      <color theme="0" tint="-0.14999847407452621"/>
      <name val="Calibri"/>
      <family val="2"/>
      <scheme val="minor"/>
    </font>
    <font>
      <sz val="9"/>
      <name val="Arial"/>
      <family val="2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"/>
      <color theme="1"/>
      <name val="Calibri"/>
      <family val="2"/>
      <scheme val="minor"/>
    </font>
    <font>
      <sz val="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Montserrat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36"/>
      <color theme="1"/>
      <name val="Montserrat"/>
    </font>
    <font>
      <sz val="11"/>
      <color rgb="FFFF3737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9EB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 readingOrder="1"/>
    </xf>
    <xf numFmtId="0" fontId="8" fillId="0" borderId="0" xfId="0" applyFont="1"/>
    <xf numFmtId="0" fontId="5" fillId="0" borderId="0" xfId="0" applyFont="1"/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2" fillId="0" borderId="2" xfId="0" applyFont="1" applyBorder="1" applyAlignment="1">
      <alignment horizontal="left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left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6" fillId="0" borderId="14" xfId="0" applyFont="1" applyBorder="1" applyAlignment="1">
      <alignment vertical="top" wrapText="1"/>
    </xf>
    <xf numFmtId="0" fontId="3" fillId="0" borderId="7" xfId="0" applyFont="1" applyBorder="1" applyAlignment="1">
      <alignment horizontal="left" vertical="center" wrapText="1" readingOrder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vertical="center"/>
    </xf>
    <xf numFmtId="20" fontId="10" fillId="5" borderId="16" xfId="0" applyNumberFormat="1" applyFont="1" applyFill="1" applyBorder="1" applyAlignment="1">
      <alignment horizontal="center" vertical="center"/>
    </xf>
    <xf numFmtId="20" fontId="10" fillId="5" borderId="1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/>
    <xf numFmtId="0" fontId="5" fillId="7" borderId="1" xfId="0" applyFont="1" applyFill="1" applyBorder="1" applyAlignment="1">
      <alignment vertical="center"/>
    </xf>
    <xf numFmtId="0" fontId="14" fillId="7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20" fontId="15" fillId="5" borderId="18" xfId="0" applyNumberFormat="1" applyFont="1" applyFill="1" applyBorder="1" applyAlignment="1">
      <alignment horizontal="center" vertical="center"/>
    </xf>
    <xf numFmtId="0" fontId="11" fillId="6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11" fillId="6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21" fontId="0" fillId="0" borderId="0" xfId="0" applyNumberFormat="1"/>
    <xf numFmtId="0" fontId="6" fillId="0" borderId="6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4" fillId="0" borderId="0" xfId="0" applyFont="1" applyAlignment="1">
      <alignment horizontal="center" vertical="center" wrapText="1" readingOrder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left" vertical="center" wrapText="1" readingOrder="1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3" borderId="1" xfId="0" applyFill="1" applyBorder="1"/>
    <xf numFmtId="0" fontId="9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9" fillId="3" borderId="1" xfId="0" applyFont="1" applyFill="1" applyBorder="1" applyAlignment="1">
      <alignment horizontal="center" vertical="center" wrapText="1"/>
    </xf>
    <xf numFmtId="0" fontId="23" fillId="0" borderId="0" xfId="0" applyFon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5" fillId="0" borderId="0" xfId="0" applyFont="1" applyAlignment="1">
      <alignment horizontal="center" vertical="top"/>
    </xf>
    <xf numFmtId="6" fontId="0" fillId="0" borderId="1" xfId="0" applyNumberFormat="1" applyBorder="1" applyAlignment="1">
      <alignment horizontal="center"/>
    </xf>
    <xf numFmtId="0" fontId="5" fillId="4" borderId="0" xfId="0" applyFont="1" applyFill="1"/>
    <xf numFmtId="0" fontId="13" fillId="4" borderId="1" xfId="0" applyFont="1" applyFill="1" applyBorder="1" applyAlignment="1">
      <alignment horizontal="center" vertical="center" wrapText="1" readingOrder="1"/>
    </xf>
    <xf numFmtId="0" fontId="5" fillId="4" borderId="0" xfId="0" applyFont="1" applyFill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26" fillId="0" borderId="27" xfId="0" applyFont="1" applyBorder="1"/>
    <xf numFmtId="21" fontId="0" fillId="9" borderId="1" xfId="0" applyNumberFormat="1" applyFill="1" applyBorder="1" applyAlignment="1">
      <alignment horizontal="center"/>
    </xf>
    <xf numFmtId="20" fontId="0" fillId="9" borderId="1" xfId="0" applyNumberFormat="1" applyFill="1" applyBorder="1" applyAlignment="1">
      <alignment horizontal="center"/>
    </xf>
    <xf numFmtId="21" fontId="0" fillId="8" borderId="1" xfId="0" applyNumberForma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/>
    </xf>
    <xf numFmtId="0" fontId="0" fillId="3" borderId="1" xfId="0" applyFill="1" applyBorder="1" applyAlignment="1">
      <alignment wrapText="1"/>
    </xf>
    <xf numFmtId="0" fontId="1" fillId="0" borderId="9" xfId="0" applyFont="1" applyBorder="1" applyAlignment="1" applyProtection="1">
      <alignment horizontal="center" vertical="top" wrapText="1"/>
      <protection locked="0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5" fillId="0" borderId="0" xfId="0" applyFont="1" applyAlignment="1">
      <alignment horizontal="center" vertical="top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22" fillId="3" borderId="21" xfId="0" applyFont="1" applyFill="1" applyBorder="1" applyAlignment="1">
      <alignment horizontal="center" vertical="center"/>
    </xf>
    <xf numFmtId="0" fontId="22" fillId="3" borderId="22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78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DDFF"/>
        </patternFill>
      </fill>
    </dxf>
    <dxf>
      <fill>
        <patternFill>
          <bgColor theme="5" tint="0.59996337778862885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3737"/>
      <color rgb="FFFFE5FF"/>
      <color rgb="FFD67C70"/>
      <color rgb="FF62241C"/>
      <color rgb="FFFF2D2D"/>
      <color rgb="FFFFC000"/>
      <color rgb="FFD4FFFF"/>
      <color rgb="FFE7FFFF"/>
      <color rgb="FFCCFFFF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2389" y="1012247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1139" y="1012247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478435</xdr:colOff>
      <xdr:row>31</xdr:row>
      <xdr:rowOff>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3182" y="7224156"/>
          <a:ext cx="7728980" cy="1620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32272</xdr:colOff>
      <xdr:row>7</xdr:row>
      <xdr:rowOff>101003</xdr:rowOff>
    </xdr:from>
    <xdr:to>
      <xdr:col>5</xdr:col>
      <xdr:colOff>675123</xdr:colOff>
      <xdr:row>8</xdr:row>
      <xdr:rowOff>262892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413647" y="2069503"/>
          <a:ext cx="642851" cy="44763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77312" y="18026785"/>
          <a:ext cx="1147330" cy="41033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113806" y="13793519"/>
          <a:ext cx="1147330" cy="406647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9241697A-0383-4EDE-8B17-E73BD6C243E2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55441A8-8F0B-48C0-BA2C-83C53CE0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548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728620-6340-41A4-BB64-A5E7EEC3A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6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4F99C5AF-4DCD-4BCE-8B6A-68F9AB35B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46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F36CBCA-585C-4A36-9C1A-DC24402EF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224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10059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8463" y="4845050"/>
          <a:ext cx="7755391" cy="16578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578AAA6A-D467-4EBC-B3B9-FCBB8927313E}"/>
            </a:ext>
          </a:extLst>
        </xdr:cNvPr>
        <xdr:cNvCxnSpPr/>
      </xdr:nvCxnSpPr>
      <xdr:spPr>
        <a:xfrm flipV="1">
          <a:off x="3372826" y="91624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DD78449E-B721-4D1B-A2E7-5EF9C879DF23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21CD1806-8AB4-4147-B503-A5381C36F9CC}"/>
            </a:ext>
          </a:extLst>
        </xdr:cNvPr>
        <xdr:cNvCxnSpPr/>
      </xdr:nvCxnSpPr>
      <xdr:spPr>
        <a:xfrm flipV="1">
          <a:off x="3372826" y="70288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B2FE2C97-8A56-4330-8144-89A4075E8A9A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4C4403CC-CDF2-4171-88F2-5B5912A3FC1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BE9C3D4D-6C9D-4C3C-AAB5-CA1BC45CA892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6B12D0AF-DF7E-40AB-A1BE-1780338FE401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E1D35030-0917-4A8E-B4BA-10BC7AF7B2AF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439A1425-C1B7-469E-92C6-FE067F4B03E4}"/>
            </a:ext>
          </a:extLst>
        </xdr:cNvPr>
        <xdr:cNvCxnSpPr/>
      </xdr:nvCxnSpPr>
      <xdr:spPr>
        <a:xfrm flipV="1">
          <a:off x="3372826" y="4869817"/>
          <a:ext cx="1094643" cy="5588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3CA0F240-F7E4-4B5C-BBC5-5B4A117BEF76}"/>
            </a:ext>
          </a:extLst>
        </xdr:cNvPr>
        <xdr:cNvCxnSpPr/>
      </xdr:nvCxnSpPr>
      <xdr:spPr>
        <a:xfrm flipV="1">
          <a:off x="3372826" y="2533017"/>
          <a:ext cx="1094643" cy="5842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DA0DB5DC-07B5-41D3-B7FE-D7704641A6DB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5B8E475F-B6FC-4FC5-862F-9CD1F8980BEB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8D513AB0-9859-4B64-BE94-8E6522236F23}"/>
            </a:ext>
          </a:extLst>
        </xdr:cNvPr>
        <xdr:cNvCxnSpPr/>
      </xdr:nvCxnSpPr>
      <xdr:spPr>
        <a:xfrm flipV="1">
          <a:off x="11969750" y="3692137"/>
          <a:ext cx="101795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49B719E8-085C-4627-BCB4-D58898682FD1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7760C102-1EDF-4A27-BBDE-B6CE9CD06341}"/>
            </a:ext>
          </a:extLst>
        </xdr:cNvPr>
        <xdr:cNvCxnSpPr/>
      </xdr:nvCxnSpPr>
      <xdr:spPr>
        <a:xfrm flipV="1">
          <a:off x="3372826" y="4869817"/>
          <a:ext cx="1094643" cy="5588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5B7164E0-0578-4D68-B8EA-B825672F9D8B}"/>
            </a:ext>
          </a:extLst>
        </xdr:cNvPr>
        <xdr:cNvCxnSpPr/>
      </xdr:nvCxnSpPr>
      <xdr:spPr>
        <a:xfrm>
          <a:off x="3381897" y="4422178"/>
          <a:ext cx="646026" cy="44763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92C34FFB-4DAC-4593-9038-5B80A07B9D1B}"/>
            </a:ext>
          </a:extLst>
        </xdr:cNvPr>
        <xdr:cNvCxnSpPr/>
      </xdr:nvCxnSpPr>
      <xdr:spPr>
        <a:xfrm flipV="1">
          <a:off x="3372826" y="2533017"/>
          <a:ext cx="1094643" cy="5842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32272</xdr:colOff>
      <xdr:row>7</xdr:row>
      <xdr:rowOff>101003</xdr:rowOff>
    </xdr:from>
    <xdr:to>
      <xdr:col>5</xdr:col>
      <xdr:colOff>675123</xdr:colOff>
      <xdr:row>8</xdr:row>
      <xdr:rowOff>262892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A723C3E-820B-435D-A38D-3A625280311C}"/>
            </a:ext>
          </a:extLst>
        </xdr:cNvPr>
        <xdr:cNvCxnSpPr/>
      </xdr:nvCxnSpPr>
      <xdr:spPr>
        <a:xfrm>
          <a:off x="3416822" y="2094903"/>
          <a:ext cx="642851" cy="4539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741EE83A-BD13-4498-9A2F-BD236A5E13B2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0791A058-1798-4DE3-B354-4DBFC965E49B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158FE9E0-BF96-4E70-ABCE-398103B8622D}"/>
            </a:ext>
          </a:extLst>
        </xdr:cNvPr>
        <xdr:cNvCxnSpPr/>
      </xdr:nvCxnSpPr>
      <xdr:spPr>
        <a:xfrm flipV="1">
          <a:off x="11969750" y="3692137"/>
          <a:ext cx="101795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B33A66D2-0E2E-4406-BF07-9A2B2560BEF5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24" name="ZoneTexte 50">
          <a:extLst>
            <a:ext uri="{FF2B5EF4-FFF2-40B4-BE49-F238E27FC236}">
              <a16:creationId xmlns:a16="http://schemas.microsoft.com/office/drawing/2014/main" id="{6C24ECFE-0B16-42B9-AF72-10FDD0002F55}"/>
            </a:ext>
          </a:extLst>
        </xdr:cNvPr>
        <xdr:cNvSpPr txBox="1"/>
      </xdr:nvSpPr>
      <xdr:spPr>
        <a:xfrm>
          <a:off x="77312" y="59300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25" name="ZoneTexte 51">
          <a:extLst>
            <a:ext uri="{FF2B5EF4-FFF2-40B4-BE49-F238E27FC236}">
              <a16:creationId xmlns:a16="http://schemas.microsoft.com/office/drawing/2014/main" id="{2841BD24-BA0A-4DE1-AB16-6172C96A67A3}"/>
            </a:ext>
          </a:extLst>
        </xdr:cNvPr>
        <xdr:cNvSpPr txBox="1"/>
      </xdr:nvSpPr>
      <xdr:spPr>
        <a:xfrm>
          <a:off x="113806" y="1439594"/>
          <a:ext cx="1144155" cy="4323650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95310285-B6FA-4B9A-AC42-9B7B1BCAF83C}"/>
            </a:ext>
          </a:extLst>
        </xdr:cNvPr>
        <xdr:cNvCxnSpPr/>
      </xdr:nvCxnSpPr>
      <xdr:spPr>
        <a:xfrm flipV="1">
          <a:off x="6172200" y="3692137"/>
          <a:ext cx="108780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8257347A-B7A6-4CAF-AD48-BAF633585954}"/>
            </a:ext>
          </a:extLst>
        </xdr:cNvPr>
        <xdr:cNvCxnSpPr/>
      </xdr:nvCxnSpPr>
      <xdr:spPr>
        <a:xfrm flipV="1">
          <a:off x="11969750" y="3692137"/>
          <a:ext cx="1017954" cy="1192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6554EFC8-C678-4B13-B84E-930A43948ED0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62945BDA-3A64-4DFD-AACB-4FC1B57ED472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1692D3D7-00AE-4AE7-A351-E9FFA07A7B7B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947B6981-345A-481E-A55F-A3F6152D5775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F529F008-A5D7-494C-B2BC-A0A5C5585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365D392D-276E-4808-92CC-0747C730EE51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34" name="Connecteur : en angle 33">
          <a:extLst>
            <a:ext uri="{FF2B5EF4-FFF2-40B4-BE49-F238E27FC236}">
              <a16:creationId xmlns:a16="http://schemas.microsoft.com/office/drawing/2014/main" id="{B338D0CA-F432-414B-9DAF-BAD37EE33E56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5475D2AC-71A3-475F-858D-B3A78C313EFD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609ADCEC-8B26-42D7-90E8-954077C4F164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80BB53D4-393C-4405-955B-D1884342F8C6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00F197D6-AE07-4C44-99F1-78E702967BFF}"/>
            </a:ext>
          </a:extLst>
        </xdr:cNvPr>
        <xdr:cNvCxnSpPr/>
      </xdr:nvCxnSpPr>
      <xdr:spPr>
        <a:xfrm>
          <a:off x="3381897" y="4422178"/>
          <a:ext cx="646026" cy="44763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48325909-CBDE-47F8-BDE7-87144B49D6E4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C09740E2-BC27-461F-AAAF-68DCE6E7382E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41" name="Connecteur : en angle 40">
          <a:extLst>
            <a:ext uri="{FF2B5EF4-FFF2-40B4-BE49-F238E27FC236}">
              <a16:creationId xmlns:a16="http://schemas.microsoft.com/office/drawing/2014/main" id="{0A087768-7E3F-4C83-909E-1E85F3A42809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745827C6-1A2B-4F6C-A677-0D29BF0345BA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27D52657-2EC4-49C4-9945-7E688E5167BC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761324</xdr:colOff>
      <xdr:row>21</xdr:row>
      <xdr:rowOff>25436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324" y="6169061"/>
          <a:ext cx="4683802" cy="950189"/>
        </a:xfrm>
        <a:prstGeom prst="rect">
          <a:avLst/>
        </a:prstGeom>
      </xdr:spPr>
    </xdr:pic>
    <xdr:clientData/>
  </xdr:oneCellAnchor>
  <xdr:oneCellAnchor>
    <xdr:from>
      <xdr:col>4</xdr:col>
      <xdr:colOff>845462</xdr:colOff>
      <xdr:row>12</xdr:row>
      <xdr:rowOff>136561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8462" y="3708436"/>
          <a:ext cx="4683802" cy="950189"/>
        </a:xfrm>
        <a:prstGeom prst="rect">
          <a:avLst/>
        </a:prstGeom>
      </xdr:spPr>
    </xdr:pic>
    <xdr:clientData/>
  </xdr:oneCellAnchor>
  <xdr:oneCellAnchor>
    <xdr:from>
      <xdr:col>15</xdr:col>
      <xdr:colOff>2294850</xdr:colOff>
      <xdr:row>12</xdr:row>
      <xdr:rowOff>231811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25100" y="3803686"/>
          <a:ext cx="4683802" cy="950189"/>
        </a:xfrm>
        <a:prstGeom prst="rect">
          <a:avLst/>
        </a:prstGeom>
      </xdr:spPr>
    </xdr:pic>
    <xdr:clientData/>
  </xdr:oneCellAnchor>
  <xdr:oneCellAnchor>
    <xdr:from>
      <xdr:col>8</xdr:col>
      <xdr:colOff>158074</xdr:colOff>
      <xdr:row>21</xdr:row>
      <xdr:rowOff>88936</xdr:rowOff>
    </xdr:from>
    <xdr:ext cx="4683802" cy="950189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94E2DE6-E9CD-4AF4-B9B7-50ECB9F76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4199" y="6232561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797837</xdr:colOff>
      <xdr:row>13</xdr:row>
      <xdr:rowOff>25436</xdr:rowOff>
    </xdr:from>
    <xdr:ext cx="4683802" cy="950189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6E3DF91-851B-4059-B786-22AEDDA85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04962" y="3883061"/>
          <a:ext cx="4683802" cy="9501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C2C6-6428-42AF-9756-0B9D246FA57D}">
  <dimension ref="A3:K12"/>
  <sheetViews>
    <sheetView zoomScale="85" zoomScaleNormal="85" workbookViewId="0">
      <selection activeCell="A12" sqref="A12:XFD13"/>
    </sheetView>
  </sheetViews>
  <sheetFormatPr baseColWidth="10" defaultRowHeight="14.5" x14ac:dyDescent="0.35"/>
  <cols>
    <col min="1" max="1" width="29.7265625" customWidth="1"/>
    <col min="2" max="4" width="14.54296875" style="1" customWidth="1"/>
  </cols>
  <sheetData>
    <row r="3" spans="1:11" ht="29" x14ac:dyDescent="0.35">
      <c r="A3" s="60" t="s">
        <v>52</v>
      </c>
      <c r="B3" s="85" t="s">
        <v>65</v>
      </c>
      <c r="C3" s="85" t="s">
        <v>67</v>
      </c>
      <c r="D3" s="85" t="s">
        <v>66</v>
      </c>
      <c r="F3" s="60" t="s">
        <v>57</v>
      </c>
      <c r="G3" s="60" t="s">
        <v>58</v>
      </c>
      <c r="H3" s="60" t="s">
        <v>59</v>
      </c>
      <c r="I3" s="60" t="s">
        <v>60</v>
      </c>
      <c r="J3" s="60" t="s">
        <v>61</v>
      </c>
      <c r="K3" s="60" t="s">
        <v>62</v>
      </c>
    </row>
    <row r="4" spans="1:11" x14ac:dyDescent="0.35">
      <c r="A4" s="50" t="s">
        <v>68</v>
      </c>
      <c r="B4" s="71"/>
      <c r="C4" s="71"/>
      <c r="D4" s="71">
        <f>C4-B4</f>
        <v>0</v>
      </c>
      <c r="F4" s="53"/>
      <c r="G4" s="53"/>
      <c r="H4" s="53"/>
      <c r="I4" s="53"/>
      <c r="J4" s="53"/>
      <c r="K4" s="53"/>
    </row>
    <row r="5" spans="1:11" x14ac:dyDescent="0.35">
      <c r="A5" s="50" t="s">
        <v>69</v>
      </c>
      <c r="B5" s="71"/>
      <c r="C5" s="71"/>
      <c r="D5" s="71">
        <f t="shared" ref="D5:D11" si="0">C5-B5</f>
        <v>0</v>
      </c>
      <c r="F5" s="53"/>
      <c r="G5" s="53"/>
      <c r="H5" s="53"/>
      <c r="I5" s="53"/>
      <c r="J5" s="53"/>
      <c r="K5" s="53"/>
    </row>
    <row r="6" spans="1:11" x14ac:dyDescent="0.35">
      <c r="A6" s="50" t="s">
        <v>70</v>
      </c>
      <c r="B6" s="71"/>
      <c r="C6" s="71"/>
      <c r="D6" s="71">
        <f t="shared" si="0"/>
        <v>0</v>
      </c>
      <c r="F6" s="53"/>
      <c r="G6" s="53"/>
      <c r="H6" s="53"/>
      <c r="I6" s="53"/>
      <c r="J6" s="53"/>
      <c r="K6" s="53"/>
    </row>
    <row r="7" spans="1:11" x14ac:dyDescent="0.35">
      <c r="A7" s="50" t="s">
        <v>71</v>
      </c>
      <c r="B7" s="71"/>
      <c r="C7" s="71"/>
      <c r="D7" s="71">
        <f t="shared" si="0"/>
        <v>0</v>
      </c>
      <c r="F7" s="53"/>
      <c r="G7" s="53"/>
      <c r="H7" s="53"/>
      <c r="I7" s="53"/>
      <c r="J7" s="53"/>
      <c r="K7" s="53"/>
    </row>
    <row r="8" spans="1:11" x14ac:dyDescent="0.35">
      <c r="A8" s="50" t="s">
        <v>72</v>
      </c>
      <c r="B8" s="71"/>
      <c r="C8" s="71"/>
      <c r="D8" s="71">
        <f t="shared" si="0"/>
        <v>0</v>
      </c>
      <c r="F8" s="53"/>
      <c r="G8" s="53"/>
      <c r="H8" s="53"/>
      <c r="I8" s="53"/>
      <c r="J8" s="53"/>
      <c r="K8" s="53"/>
    </row>
    <row r="9" spans="1:11" x14ac:dyDescent="0.35">
      <c r="A9" s="50" t="s">
        <v>73</v>
      </c>
      <c r="B9" s="71"/>
      <c r="C9" s="71"/>
      <c r="D9" s="71">
        <f t="shared" si="0"/>
        <v>0</v>
      </c>
      <c r="F9" s="53"/>
      <c r="G9" s="53"/>
      <c r="H9" s="53"/>
      <c r="I9" s="53"/>
      <c r="J9" s="53"/>
      <c r="K9" s="53"/>
    </row>
    <row r="10" spans="1:11" x14ac:dyDescent="0.35">
      <c r="A10" s="50" t="s">
        <v>74</v>
      </c>
      <c r="B10" s="71"/>
      <c r="C10" s="71"/>
      <c r="D10" s="71">
        <f t="shared" si="0"/>
        <v>0</v>
      </c>
      <c r="F10" s="53"/>
      <c r="G10" s="53"/>
      <c r="H10" s="53"/>
      <c r="I10" s="53"/>
      <c r="J10" s="53"/>
      <c r="K10" s="53"/>
    </row>
    <row r="11" spans="1:11" x14ac:dyDescent="0.35">
      <c r="A11" s="50" t="s">
        <v>75</v>
      </c>
      <c r="B11" s="71"/>
      <c r="C11" s="71"/>
      <c r="D11" s="71">
        <f t="shared" si="0"/>
        <v>0</v>
      </c>
      <c r="F11" s="53"/>
      <c r="G11" s="53"/>
      <c r="H11" s="53"/>
      <c r="I11" s="53"/>
      <c r="J11" s="53"/>
      <c r="K11" s="53"/>
    </row>
    <row r="12" spans="1:11" x14ac:dyDescent="0.35">
      <c r="B12" s="71">
        <f>SUM(B4:B11)</f>
        <v>0</v>
      </c>
      <c r="C12" s="71">
        <f>SUM(C4:C11)</f>
        <v>0</v>
      </c>
      <c r="D12" s="71">
        <f>SUM(D4:D11)</f>
        <v>0</v>
      </c>
      <c r="F12" s="53"/>
      <c r="G12" s="53"/>
      <c r="H12" s="53"/>
      <c r="I12" s="53"/>
      <c r="J12" s="53"/>
      <c r="K12" s="53"/>
    </row>
  </sheetData>
  <phoneticPr fontId="21" type="noConversion"/>
  <conditionalFormatting sqref="A4:A11">
    <cfRule type="cellIs" dxfId="783" priority="2" operator="equal">
      <formula>"N"</formula>
    </cfRule>
    <cfRule type="cellIs" dxfId="782" priority="3" operator="equal">
      <formula>"W"</formula>
    </cfRule>
    <cfRule type="cellIs" dxfId="781" priority="4" operator="equal">
      <formula>"L"</formula>
    </cfRule>
  </conditionalFormatting>
  <conditionalFormatting sqref="D4:D12">
    <cfRule type="cellIs" dxfId="78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FA60-4B29-4C58-B634-7AD70708D15A}">
  <dimension ref="A1:F20"/>
  <sheetViews>
    <sheetView topLeftCell="A3" workbookViewId="0">
      <selection activeCell="F3" sqref="F1:F1048576"/>
    </sheetView>
  </sheetViews>
  <sheetFormatPr baseColWidth="10" defaultRowHeight="14.5" x14ac:dyDescent="0.35"/>
  <cols>
    <col min="2" max="6" width="19.81640625" style="1" customWidth="1"/>
  </cols>
  <sheetData>
    <row r="1" spans="1:6" ht="15" thickBot="1" x14ac:dyDescent="0.4"/>
    <row r="2" spans="1:6" ht="15" thickBot="1" x14ac:dyDescent="0.4">
      <c r="B2" s="87" t="s">
        <v>77</v>
      </c>
      <c r="C2" s="88"/>
      <c r="D2" s="88"/>
      <c r="E2" s="88"/>
      <c r="F2"/>
    </row>
    <row r="3" spans="1:6" ht="15" thickBot="1" x14ac:dyDescent="0.4"/>
    <row r="4" spans="1:6" ht="15" thickBot="1" x14ac:dyDescent="0.4">
      <c r="B4" s="58">
        <v>1</v>
      </c>
      <c r="C4" s="59">
        <v>2</v>
      </c>
      <c r="D4" s="59">
        <v>3</v>
      </c>
      <c r="E4" s="59">
        <v>4</v>
      </c>
      <c r="F4"/>
    </row>
    <row r="5" spans="1:6" x14ac:dyDescent="0.35">
      <c r="A5" s="1" t="s">
        <v>24</v>
      </c>
      <c r="B5" s="65" t="str">
        <f ca="1">+VLOOKUP('Param. - Transition'!B$4,'1-Phase de poule-Sport 1'!$H$17:$I$21,2,FALSE)</f>
        <v>Nom équipe 2 A</v>
      </c>
      <c r="C5" s="66" t="e">
        <f ca="1">+VLOOKUP('Param. - Transition'!C$4,'1-Phase de poule-Sport 1'!$H$17:$I$21,2,FALSE)</f>
        <v>#N/A</v>
      </c>
      <c r="D5" s="66" t="e">
        <f ca="1">+VLOOKUP('Param. - Transition'!D$4,'1-Phase de poule-Sport 1'!$H$17:$I$21,2,FALSE)</f>
        <v>#N/A</v>
      </c>
      <c r="E5" s="66" t="str">
        <f ca="1">+VLOOKUP('Param. - Transition'!E$4,'1-Phase de poule-Sport 1'!$H$17:$I$21,2,FALSE)</f>
        <v>Nom équipe 1 A</v>
      </c>
    </row>
    <row r="6" spans="1:6" x14ac:dyDescent="0.35">
      <c r="A6" s="1" t="s">
        <v>25</v>
      </c>
      <c r="B6" s="67" t="str">
        <f ca="1">+VLOOKUP('Param. - Transition'!B$4,'1-Phase de poule-Sport 1'!$S$17:$T$21,2,FALSE)</f>
        <v>Nom équipe 6 A</v>
      </c>
      <c r="C6" s="6" t="e">
        <f ca="1">+VLOOKUP('Param. - Transition'!C$4,'1-Phase de poule-Sport 1'!$S$17:$T$21,2,FALSE)</f>
        <v>#N/A</v>
      </c>
      <c r="D6" s="6" t="e">
        <f ca="1">+VLOOKUP('Param. - Transition'!D$4,'1-Phase de poule-Sport 1'!$S$17:$T$21,2,FALSE)</f>
        <v>#N/A</v>
      </c>
      <c r="E6" s="6" t="str">
        <f ca="1">+VLOOKUP('Param. - Transition'!E$4,'1-Phase de poule-Sport 1'!$S$17:$T$21,2,FALSE)</f>
        <v>Nom équipe 5 A</v>
      </c>
    </row>
    <row r="7" spans="1:6" x14ac:dyDescent="0.35">
      <c r="A7" s="1" t="s">
        <v>26</v>
      </c>
      <c r="B7" s="67" t="str">
        <f ca="1">+VLOOKUP('Param. - Transition'!B$4,'1-Phase de poule-Sport 1'!$AD$17:$AE$21,2,FALSE)</f>
        <v>Nom équipe 3 B</v>
      </c>
      <c r="C7" s="6" t="e">
        <f ca="1">+VLOOKUP('Param. - Transition'!C$4,'1-Phase de poule-Sport 1'!$AD$17:$AE$21,2,FALSE)</f>
        <v>#N/A</v>
      </c>
      <c r="D7" s="6" t="e">
        <f ca="1">+VLOOKUP('Param. - Transition'!D$4,'1-Phase de poule-Sport 1'!$AD$17:$AE$21,2,FALSE)</f>
        <v>#N/A</v>
      </c>
      <c r="E7" s="6" t="str">
        <f ca="1">+VLOOKUP('Param. - Transition'!E$4,'1-Phase de poule-Sport 1'!$AD$17:$AE$21,2,FALSE)</f>
        <v>Nom équipe 4 B</v>
      </c>
    </row>
    <row r="8" spans="1:6" ht="15" thickBot="1" x14ac:dyDescent="0.4">
      <c r="A8" s="1" t="s">
        <v>27</v>
      </c>
      <c r="B8" s="68" t="str">
        <f ca="1">+VLOOKUP('Param. - Transition'!B$4,'1-Phase de poule-Sport 1'!$AO$17:$AP$21,2,FALSE)</f>
        <v>Nom équipe 7 B</v>
      </c>
      <c r="C8" s="69" t="e">
        <f ca="1">+VLOOKUP('Param. - Transition'!C$4,'1-Phase de poule-Sport 1'!$AO$17:$AP$21,2,FALSE)</f>
        <v>#N/A</v>
      </c>
      <c r="D8" s="69" t="e">
        <f ca="1">+VLOOKUP('Param. - Transition'!D$4,'1-Phase de poule-Sport 1'!$AO$17:$AP$21,2,FALSE)</f>
        <v>#N/A</v>
      </c>
      <c r="E8" s="69" t="str">
        <f ca="1">+VLOOKUP('Param. - Transition'!E$4,'1-Phase de poule-Sport 1'!$AO$17:$AP$21,2,FALSE)</f>
        <v>Nom équipe 8 B</v>
      </c>
    </row>
    <row r="13" spans="1:6" ht="15" thickBot="1" x14ac:dyDescent="0.4"/>
    <row r="14" spans="1:6" ht="15" thickBot="1" x14ac:dyDescent="0.4">
      <c r="B14" s="89" t="s">
        <v>76</v>
      </c>
      <c r="C14" s="90"/>
      <c r="D14" s="90"/>
      <c r="E14" s="90"/>
    </row>
    <row r="15" spans="1:6" ht="15" thickBot="1" x14ac:dyDescent="0.4"/>
    <row r="16" spans="1:6" ht="15" thickBot="1" x14ac:dyDescent="0.4">
      <c r="B16" s="58">
        <v>1</v>
      </c>
      <c r="C16" s="59">
        <v>2</v>
      </c>
      <c r="D16" s="59">
        <v>3</v>
      </c>
      <c r="E16" s="59">
        <v>4</v>
      </c>
    </row>
    <row r="17" spans="1:5" x14ac:dyDescent="0.35">
      <c r="A17" s="1" t="s">
        <v>24</v>
      </c>
      <c r="B17" s="65" t="str">
        <f ca="1">+VLOOKUP('Param. - Transition'!B$4,'1-Phase de poule-Sport 2'!$H$17:$I$21,2,FALSE)</f>
        <v>Nom équipe 3 B</v>
      </c>
      <c r="C17" s="66" t="e">
        <f ca="1">+VLOOKUP('Param. - Transition'!C$4,'1-Phase de poule-Sport 2'!$H$17:$I$21,2,FALSE)</f>
        <v>#N/A</v>
      </c>
      <c r="D17" s="66" t="e">
        <f ca="1">+VLOOKUP('Param. - Transition'!D$4,'1-Phase de poule-Sport 2'!$H$17:$I$21,2,FALSE)</f>
        <v>#N/A</v>
      </c>
      <c r="E17" s="66" t="str">
        <f ca="1">+VLOOKUP('Param. - Transition'!E$4,'1-Phase de poule-Sport 2'!$H$17:$I$21,2,FALSE)</f>
        <v>Nom équipe 1 A</v>
      </c>
    </row>
    <row r="18" spans="1:5" x14ac:dyDescent="0.35">
      <c r="A18" s="1" t="s">
        <v>25</v>
      </c>
      <c r="B18" s="67" t="str">
        <f ca="1">+VLOOKUP('Param. - Transition'!B$4,'1-Phase de poule-Sport 2'!$S$17:$T$21,2,FALSE)</f>
        <v>Nom équipe 4 B</v>
      </c>
      <c r="C18" s="6" t="e">
        <f ca="1">+VLOOKUP('Param. - Transition'!C$4,'1-Phase de poule-Sport 2'!$S$17:$T$21,2,FALSE)</f>
        <v>#N/A</v>
      </c>
      <c r="D18" s="6" t="e">
        <f ca="1">+VLOOKUP('Param. - Transition'!D$4,'1-Phase de poule-Sport 2'!$S$17:$T$21,2,FALSE)</f>
        <v>#N/A</v>
      </c>
      <c r="E18" s="6" t="str">
        <f ca="1">+VLOOKUP('Param. - Transition'!E$4,'1-Phase de poule-Sport 2'!$S$17:$T$21,2,FALSE)</f>
        <v>Nom équipe 2 A</v>
      </c>
    </row>
    <row r="19" spans="1:5" x14ac:dyDescent="0.35">
      <c r="A19" s="1" t="s">
        <v>26</v>
      </c>
      <c r="B19" s="67" t="str">
        <f ca="1">+VLOOKUP('Param. - Transition'!B$4,'1-Phase de poule-Sport 2'!$AD$17:$AE$21,2,FALSE)</f>
        <v>Nom équipe 7 A</v>
      </c>
      <c r="C19" s="6" t="e">
        <f ca="1">+VLOOKUP('Param. - Transition'!C$4,'1-Phase de poule-Sport 2'!$AD$17:$AE$21,2,FALSE)</f>
        <v>#N/A</v>
      </c>
      <c r="D19" s="6" t="e">
        <f ca="1">+VLOOKUP('Param. - Transition'!D$4,'1-Phase de poule-Sport 2'!$AD$17:$AE$21,2,FALSE)</f>
        <v>#N/A</v>
      </c>
      <c r="E19" s="6" t="str">
        <f ca="1">+VLOOKUP('Param. - Transition'!E$4,'1-Phase de poule-Sport 2'!$AD$17:$AE$21,2,FALSE)</f>
        <v>Nom équipe 5 B</v>
      </c>
    </row>
    <row r="20" spans="1:5" ht="15" thickBot="1" x14ac:dyDescent="0.4">
      <c r="A20" s="1" t="s">
        <v>27</v>
      </c>
      <c r="B20" s="68" t="str">
        <f ca="1">+VLOOKUP('Param. - Transition'!B$4,'1-Phase de poule-Sport 2'!$AO$17:$AP$21,2,FALSE)</f>
        <v>Nom équipe 8 A</v>
      </c>
      <c r="C20" s="69" t="e">
        <f ca="1">+VLOOKUP('Param. - Transition'!C$4,'1-Phase de poule-Sport 2'!$AO$17:$AP$21,2,FALSE)</f>
        <v>#N/A</v>
      </c>
      <c r="D20" s="69" t="e">
        <f ca="1">+VLOOKUP('Param. - Transition'!D$4,'1-Phase de poule-Sport 2'!$AO$17:$AP$21,2,FALSE)</f>
        <v>#N/A</v>
      </c>
      <c r="E20" s="69" t="str">
        <f ca="1">+VLOOKUP('Param. - Transition'!E$4,'1-Phase de poule-Sport 2'!$AO$17:$AP$21,2,FALSE)</f>
        <v>Nom équipe 6 B</v>
      </c>
    </row>
  </sheetData>
  <sheetProtection selectLockedCells="1" selectUnlockedCells="1"/>
  <mergeCells count="2">
    <mergeCell ref="B2:E2"/>
    <mergeCell ref="B14:E14"/>
  </mergeCells>
  <conditionalFormatting sqref="B5:E8">
    <cfRule type="duplicateValues" dxfId="779" priority="2"/>
  </conditionalFormatting>
  <conditionalFormatting sqref="B9:E9">
    <cfRule type="duplicateValues" dxfId="778" priority="1275"/>
  </conditionalFormatting>
  <conditionalFormatting sqref="B17:E20">
    <cfRule type="duplicateValues" dxfId="777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ED225-3523-46FF-A7E3-68852AB00E7A}">
  <dimension ref="A1:K23"/>
  <sheetViews>
    <sheetView showGridLines="0" zoomScale="70" zoomScaleNormal="70" workbookViewId="0">
      <selection activeCell="J4" sqref="J4"/>
    </sheetView>
  </sheetViews>
  <sheetFormatPr baseColWidth="10" defaultRowHeight="14.5" x14ac:dyDescent="0.35"/>
  <cols>
    <col min="1" max="1" width="4.81640625" customWidth="1"/>
    <col min="2" max="2" width="18" customWidth="1"/>
    <col min="4" max="6" width="19.54296875" customWidth="1"/>
    <col min="7" max="7" width="16.90625" customWidth="1"/>
    <col min="10" max="11" width="13.81640625" customWidth="1"/>
    <col min="12" max="12" width="3.90625" customWidth="1"/>
    <col min="13" max="14" width="13.81640625" customWidth="1"/>
    <col min="15" max="15" width="3.90625" customWidth="1"/>
    <col min="16" max="17" width="13.81640625" customWidth="1"/>
    <col min="19" max="19" width="18.81640625" customWidth="1"/>
  </cols>
  <sheetData>
    <row r="1" spans="1:11" x14ac:dyDescent="0.35">
      <c r="A1" s="62" t="s">
        <v>5</v>
      </c>
    </row>
    <row r="2" spans="1:11" x14ac:dyDescent="0.35">
      <c r="A2" s="62" t="s">
        <v>6</v>
      </c>
      <c r="E2" s="60" t="s">
        <v>52</v>
      </c>
      <c r="F2" s="60" t="s">
        <v>53</v>
      </c>
      <c r="G2" s="60" t="s">
        <v>53</v>
      </c>
      <c r="I2" s="60" t="s">
        <v>78</v>
      </c>
      <c r="J2" s="53" t="s">
        <v>80</v>
      </c>
      <c r="K2" s="60" t="s">
        <v>81</v>
      </c>
    </row>
    <row r="3" spans="1:11" x14ac:dyDescent="0.35">
      <c r="A3" s="62" t="s">
        <v>7</v>
      </c>
      <c r="E3" s="61" t="str">
        <f>'Point équipe'!A4</f>
        <v>Nom équipe 1</v>
      </c>
      <c r="F3" s="61" t="str">
        <f>E3&amp;" A"</f>
        <v>Nom équipe 1 A</v>
      </c>
      <c r="G3" s="61" t="str">
        <f t="shared" ref="G3:G10" si="0">E3&amp;" B"</f>
        <v>Nom équipe 1 B</v>
      </c>
      <c r="I3" s="60" t="s">
        <v>79</v>
      </c>
      <c r="J3" s="53" t="s">
        <v>83</v>
      </c>
      <c r="K3" s="60" t="s">
        <v>81</v>
      </c>
    </row>
    <row r="4" spans="1:11" x14ac:dyDescent="0.35">
      <c r="E4" s="61" t="str">
        <f>'Point équipe'!A5</f>
        <v>Nom équipe 2</v>
      </c>
      <c r="F4" s="61" t="str">
        <f t="shared" ref="F4:F10" si="1">E4&amp;" A"</f>
        <v>Nom équipe 2 A</v>
      </c>
      <c r="G4" s="61" t="str">
        <f t="shared" si="0"/>
        <v>Nom équipe 2 B</v>
      </c>
    </row>
    <row r="5" spans="1:11" x14ac:dyDescent="0.35">
      <c r="B5" s="64" t="s">
        <v>54</v>
      </c>
      <c r="E5" s="61" t="str">
        <f>'Point équipe'!A6</f>
        <v>Nom équipe 3</v>
      </c>
      <c r="F5" s="61" t="str">
        <f t="shared" si="1"/>
        <v>Nom équipe 3 A</v>
      </c>
      <c r="G5" s="61" t="str">
        <f t="shared" si="0"/>
        <v>Nom équipe 3 B</v>
      </c>
    </row>
    <row r="6" spans="1:11" x14ac:dyDescent="0.35">
      <c r="B6" s="64" t="s">
        <v>54</v>
      </c>
      <c r="E6" s="61" t="str">
        <f>'Point équipe'!A7</f>
        <v>Nom équipe 4</v>
      </c>
      <c r="F6" s="61" t="str">
        <f t="shared" si="1"/>
        <v>Nom équipe 4 A</v>
      </c>
      <c r="G6" s="61" t="str">
        <f t="shared" si="0"/>
        <v>Nom équipe 4 B</v>
      </c>
    </row>
    <row r="7" spans="1:11" x14ac:dyDescent="0.35">
      <c r="B7" s="64" t="s">
        <v>54</v>
      </c>
      <c r="E7" s="61" t="str">
        <f>'Point équipe'!A8</f>
        <v>Nom équipe 5</v>
      </c>
      <c r="F7" s="61" t="str">
        <f t="shared" si="1"/>
        <v>Nom équipe 5 A</v>
      </c>
      <c r="G7" s="61" t="str">
        <f t="shared" si="0"/>
        <v>Nom équipe 5 B</v>
      </c>
    </row>
    <row r="8" spans="1:11" x14ac:dyDescent="0.35">
      <c r="B8" s="64" t="s">
        <v>54</v>
      </c>
      <c r="E8" s="61" t="str">
        <f>'Point équipe'!A9</f>
        <v>Nom équipe 6</v>
      </c>
      <c r="F8" s="61" t="str">
        <f t="shared" si="1"/>
        <v>Nom équipe 6 A</v>
      </c>
      <c r="G8" s="61" t="str">
        <f t="shared" si="0"/>
        <v>Nom équipe 6 B</v>
      </c>
    </row>
    <row r="9" spans="1:11" x14ac:dyDescent="0.35">
      <c r="B9" s="64" t="s">
        <v>54</v>
      </c>
      <c r="E9" s="61" t="str">
        <f>'Point équipe'!A10</f>
        <v>Nom équipe 7</v>
      </c>
      <c r="F9" s="61" t="str">
        <f t="shared" si="1"/>
        <v>Nom équipe 7 A</v>
      </c>
      <c r="G9" s="61" t="str">
        <f t="shared" si="0"/>
        <v>Nom équipe 7 B</v>
      </c>
    </row>
    <row r="10" spans="1:11" x14ac:dyDescent="0.35">
      <c r="B10" s="64" t="s">
        <v>54</v>
      </c>
      <c r="E10" s="61" t="str">
        <f>'Point équipe'!A11</f>
        <v>Nom équipe 8</v>
      </c>
      <c r="F10" s="61" t="str">
        <f t="shared" si="1"/>
        <v>Nom équipe 8 A</v>
      </c>
      <c r="G10" s="61" t="str">
        <f t="shared" si="0"/>
        <v>Nom équipe 8 B</v>
      </c>
    </row>
    <row r="12" spans="1:11" ht="29" x14ac:dyDescent="0.35">
      <c r="D12" s="85" t="str">
        <f>"Paramétrage Poule - "&amp;Paramétrage!$J$2</f>
        <v>Paramétrage Poule - Ping</v>
      </c>
      <c r="E12" s="85" t="str">
        <f>"Paramétrage Poule - "&amp;Paramétrage!$J$3</f>
        <v>Paramétrage Poule - Padel</v>
      </c>
      <c r="F12" s="85" t="str">
        <f>"Paramétrage Classement - "&amp;Paramétrage!$J$2</f>
        <v>Paramétrage Classement - Ping</v>
      </c>
      <c r="G12" s="85" t="str">
        <f>"Paramétrage Classement - "&amp;Paramétrage!$J$3</f>
        <v>Paramétrage Classement - Padel</v>
      </c>
    </row>
    <row r="13" spans="1:11" x14ac:dyDescent="0.35">
      <c r="B13" s="61" t="s">
        <v>11</v>
      </c>
      <c r="D13" s="79">
        <v>0.4236111111111111</v>
      </c>
      <c r="E13" s="81">
        <f>D13</f>
        <v>0.4236111111111111</v>
      </c>
      <c r="F13" s="79">
        <f>'2-Phase de classement-Sport 1'!D6</f>
        <v>0.47986111111111091</v>
      </c>
      <c r="G13" s="81">
        <f>F13</f>
        <v>0.47986111111111091</v>
      </c>
    </row>
    <row r="14" spans="1:11" x14ac:dyDescent="0.35">
      <c r="B14" s="61" t="s">
        <v>12</v>
      </c>
      <c r="D14" s="79">
        <v>6.2500000000000003E-3</v>
      </c>
      <c r="E14" s="81">
        <f>D14</f>
        <v>6.2500000000000003E-3</v>
      </c>
      <c r="F14" s="79">
        <v>6.2500000000000003E-3</v>
      </c>
      <c r="G14" s="81">
        <f>F14</f>
        <v>6.2500000000000003E-3</v>
      </c>
    </row>
    <row r="15" spans="1:11" x14ac:dyDescent="0.35">
      <c r="B15" s="61" t="s">
        <v>13</v>
      </c>
      <c r="D15" s="79">
        <v>1.736111111111111E-3</v>
      </c>
      <c r="E15" s="81">
        <f>D15</f>
        <v>1.736111111111111E-3</v>
      </c>
      <c r="F15" s="79">
        <v>2.0833333333333333E-3</v>
      </c>
      <c r="G15" s="81">
        <f>F15</f>
        <v>2.0833333333333333E-3</v>
      </c>
    </row>
    <row r="16" spans="1:11" ht="23" x14ac:dyDescent="0.35">
      <c r="B16" s="61" t="s">
        <v>14</v>
      </c>
    </row>
    <row r="17" spans="2:7" x14ac:dyDescent="0.35">
      <c r="B17" s="61" t="s">
        <v>47</v>
      </c>
      <c r="D17" s="80">
        <f>'1-Phase de poule-Sport 1'!C11</f>
        <v>0.4715277777777776</v>
      </c>
      <c r="E17" s="82">
        <f>'1-Phase de poule-Sport 2'!C11</f>
        <v>0.4715277777777776</v>
      </c>
    </row>
    <row r="18" spans="2:7" x14ac:dyDescent="0.35">
      <c r="B18" s="61" t="s">
        <v>48</v>
      </c>
    </row>
    <row r="19" spans="2:7" x14ac:dyDescent="0.35">
      <c r="B19" s="61" t="s">
        <v>49</v>
      </c>
      <c r="F19" s="80">
        <f>'2-Phase de classement-Sport 1'!R40</f>
        <v>0.52986111111111078</v>
      </c>
      <c r="G19" s="82">
        <f>'2-Phase de classement-Sport 1'!R40</f>
        <v>0.52986111111111078</v>
      </c>
    </row>
    <row r="21" spans="2:7" ht="23" x14ac:dyDescent="0.35">
      <c r="B21" s="61" t="s">
        <v>37</v>
      </c>
      <c r="C21" s="63">
        <v>3</v>
      </c>
      <c r="D21" s="51"/>
      <c r="E21" s="51"/>
    </row>
    <row r="22" spans="2:7" x14ac:dyDescent="0.35">
      <c r="B22" s="61" t="s">
        <v>38</v>
      </c>
      <c r="C22" s="63">
        <v>2</v>
      </c>
    </row>
    <row r="23" spans="2:7" x14ac:dyDescent="0.35">
      <c r="B23" s="61" t="s">
        <v>39</v>
      </c>
      <c r="C23" s="63">
        <v>1</v>
      </c>
    </row>
  </sheetData>
  <phoneticPr fontId="21" type="noConversion"/>
  <conditionalFormatting sqref="B13:B19">
    <cfRule type="cellIs" dxfId="776" priority="30" operator="equal">
      <formula>"N"</formula>
    </cfRule>
    <cfRule type="cellIs" dxfId="775" priority="31" operator="equal">
      <formula>"W"</formula>
    </cfRule>
    <cfRule type="cellIs" dxfId="774" priority="32" operator="equal">
      <formula>"L"</formula>
    </cfRule>
  </conditionalFormatting>
  <conditionalFormatting sqref="B21:C23">
    <cfRule type="cellIs" dxfId="773" priority="21" operator="equal">
      <formula>"N"</formula>
    </cfRule>
    <cfRule type="cellIs" dxfId="772" priority="22" operator="equal">
      <formula>"W"</formula>
    </cfRule>
    <cfRule type="cellIs" dxfId="771" priority="23" operator="equal">
      <formula>"L"</formula>
    </cfRule>
  </conditionalFormatting>
  <conditionalFormatting sqref="E3:G10">
    <cfRule type="cellIs" dxfId="770" priority="12" operator="equal">
      <formula>"N"</formula>
    </cfRule>
    <cfRule type="cellIs" dxfId="769" priority="13" operator="equal">
      <formula>"W"</formula>
    </cfRule>
    <cfRule type="cellIs" dxfId="768" priority="14" operator="equal">
      <formula>"L"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31B3E-20BB-409B-8B57-0C304535A72A}">
  <sheetPr>
    <tabColor theme="4" tint="0.59999389629810485"/>
    <pageSetUpPr fitToPage="1"/>
  </sheetPr>
  <dimension ref="A2:AS22"/>
  <sheetViews>
    <sheetView showGridLines="0" view="pageBreakPreview" zoomScale="40" zoomScaleNormal="70" zoomScaleSheetLayoutView="40" workbookViewId="0">
      <selection activeCell="T21" sqref="T21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3" width="0.26953125" style="2" customWidth="1"/>
    <col min="24" max="25" width="8.6328125" style="1" customWidth="1"/>
    <col min="26" max="26" width="1.7265625" customWidth="1"/>
    <col min="27" max="27" width="30.6328125" customWidth="1"/>
    <col min="28" max="29" width="6" style="2" customWidth="1"/>
    <col min="30" max="30" width="5.08984375" customWidth="1"/>
    <col min="31" max="31" width="30.6328125" customWidth="1"/>
    <col min="32" max="32" width="6" style="2" customWidth="1"/>
    <col min="33" max="33" width="8.453125" style="2" customWidth="1"/>
    <col min="34" max="34" width="8.453125" style="2" hidden="1" customWidth="1"/>
    <col min="35" max="35" width="8.453125" style="1" customWidth="1"/>
    <col min="36" max="36" width="8.6328125" style="1" customWidth="1"/>
    <col min="37" max="37" width="1.7265625" customWidth="1"/>
    <col min="38" max="38" width="30.6328125" customWidth="1"/>
    <col min="39" max="40" width="6" style="2" customWidth="1"/>
    <col min="41" max="41" width="5.08984375" customWidth="1"/>
    <col min="42" max="42" width="30.6328125" customWidth="1"/>
    <col min="43" max="44" width="6" style="2" customWidth="1"/>
    <col min="45" max="45" width="0.26953125" style="2" customWidth="1"/>
  </cols>
  <sheetData>
    <row r="2" spans="1:45" ht="61" customHeight="1" x14ac:dyDescent="0.35">
      <c r="B2" s="94" t="s">
        <v>56</v>
      </c>
      <c r="C2" s="94"/>
      <c r="D2" s="94"/>
      <c r="E2" s="94"/>
      <c r="F2" s="94"/>
      <c r="G2" s="94"/>
      <c r="H2" s="94"/>
      <c r="I2" s="94"/>
      <c r="J2" s="94"/>
      <c r="K2" s="94"/>
      <c r="M2" s="94" t="s">
        <v>56</v>
      </c>
      <c r="N2" s="94"/>
      <c r="O2" s="94"/>
      <c r="P2" s="94"/>
      <c r="Q2" s="94"/>
      <c r="R2" s="94"/>
      <c r="S2" s="94"/>
      <c r="T2" s="94"/>
      <c r="U2" s="94"/>
      <c r="V2" s="94"/>
      <c r="W2" s="70"/>
      <c r="X2" s="94" t="s">
        <v>56</v>
      </c>
      <c r="Y2" s="94"/>
      <c r="Z2" s="94"/>
      <c r="AA2" s="94"/>
      <c r="AB2" s="94"/>
      <c r="AC2" s="94"/>
      <c r="AD2" s="94"/>
      <c r="AE2" s="94"/>
      <c r="AF2" s="94"/>
      <c r="AG2" s="94"/>
      <c r="AH2" s="70"/>
      <c r="AI2" s="94" t="s">
        <v>56</v>
      </c>
      <c r="AJ2" s="94"/>
      <c r="AK2" s="94"/>
      <c r="AL2" s="94"/>
      <c r="AM2" s="94"/>
      <c r="AN2" s="94"/>
      <c r="AO2" s="94"/>
      <c r="AP2" s="94"/>
      <c r="AQ2" s="94"/>
      <c r="AR2" s="94"/>
      <c r="AS2" s="70"/>
    </row>
    <row r="3" spans="1:45" ht="14.5" customHeight="1" x14ac:dyDescent="0.35">
      <c r="W3" s="70"/>
      <c r="AH3" s="70"/>
      <c r="AS3" s="70"/>
    </row>
    <row r="4" spans="1:45" ht="24" customHeight="1" x14ac:dyDescent="0.35">
      <c r="W4" s="70"/>
      <c r="AH4" s="70"/>
      <c r="AS4" s="70"/>
    </row>
    <row r="5" spans="1:45" ht="24" customHeight="1" x14ac:dyDescent="0.35">
      <c r="W5" s="70"/>
      <c r="AH5" s="70"/>
      <c r="AS5" s="70"/>
    </row>
    <row r="6" spans="1:45" ht="24" customHeight="1" thickBot="1" x14ac:dyDescent="0.4">
      <c r="W6" s="70"/>
      <c r="AH6" s="70"/>
      <c r="AS6" s="70"/>
    </row>
    <row r="7" spans="1:45" ht="24" customHeight="1" thickBot="1" x14ac:dyDescent="0.6">
      <c r="E7" s="91" t="str">
        <f>"POULE A - "&amp;Paramétrage!$J$2</f>
        <v>POULE A - Ping</v>
      </c>
      <c r="F7" s="92"/>
      <c r="G7" s="92"/>
      <c r="H7" s="92"/>
      <c r="I7" s="92"/>
      <c r="J7" s="92"/>
      <c r="K7" s="93"/>
      <c r="P7" s="91" t="str">
        <f>"POULE B - "&amp;Paramétrage!$J$2</f>
        <v>POULE B - Ping</v>
      </c>
      <c r="Q7" s="92"/>
      <c r="R7" s="92"/>
      <c r="S7" s="92"/>
      <c r="T7" s="92"/>
      <c r="U7" s="92"/>
      <c r="V7" s="93"/>
      <c r="W7" s="70"/>
      <c r="AA7" s="91" t="str">
        <f>"POULE C - "&amp;Paramétrage!$J$2</f>
        <v>POULE C - Ping</v>
      </c>
      <c r="AB7" s="92"/>
      <c r="AC7" s="92"/>
      <c r="AD7" s="92"/>
      <c r="AE7" s="92"/>
      <c r="AF7" s="92"/>
      <c r="AG7" s="93"/>
      <c r="AH7" s="70"/>
      <c r="AL7" s="91" t="str">
        <f>"POULE D - "&amp;Paramétrage!$J$2</f>
        <v>POULE D - Ping</v>
      </c>
      <c r="AM7" s="92"/>
      <c r="AN7" s="92"/>
      <c r="AO7" s="92"/>
      <c r="AP7" s="92"/>
      <c r="AQ7" s="92"/>
      <c r="AR7" s="93"/>
      <c r="AS7" s="70"/>
    </row>
    <row r="8" spans="1:45" ht="24" customHeight="1" thickBot="1" x14ac:dyDescent="0.4">
      <c r="W8" s="70"/>
      <c r="AH8" s="70"/>
      <c r="AS8" s="70"/>
    </row>
    <row r="9" spans="1:45" ht="24" customHeight="1" thickBot="1" x14ac:dyDescent="0.4">
      <c r="E9" s="11" t="s">
        <v>0</v>
      </c>
      <c r="F9" s="12" t="s">
        <v>1</v>
      </c>
      <c r="G9" s="12" t="s">
        <v>2</v>
      </c>
      <c r="H9" s="18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8"/>
      <c r="T9" s="13" t="s">
        <v>0</v>
      </c>
      <c r="U9" s="12" t="s">
        <v>1</v>
      </c>
      <c r="V9" s="14" t="s">
        <v>2</v>
      </c>
      <c r="W9" s="70"/>
      <c r="AA9" s="11" t="s">
        <v>0</v>
      </c>
      <c r="AB9" s="12" t="s">
        <v>1</v>
      </c>
      <c r="AC9" s="12" t="s">
        <v>2</v>
      </c>
      <c r="AD9" s="18"/>
      <c r="AE9" s="13" t="s">
        <v>0</v>
      </c>
      <c r="AF9" s="12" t="s">
        <v>1</v>
      </c>
      <c r="AG9" s="14" t="s">
        <v>2</v>
      </c>
      <c r="AH9" s="70"/>
      <c r="AL9" s="11" t="s">
        <v>0</v>
      </c>
      <c r="AM9" s="12" t="s">
        <v>1</v>
      </c>
      <c r="AN9" s="12" t="s">
        <v>2</v>
      </c>
      <c r="AO9" s="18"/>
      <c r="AP9" s="13" t="s">
        <v>0</v>
      </c>
      <c r="AQ9" s="12" t="s">
        <v>1</v>
      </c>
      <c r="AR9" s="14" t="s">
        <v>2</v>
      </c>
      <c r="AS9" s="70"/>
    </row>
    <row r="10" spans="1:45" ht="30" customHeight="1" thickBot="1" x14ac:dyDescent="0.4">
      <c r="A10" s="22">
        <f>+'1-Phase de poule-Sport 1'!A5</f>
        <v>0</v>
      </c>
      <c r="B10" s="26" t="str">
        <f>+'1-Phase de poule-Sport 1'!B5</f>
        <v>T1</v>
      </c>
      <c r="C10" s="26">
        <f>+'1-Phase de poule-Sport 1'!C5</f>
        <v>0.4236111111111111</v>
      </c>
      <c r="D10" s="5"/>
      <c r="E10" s="15" t="str">
        <f>+'1-Phase de poule-Sport 1'!E5</f>
        <v>Nom équipe 1 A</v>
      </c>
      <c r="F10" s="20"/>
      <c r="G10" s="20"/>
      <c r="H10" s="54" t="str">
        <f>+'1-Phase de poule-Sport 1'!H5</f>
        <v>VS</v>
      </c>
      <c r="I10" s="9" t="str">
        <f>+'1-Phase de poule-Sport 1'!I5</f>
        <v>Nom équipe 3 A</v>
      </c>
      <c r="J10" s="20"/>
      <c r="K10" s="22"/>
      <c r="L10" s="22">
        <f>+'1-Phase de poule-Sport 1'!L5</f>
        <v>0</v>
      </c>
      <c r="M10" s="26" t="str">
        <f>+'1-Phase de poule-Sport 1'!M5</f>
        <v>T2</v>
      </c>
      <c r="N10" s="26">
        <f>+'1-Phase de poule-Sport 1'!C5</f>
        <v>0.4236111111111111</v>
      </c>
      <c r="O10" s="5"/>
      <c r="P10" s="15" t="str">
        <f>+'1-Phase de poule-Sport 1'!P5</f>
        <v>Nom équipe 5 A</v>
      </c>
      <c r="Q10" s="20"/>
      <c r="R10" s="20"/>
      <c r="S10" s="54" t="str">
        <f>+'1-Phase de poule-Sport 1'!S5</f>
        <v>VS</v>
      </c>
      <c r="T10" s="9" t="str">
        <f>+'1-Phase de poule-Sport 1'!T5</f>
        <v>Nom équipe 7 A</v>
      </c>
      <c r="U10" s="20"/>
      <c r="V10" s="22"/>
      <c r="W10" s="70"/>
      <c r="X10" s="26" t="str">
        <f>+'1-Phase de poule-Sport 1'!X5</f>
        <v>T3</v>
      </c>
      <c r="Y10" s="26">
        <f>+'1-Phase de poule-Sport 1'!Y5</f>
        <v>0.4236111111111111</v>
      </c>
      <c r="Z10" s="5"/>
      <c r="AA10" s="15" t="str">
        <f>+'1-Phase de poule-Sport 1'!AA5</f>
        <v>Nom équipe 4 B</v>
      </c>
      <c r="AB10" s="20"/>
      <c r="AC10" s="20"/>
      <c r="AD10" s="54" t="str">
        <f>+'1-Phase de poule-Sport 1'!AD5</f>
        <v>VS</v>
      </c>
      <c r="AE10" s="9" t="str">
        <f>+'1-Phase de poule-Sport 1'!AE5</f>
        <v>Nom équipe 1 B</v>
      </c>
      <c r="AF10" s="20"/>
      <c r="AG10" s="22"/>
      <c r="AH10" s="70"/>
      <c r="AI10" s="26" t="str">
        <f>+'1-Phase de poule-Sport 1'!AI5</f>
        <v>T4</v>
      </c>
      <c r="AJ10" s="26">
        <f>+'1-Phase de poule-Sport 1'!AJ5</f>
        <v>0.4236111111111111</v>
      </c>
      <c r="AK10" s="5"/>
      <c r="AL10" s="15" t="str">
        <f>+'1-Phase de poule-Sport 1'!AL5</f>
        <v>Nom équipe 8 B</v>
      </c>
      <c r="AM10" s="20"/>
      <c r="AN10" s="20"/>
      <c r="AO10" s="54" t="str">
        <f>+'1-Phase de poule-Sport 1'!AO5</f>
        <v>VS</v>
      </c>
      <c r="AP10" s="9" t="str">
        <f>+'1-Phase de poule-Sport 1'!AP5</f>
        <v>Nom équipe 6 B</v>
      </c>
      <c r="AQ10" s="20"/>
      <c r="AR10" s="22"/>
      <c r="AS10" s="70"/>
    </row>
    <row r="11" spans="1:45" ht="30" customHeight="1" thickBot="1" x14ac:dyDescent="0.4">
      <c r="A11" s="22">
        <f>+'1-Phase de poule-Sport 1'!A6</f>
        <v>0</v>
      </c>
      <c r="B11" s="26" t="str">
        <f>+'1-Phase de poule-Sport 1'!B6</f>
        <v>T1</v>
      </c>
      <c r="C11" s="26">
        <f>+'1-Phase de poule-Sport 1'!C6</f>
        <v>0.43159722222222219</v>
      </c>
      <c r="D11" s="25"/>
      <c r="E11" s="16" t="str">
        <f>+'1-Phase de poule-Sport 1'!E6</f>
        <v>Nom équipe 2 A</v>
      </c>
      <c r="F11" s="21"/>
      <c r="G11" s="21"/>
      <c r="H11" s="54" t="str">
        <f>+'1-Phase de poule-Sport 1'!H6</f>
        <v>VS</v>
      </c>
      <c r="I11" s="10" t="str">
        <f>+'1-Phase de poule-Sport 1'!I6</f>
        <v>Nom équipe 4 A</v>
      </c>
      <c r="J11" s="21"/>
      <c r="K11" s="52"/>
      <c r="L11" s="22">
        <f>+'1-Phase de poule-Sport 1'!L6</f>
        <v>0</v>
      </c>
      <c r="M11" s="26" t="str">
        <f>+'1-Phase de poule-Sport 1'!M6</f>
        <v>T2</v>
      </c>
      <c r="N11" s="27">
        <f>+'1-Phase de poule-Sport 1'!C6</f>
        <v>0.43159722222222219</v>
      </c>
      <c r="O11" s="25"/>
      <c r="P11" s="16" t="str">
        <f>+'1-Phase de poule-Sport 1'!P6</f>
        <v>Nom équipe 6 A</v>
      </c>
      <c r="Q11" s="21"/>
      <c r="R11" s="21"/>
      <c r="S11" s="54" t="str">
        <f>+'1-Phase de poule-Sport 1'!S6</f>
        <v>VS</v>
      </c>
      <c r="T11" s="10" t="str">
        <f>+'1-Phase de poule-Sport 1'!T6</f>
        <v>Nom équipe 8 A</v>
      </c>
      <c r="U11" s="21"/>
      <c r="V11" s="52"/>
      <c r="W11" s="70"/>
      <c r="X11" s="26" t="str">
        <f>+'1-Phase de poule-Sport 1'!X6</f>
        <v>T3</v>
      </c>
      <c r="Y11" s="27">
        <f>+'1-Phase de poule-Sport 1'!Y6</f>
        <v>0.43159722222222219</v>
      </c>
      <c r="Z11" s="25"/>
      <c r="AA11" s="16" t="str">
        <f>+'1-Phase de poule-Sport 1'!AA6</f>
        <v>Nom équipe 3 B</v>
      </c>
      <c r="AB11" s="21"/>
      <c r="AC11" s="21"/>
      <c r="AD11" s="54" t="str">
        <f>+'1-Phase de poule-Sport 1'!AD6</f>
        <v>VS</v>
      </c>
      <c r="AE11" s="10" t="str">
        <f>+'1-Phase de poule-Sport 1'!AE6</f>
        <v>Nom équipe 2 B</v>
      </c>
      <c r="AF11" s="21"/>
      <c r="AG11" s="52"/>
      <c r="AH11" s="70"/>
      <c r="AI11" s="26" t="str">
        <f>+'1-Phase de poule-Sport 1'!AI6</f>
        <v>T4</v>
      </c>
      <c r="AJ11" s="27">
        <f>+'1-Phase de poule-Sport 1'!AJ6</f>
        <v>0.43159722222222219</v>
      </c>
      <c r="AK11" s="25"/>
      <c r="AL11" s="16" t="str">
        <f>+'1-Phase de poule-Sport 1'!AL6</f>
        <v>Nom équipe 7 B</v>
      </c>
      <c r="AM11" s="21"/>
      <c r="AN11" s="21"/>
      <c r="AO11" s="54" t="str">
        <f>+'1-Phase de poule-Sport 1'!AO6</f>
        <v>VS</v>
      </c>
      <c r="AP11" s="10" t="str">
        <f>+'1-Phase de poule-Sport 1'!AP6</f>
        <v>Nom équipe 5 B</v>
      </c>
      <c r="AQ11" s="21"/>
      <c r="AR11" s="52"/>
      <c r="AS11" s="70"/>
    </row>
    <row r="12" spans="1:45" ht="30" customHeight="1" thickBot="1" x14ac:dyDescent="0.4">
      <c r="A12" s="22">
        <f>+'1-Phase de poule-Sport 1'!A7</f>
        <v>0</v>
      </c>
      <c r="B12" s="26" t="str">
        <f>+'1-Phase de poule-Sport 1'!B7</f>
        <v>T1</v>
      </c>
      <c r="C12" s="26">
        <f>+'1-Phase de poule-Sport 1'!C7</f>
        <v>0.43958333333333327</v>
      </c>
      <c r="D12" s="25"/>
      <c r="E12" s="15" t="str">
        <f>+'1-Phase de poule-Sport 1'!E7</f>
        <v>Nom équipe 1 A</v>
      </c>
      <c r="F12" s="20"/>
      <c r="G12" s="20"/>
      <c r="H12" s="54" t="str">
        <f>+'1-Phase de poule-Sport 1'!H7</f>
        <v>VS</v>
      </c>
      <c r="I12" s="9" t="str">
        <f>+'1-Phase de poule-Sport 1'!I7</f>
        <v>Nom équipe 3 A</v>
      </c>
      <c r="J12" s="20"/>
      <c r="K12" s="22"/>
      <c r="L12" s="22">
        <f>+'1-Phase de poule-Sport 1'!L7</f>
        <v>0</v>
      </c>
      <c r="M12" s="26" t="str">
        <f>+'1-Phase de poule-Sport 1'!M7</f>
        <v>T2</v>
      </c>
      <c r="N12" s="27">
        <f>+'1-Phase de poule-Sport 1'!C7</f>
        <v>0.43958333333333327</v>
      </c>
      <c r="O12" s="25"/>
      <c r="P12" s="15" t="str">
        <f>+'1-Phase de poule-Sport 1'!P7</f>
        <v>Nom équipe 5 A</v>
      </c>
      <c r="Q12" s="20"/>
      <c r="R12" s="20"/>
      <c r="S12" s="54" t="str">
        <f>+'1-Phase de poule-Sport 1'!S7</f>
        <v>VS</v>
      </c>
      <c r="T12" s="9" t="str">
        <f>+'1-Phase de poule-Sport 1'!T7</f>
        <v>Nom équipe 7 A</v>
      </c>
      <c r="U12" s="20"/>
      <c r="V12" s="22"/>
      <c r="W12" s="70"/>
      <c r="X12" s="26" t="str">
        <f>+'1-Phase de poule-Sport 1'!X7</f>
        <v>T3</v>
      </c>
      <c r="Y12" s="27">
        <f>+'1-Phase de poule-Sport 1'!Y7</f>
        <v>0.43958333333333327</v>
      </c>
      <c r="Z12" s="25"/>
      <c r="AA12" s="15" t="str">
        <f>+'1-Phase de poule-Sport 1'!AA7</f>
        <v>Nom équipe 4 B</v>
      </c>
      <c r="AB12" s="20"/>
      <c r="AC12" s="20"/>
      <c r="AD12" s="54" t="str">
        <f>+'1-Phase de poule-Sport 1'!AD7</f>
        <v>VS</v>
      </c>
      <c r="AE12" s="9" t="str">
        <f>+'1-Phase de poule-Sport 1'!AE7</f>
        <v>Nom équipe 1 B</v>
      </c>
      <c r="AF12" s="20"/>
      <c r="AG12" s="22"/>
      <c r="AH12" s="70"/>
      <c r="AI12" s="26" t="str">
        <f>+'1-Phase de poule-Sport 1'!AI7</f>
        <v>T4</v>
      </c>
      <c r="AJ12" s="27">
        <f>+'1-Phase de poule-Sport 1'!AJ7</f>
        <v>0.43958333333333327</v>
      </c>
      <c r="AK12" s="25"/>
      <c r="AL12" s="15" t="str">
        <f>+'1-Phase de poule-Sport 1'!AL7</f>
        <v>Nom équipe 8 B</v>
      </c>
      <c r="AM12" s="20"/>
      <c r="AN12" s="20"/>
      <c r="AO12" s="54" t="str">
        <f>+'1-Phase de poule-Sport 1'!AO7</f>
        <v>VS</v>
      </c>
      <c r="AP12" s="9" t="str">
        <f>+'1-Phase de poule-Sport 1'!AP7</f>
        <v>Nom équipe 6 B</v>
      </c>
      <c r="AQ12" s="20"/>
      <c r="AR12" s="22"/>
      <c r="AS12" s="70"/>
    </row>
    <row r="13" spans="1:45" ht="30" customHeight="1" thickBot="1" x14ac:dyDescent="0.4">
      <c r="A13" s="22">
        <f>+'1-Phase de poule-Sport 1'!A8</f>
        <v>0</v>
      </c>
      <c r="B13" s="26" t="str">
        <f>+'1-Phase de poule-Sport 1'!B8</f>
        <v>T1</v>
      </c>
      <c r="C13" s="26">
        <f>+'1-Phase de poule-Sport 1'!C8</f>
        <v>0.44756944444444435</v>
      </c>
      <c r="D13" s="25"/>
      <c r="E13" s="16" t="str">
        <f>+'1-Phase de poule-Sport 1'!E8</f>
        <v>Nom équipe 4 A</v>
      </c>
      <c r="F13" s="21"/>
      <c r="G13" s="21"/>
      <c r="H13" s="54" t="str">
        <f>+'1-Phase de poule-Sport 1'!H8</f>
        <v>VS</v>
      </c>
      <c r="I13" s="10" t="str">
        <f>+'1-Phase de poule-Sport 1'!I8</f>
        <v>Nom équipe 2 A</v>
      </c>
      <c r="J13" s="21"/>
      <c r="K13" s="52"/>
      <c r="L13" s="22">
        <f>+'1-Phase de poule-Sport 1'!L8</f>
        <v>0</v>
      </c>
      <c r="M13" s="26" t="str">
        <f>+'1-Phase de poule-Sport 1'!M8</f>
        <v>T2</v>
      </c>
      <c r="N13" s="27">
        <f>+'1-Phase de poule-Sport 1'!C8</f>
        <v>0.44756944444444435</v>
      </c>
      <c r="O13" s="25"/>
      <c r="P13" s="16" t="str">
        <f>+'1-Phase de poule-Sport 1'!P8</f>
        <v>Nom équipe 8 A</v>
      </c>
      <c r="Q13" s="21"/>
      <c r="R13" s="21"/>
      <c r="S13" s="54" t="str">
        <f>+'1-Phase de poule-Sport 1'!S8</f>
        <v>VS</v>
      </c>
      <c r="T13" s="10" t="str">
        <f>+'1-Phase de poule-Sport 1'!T8</f>
        <v>Nom équipe 6 A</v>
      </c>
      <c r="U13" s="21"/>
      <c r="V13" s="52"/>
      <c r="W13" s="70"/>
      <c r="X13" s="26" t="str">
        <f>+'1-Phase de poule-Sport 1'!X8</f>
        <v>T3</v>
      </c>
      <c r="Y13" s="27">
        <f>+'1-Phase de poule-Sport 1'!Y8</f>
        <v>0.44756944444444435</v>
      </c>
      <c r="Z13" s="25"/>
      <c r="AA13" s="16" t="str">
        <f>+'1-Phase de poule-Sport 1'!AA8</f>
        <v>Nom équipe 2 B</v>
      </c>
      <c r="AB13" s="21"/>
      <c r="AC13" s="21"/>
      <c r="AD13" s="54" t="str">
        <f>+'1-Phase de poule-Sport 1'!AD8</f>
        <v>VS</v>
      </c>
      <c r="AE13" s="10" t="str">
        <f>+'1-Phase de poule-Sport 1'!AE8</f>
        <v>Nom équipe 3 B</v>
      </c>
      <c r="AF13" s="21"/>
      <c r="AG13" s="52"/>
      <c r="AH13" s="70"/>
      <c r="AI13" s="26" t="str">
        <f>+'1-Phase de poule-Sport 1'!AI8</f>
        <v>T4</v>
      </c>
      <c r="AJ13" s="27">
        <f>+'1-Phase de poule-Sport 1'!AJ8</f>
        <v>0.44756944444444435</v>
      </c>
      <c r="AK13" s="25"/>
      <c r="AL13" s="16" t="str">
        <f>+'1-Phase de poule-Sport 1'!AL8</f>
        <v>Nom équipe 5 B</v>
      </c>
      <c r="AM13" s="21"/>
      <c r="AN13" s="21"/>
      <c r="AO13" s="54" t="str">
        <f>+'1-Phase de poule-Sport 1'!AO8</f>
        <v>VS</v>
      </c>
      <c r="AP13" s="10" t="str">
        <f>+'1-Phase de poule-Sport 1'!AP8</f>
        <v>Nom équipe 7 B</v>
      </c>
      <c r="AQ13" s="21"/>
      <c r="AR13" s="52"/>
      <c r="AS13" s="70"/>
    </row>
    <row r="14" spans="1:45" ht="30" customHeight="1" thickBot="1" x14ac:dyDescent="0.4">
      <c r="A14" s="22">
        <f>+'1-Phase de poule-Sport 1'!A9</f>
        <v>0</v>
      </c>
      <c r="B14" s="26" t="str">
        <f>+'1-Phase de poule-Sport 1'!B9</f>
        <v>T1</v>
      </c>
      <c r="C14" s="26">
        <f>+'1-Phase de poule-Sport 1'!C9</f>
        <v>0.45555555555555544</v>
      </c>
      <c r="D14" s="25"/>
      <c r="E14" s="15" t="str">
        <f>+'1-Phase de poule-Sport 1'!E9</f>
        <v>Nom équipe 1 A</v>
      </c>
      <c r="F14" s="20"/>
      <c r="G14" s="20"/>
      <c r="H14" s="54" t="str">
        <f>+'1-Phase de poule-Sport 1'!H9</f>
        <v>VS</v>
      </c>
      <c r="I14" s="9" t="str">
        <f>+'1-Phase de poule-Sport 1'!I9</f>
        <v>Nom équipe 4 A</v>
      </c>
      <c r="J14" s="20"/>
      <c r="K14" s="22"/>
      <c r="L14" s="22">
        <f>+'1-Phase de poule-Sport 1'!L9</f>
        <v>0</v>
      </c>
      <c r="M14" s="26" t="str">
        <f>+'1-Phase de poule-Sport 1'!M9</f>
        <v>T2</v>
      </c>
      <c r="N14" s="27">
        <f>+'1-Phase de poule-Sport 1'!C9</f>
        <v>0.45555555555555544</v>
      </c>
      <c r="O14" s="25"/>
      <c r="P14" s="15" t="str">
        <f>+'1-Phase de poule-Sport 1'!P9</f>
        <v>Nom équipe 5 A</v>
      </c>
      <c r="Q14" s="20"/>
      <c r="R14" s="20"/>
      <c r="S14" s="54" t="str">
        <f>+'1-Phase de poule-Sport 1'!S9</f>
        <v>VS</v>
      </c>
      <c r="T14" s="9" t="str">
        <f>+'1-Phase de poule-Sport 1'!T9</f>
        <v>Nom équipe 8 A</v>
      </c>
      <c r="U14" s="20"/>
      <c r="V14" s="22"/>
      <c r="W14" s="70"/>
      <c r="X14" s="26" t="str">
        <f>+'1-Phase de poule-Sport 1'!X9</f>
        <v>T3</v>
      </c>
      <c r="Y14" s="27">
        <f>+'1-Phase de poule-Sport 1'!Y9</f>
        <v>0.45555555555555544</v>
      </c>
      <c r="Z14" s="25"/>
      <c r="AA14" s="15" t="str">
        <f>+'1-Phase de poule-Sport 1'!AA9</f>
        <v>Nom équipe 4 B</v>
      </c>
      <c r="AB14" s="20"/>
      <c r="AC14" s="20"/>
      <c r="AD14" s="54" t="str">
        <f>+'1-Phase de poule-Sport 1'!AD9</f>
        <v>VS</v>
      </c>
      <c r="AE14" s="9" t="str">
        <f>+'1-Phase de poule-Sport 1'!AE9</f>
        <v>Nom équipe 2 B</v>
      </c>
      <c r="AF14" s="20"/>
      <c r="AG14" s="22"/>
      <c r="AH14" s="70"/>
      <c r="AI14" s="26" t="str">
        <f>+'1-Phase de poule-Sport 1'!AI9</f>
        <v>T4</v>
      </c>
      <c r="AJ14" s="27">
        <f>+'1-Phase de poule-Sport 1'!AJ9</f>
        <v>0.45555555555555544</v>
      </c>
      <c r="AK14" s="25"/>
      <c r="AL14" s="15" t="str">
        <f>+'1-Phase de poule-Sport 1'!AL9</f>
        <v>Nom équipe 8 B</v>
      </c>
      <c r="AM14" s="20"/>
      <c r="AN14" s="20"/>
      <c r="AO14" s="54" t="str">
        <f>+'1-Phase de poule-Sport 1'!AO9</f>
        <v>VS</v>
      </c>
      <c r="AP14" s="9" t="str">
        <f>+'1-Phase de poule-Sport 1'!AP9</f>
        <v>Nom équipe 5 B</v>
      </c>
      <c r="AQ14" s="20"/>
      <c r="AR14" s="22"/>
      <c r="AS14" s="70"/>
    </row>
    <row r="15" spans="1:45" ht="30" customHeight="1" x14ac:dyDescent="0.35">
      <c r="A15" s="22">
        <f>+'1-Phase de poule-Sport 1'!A10</f>
        <v>0</v>
      </c>
      <c r="B15" s="26" t="str">
        <f>+'1-Phase de poule-Sport 1'!B10</f>
        <v>T1</v>
      </c>
      <c r="C15" s="26">
        <f>+'1-Phase de poule-Sport 1'!C10</f>
        <v>0.46354166666666652</v>
      </c>
      <c r="D15" s="25"/>
      <c r="E15" s="16" t="str">
        <f>+'1-Phase de poule-Sport 1'!E10</f>
        <v>Nom équipe 3 A</v>
      </c>
      <c r="F15" s="21"/>
      <c r="G15" s="21"/>
      <c r="H15" s="54" t="str">
        <f>+'1-Phase de poule-Sport 1'!H10</f>
        <v>VS</v>
      </c>
      <c r="I15" s="10" t="str">
        <f>+'1-Phase de poule-Sport 1'!I10</f>
        <v>Nom équipe 2 A</v>
      </c>
      <c r="J15" s="21"/>
      <c r="K15" s="52"/>
      <c r="L15" s="22">
        <f>+'1-Phase de poule-Sport 1'!L10</f>
        <v>0</v>
      </c>
      <c r="M15" s="26" t="str">
        <f>+'1-Phase de poule-Sport 1'!M10</f>
        <v>T2</v>
      </c>
      <c r="N15" s="27">
        <f>+'1-Phase de poule-Sport 1'!C10</f>
        <v>0.46354166666666652</v>
      </c>
      <c r="O15" s="25"/>
      <c r="P15" s="16" t="str">
        <f>+'1-Phase de poule-Sport 1'!P10</f>
        <v>Nom équipe 7 A</v>
      </c>
      <c r="Q15" s="21"/>
      <c r="R15" s="21"/>
      <c r="S15" s="54" t="str">
        <f>+'1-Phase de poule-Sport 1'!S10</f>
        <v>VS</v>
      </c>
      <c r="T15" s="10" t="str">
        <f>+'1-Phase de poule-Sport 1'!T10</f>
        <v>Nom équipe 6 A</v>
      </c>
      <c r="U15" s="21"/>
      <c r="V15" s="52"/>
      <c r="W15" s="70"/>
      <c r="X15" s="26" t="str">
        <f>+'1-Phase de poule-Sport 1'!X10</f>
        <v>T3</v>
      </c>
      <c r="Y15" s="27">
        <f>+'1-Phase de poule-Sport 1'!Y10</f>
        <v>0.46354166666666652</v>
      </c>
      <c r="Z15" s="25"/>
      <c r="AA15" s="16" t="str">
        <f>+'1-Phase de poule-Sport 1'!AA10</f>
        <v>Nom équipe 1 B</v>
      </c>
      <c r="AB15" s="21"/>
      <c r="AC15" s="21"/>
      <c r="AD15" s="54" t="str">
        <f>+'1-Phase de poule-Sport 1'!AD10</f>
        <v>VS</v>
      </c>
      <c r="AE15" s="10" t="str">
        <f>+'1-Phase de poule-Sport 1'!AE10</f>
        <v>Nom équipe 3 B</v>
      </c>
      <c r="AF15" s="21"/>
      <c r="AG15" s="52"/>
      <c r="AH15" s="70"/>
      <c r="AI15" s="26" t="str">
        <f>+'1-Phase de poule-Sport 1'!AI10</f>
        <v>T4</v>
      </c>
      <c r="AJ15" s="27">
        <f>+'1-Phase de poule-Sport 1'!AJ10</f>
        <v>0.46354166666666652</v>
      </c>
      <c r="AK15" s="25"/>
      <c r="AL15" s="16" t="str">
        <f>+'1-Phase de poule-Sport 1'!AL10</f>
        <v>Nom équipe 6 B</v>
      </c>
      <c r="AM15" s="21"/>
      <c r="AN15" s="21"/>
      <c r="AO15" s="54" t="str">
        <f>+'1-Phase de poule-Sport 1'!AO10</f>
        <v>VS</v>
      </c>
      <c r="AP15" s="10" t="str">
        <f>+'1-Phase de poule-Sport 1'!AP10</f>
        <v>Nom équipe 7 B</v>
      </c>
      <c r="AQ15" s="21"/>
      <c r="AR15" s="52"/>
      <c r="AS15" s="70"/>
    </row>
    <row r="16" spans="1:45" ht="30" customHeight="1" x14ac:dyDescent="0.35">
      <c r="A16"/>
      <c r="B16"/>
      <c r="C16"/>
      <c r="F16"/>
      <c r="G16"/>
      <c r="J16"/>
      <c r="K16"/>
      <c r="L16"/>
      <c r="M16"/>
      <c r="N16"/>
      <c r="Q16"/>
      <c r="R16"/>
      <c r="U16"/>
      <c r="V16"/>
      <c r="W16"/>
      <c r="X16"/>
      <c r="Y16"/>
      <c r="AB16"/>
      <c r="AC16"/>
      <c r="AF16"/>
      <c r="AG16"/>
      <c r="AH16"/>
      <c r="AI16"/>
      <c r="AJ16"/>
      <c r="AM16"/>
      <c r="AN16"/>
      <c r="AQ16"/>
      <c r="AR16"/>
      <c r="AS16"/>
    </row>
    <row r="17" spans="1:45" ht="30" customHeight="1" x14ac:dyDescent="0.35">
      <c r="A17"/>
      <c r="B17"/>
      <c r="C17"/>
      <c r="F17"/>
      <c r="G17"/>
      <c r="J17"/>
      <c r="K17"/>
      <c r="L17"/>
      <c r="M17"/>
      <c r="N17"/>
      <c r="Q17"/>
      <c r="R17"/>
      <c r="U17"/>
      <c r="V17"/>
      <c r="W17"/>
      <c r="X17"/>
      <c r="Y17"/>
      <c r="AB17"/>
      <c r="AC17"/>
      <c r="AF17"/>
      <c r="AG17"/>
      <c r="AH17"/>
      <c r="AI17"/>
      <c r="AJ17"/>
      <c r="AM17"/>
      <c r="AN17"/>
      <c r="AQ17"/>
      <c r="AR17"/>
      <c r="AS17"/>
    </row>
    <row r="18" spans="1:45" ht="30" customHeight="1" x14ac:dyDescent="0.35">
      <c r="A18"/>
      <c r="B18"/>
      <c r="C18"/>
      <c r="F18"/>
      <c r="G18"/>
      <c r="J18"/>
      <c r="K18"/>
      <c r="L18"/>
      <c r="M18"/>
      <c r="N18"/>
      <c r="Q18"/>
      <c r="R18"/>
      <c r="U18"/>
      <c r="V18"/>
      <c r="W18"/>
      <c r="X18"/>
      <c r="Y18"/>
      <c r="AB18"/>
      <c r="AC18"/>
      <c r="AF18"/>
      <c r="AG18"/>
      <c r="AH18"/>
      <c r="AI18"/>
      <c r="AJ18"/>
      <c r="AM18"/>
      <c r="AN18"/>
      <c r="AQ18"/>
      <c r="AR18"/>
      <c r="AS18"/>
    </row>
    <row r="19" spans="1:45" ht="30" customHeight="1" x14ac:dyDescent="0.35">
      <c r="A19"/>
      <c r="B19"/>
      <c r="C19"/>
      <c r="F19"/>
      <c r="G19"/>
      <c r="J19"/>
      <c r="K19"/>
      <c r="L19"/>
      <c r="M19"/>
      <c r="N19"/>
      <c r="Q19"/>
      <c r="R19"/>
      <c r="U19"/>
      <c r="V19"/>
      <c r="W19"/>
      <c r="X19"/>
      <c r="Y19"/>
      <c r="AB19"/>
      <c r="AC19"/>
      <c r="AF19"/>
      <c r="AG19"/>
      <c r="AH19"/>
      <c r="AI19"/>
      <c r="AJ19"/>
      <c r="AM19"/>
      <c r="AN19"/>
      <c r="AQ19"/>
      <c r="AR19"/>
      <c r="AS19"/>
    </row>
    <row r="20" spans="1:45" ht="30" customHeight="1" x14ac:dyDescent="0.35">
      <c r="A20"/>
      <c r="B20"/>
      <c r="C20"/>
      <c r="F20"/>
      <c r="G20"/>
      <c r="J20"/>
      <c r="K20"/>
      <c r="L20"/>
      <c r="M20"/>
      <c r="N20"/>
      <c r="Q20"/>
      <c r="R20"/>
      <c r="U20"/>
      <c r="V20"/>
      <c r="W20"/>
      <c r="X20"/>
      <c r="Y20"/>
      <c r="AB20"/>
      <c r="AC20"/>
      <c r="AF20"/>
      <c r="AG20"/>
      <c r="AH20"/>
      <c r="AI20"/>
      <c r="AJ20"/>
      <c r="AM20"/>
      <c r="AN20"/>
      <c r="AQ20"/>
      <c r="AR20"/>
      <c r="AS20"/>
    </row>
    <row r="21" spans="1:45" ht="67.5" x14ac:dyDescent="0.35">
      <c r="B21"/>
      <c r="F21"/>
      <c r="G21"/>
      <c r="J21"/>
      <c r="K21"/>
      <c r="M21"/>
      <c r="Q21"/>
      <c r="R21"/>
      <c r="U21"/>
      <c r="V21"/>
      <c r="W21" s="70"/>
      <c r="X21"/>
      <c r="AB21"/>
      <c r="AC21"/>
      <c r="AF21"/>
      <c r="AG21"/>
      <c r="AH21" s="70"/>
      <c r="AI21"/>
      <c r="AM21"/>
      <c r="AN21"/>
      <c r="AQ21"/>
      <c r="AR21"/>
      <c r="AS21" s="70"/>
    </row>
    <row r="22" spans="1:45" x14ac:dyDescent="0.35">
      <c r="H22" s="2"/>
      <c r="S22" s="2"/>
      <c r="AD22" s="2"/>
      <c r="AO22" s="2"/>
    </row>
  </sheetData>
  <mergeCells count="8">
    <mergeCell ref="E7:K7"/>
    <mergeCell ref="P7:V7"/>
    <mergeCell ref="AA7:AG7"/>
    <mergeCell ref="AL7:AR7"/>
    <mergeCell ref="B2:K2"/>
    <mergeCell ref="M2:V2"/>
    <mergeCell ref="X2:AG2"/>
    <mergeCell ref="AI2:AR2"/>
  </mergeCells>
  <conditionalFormatting sqref="A16:XFD20">
    <cfRule type="cellIs" dxfId="767" priority="1" operator="equal">
      <formula>"N"</formula>
    </cfRule>
    <cfRule type="cellIs" dxfId="766" priority="2" operator="equal">
      <formula>"W"</formula>
    </cfRule>
    <cfRule type="cellIs" dxfId="765" priority="3" operator="equal">
      <formula>"L"</formula>
    </cfRule>
  </conditionalFormatting>
  <conditionalFormatting sqref="B9:B15 C10:J15">
    <cfRule type="cellIs" dxfId="764" priority="192" operator="equal">
      <formula>"N"</formula>
    </cfRule>
    <cfRule type="cellIs" dxfId="763" priority="193" operator="equal">
      <formula>"W"</formula>
    </cfRule>
    <cfRule type="cellIs" dxfId="762" priority="194" operator="equal">
      <formula>"L"</formula>
    </cfRule>
  </conditionalFormatting>
  <conditionalFormatting sqref="B7:D8">
    <cfRule type="cellIs" dxfId="761" priority="430" operator="equal">
      <formula>"L"</formula>
    </cfRule>
    <cfRule type="cellIs" dxfId="760" priority="429" operator="equal">
      <formula>"W"</formula>
    </cfRule>
    <cfRule type="cellIs" dxfId="759" priority="428" operator="equal">
      <formula>"N"</formula>
    </cfRule>
  </conditionalFormatting>
  <conditionalFormatting sqref="B6:K6">
    <cfRule type="cellIs" dxfId="758" priority="607" operator="equal">
      <formula>"L"</formula>
    </cfRule>
    <cfRule type="cellIs" dxfId="757" priority="606" operator="equal">
      <formula>"W"</formula>
    </cfRule>
    <cfRule type="cellIs" dxfId="756" priority="605" operator="equal">
      <formula>"N"</formula>
    </cfRule>
  </conditionalFormatting>
  <conditionalFormatting sqref="B22:K1048576">
    <cfRule type="cellIs" dxfId="755" priority="613" operator="equal">
      <formula>"L"</formula>
    </cfRule>
    <cfRule type="cellIs" dxfId="754" priority="612" operator="equal">
      <formula>"W"</formula>
    </cfRule>
    <cfRule type="cellIs" dxfId="753" priority="611" operator="equal">
      <formula>"N"</formula>
    </cfRule>
  </conditionalFormatting>
  <conditionalFormatting sqref="C21">
    <cfRule type="cellIs" dxfId="752" priority="189" operator="equal">
      <formula>"N"</formula>
    </cfRule>
    <cfRule type="cellIs" dxfId="751" priority="190" operator="equal">
      <formula>"W"</formula>
    </cfRule>
    <cfRule type="cellIs" dxfId="750" priority="191" operator="equal">
      <formula>"L"</formula>
    </cfRule>
  </conditionalFormatting>
  <conditionalFormatting sqref="C9:D9">
    <cfRule type="cellIs" dxfId="749" priority="200" operator="equal">
      <formula>"L"</formula>
    </cfRule>
    <cfRule type="cellIs" dxfId="748" priority="198" operator="equal">
      <formula>"N"</formula>
    </cfRule>
    <cfRule type="cellIs" dxfId="747" priority="199" operator="equal">
      <formula>"W"</formula>
    </cfRule>
  </conditionalFormatting>
  <conditionalFormatting sqref="E7:K8">
    <cfRule type="cellIs" dxfId="741" priority="1913" operator="equal">
      <formula>"N"</formula>
    </cfRule>
    <cfRule type="cellIs" dxfId="740" priority="1915" operator="equal">
      <formula>"L"</formula>
    </cfRule>
    <cfRule type="cellIs" dxfId="739" priority="1914" operator="equal">
      <formula>"W"</formula>
    </cfRule>
  </conditionalFormatting>
  <conditionalFormatting sqref="M9:O15">
    <cfRule type="cellIs" dxfId="735" priority="59" operator="equal">
      <formula>"W"</formula>
    </cfRule>
    <cfRule type="cellIs" dxfId="734" priority="60" operator="equal">
      <formula>"L"</formula>
    </cfRule>
    <cfRule type="cellIs" dxfId="733" priority="58" operator="equal">
      <formula>"N"</formula>
    </cfRule>
  </conditionalFormatting>
  <conditionalFormatting sqref="M6:AG8">
    <cfRule type="cellIs" dxfId="732" priority="413" operator="equal">
      <formula>"L"</formula>
    </cfRule>
    <cfRule type="cellIs" dxfId="731" priority="412" operator="equal">
      <formula>"W"</formula>
    </cfRule>
    <cfRule type="cellIs" dxfId="730" priority="411" operator="equal">
      <formula>"N"</formula>
    </cfRule>
  </conditionalFormatting>
  <conditionalFormatting sqref="M22:AS1048576">
    <cfRule type="cellIs" dxfId="729" priority="485" operator="equal">
      <formula>"N"</formula>
    </cfRule>
    <cfRule type="cellIs" dxfId="728" priority="486" operator="equal">
      <formula>"W"</formula>
    </cfRule>
    <cfRule type="cellIs" dxfId="727" priority="487" operator="equal">
      <formula>"L"</formula>
    </cfRule>
  </conditionalFormatting>
  <conditionalFormatting sqref="N21">
    <cfRule type="cellIs" dxfId="726" priority="174" operator="equal">
      <formula>"N"</formula>
    </cfRule>
    <cfRule type="cellIs" dxfId="725" priority="175" operator="equal">
      <formula>"W"</formula>
    </cfRule>
    <cfRule type="cellIs" dxfId="724" priority="176" operator="equal">
      <formula>"L"</formula>
    </cfRule>
  </conditionalFormatting>
  <conditionalFormatting sqref="P10:U15">
    <cfRule type="cellIs" dxfId="723" priority="181" operator="equal">
      <formula>"W"</formula>
    </cfRule>
    <cfRule type="cellIs" dxfId="722" priority="180" operator="equal">
      <formula>"N"</formula>
    </cfRule>
    <cfRule type="cellIs" dxfId="721" priority="182" operator="equal">
      <formula>"L"</formula>
    </cfRule>
  </conditionalFormatting>
  <conditionalFormatting sqref="X9:Z15">
    <cfRule type="cellIs" dxfId="712" priority="51" operator="equal">
      <formula>"L"</formula>
    </cfRule>
    <cfRule type="cellIs" dxfId="711" priority="49" operator="equal">
      <formula>"N"</formula>
    </cfRule>
    <cfRule type="cellIs" dxfId="710" priority="50" operator="equal">
      <formula>"W"</formula>
    </cfRule>
  </conditionalFormatting>
  <conditionalFormatting sqref="Y21">
    <cfRule type="cellIs" dxfId="709" priority="160" operator="equal">
      <formula>"W"</formula>
    </cfRule>
    <cfRule type="cellIs" dxfId="708" priority="159" operator="equal">
      <formula>"N"</formula>
    </cfRule>
    <cfRule type="cellIs" dxfId="707" priority="161" operator="equal">
      <formula>"L"</formula>
    </cfRule>
  </conditionalFormatting>
  <conditionalFormatting sqref="AA10:AF15">
    <cfRule type="cellIs" dxfId="706" priority="165" operator="equal">
      <formula>"N"</formula>
    </cfRule>
    <cfRule type="cellIs" dxfId="705" priority="167" operator="equal">
      <formula>"L"</formula>
    </cfRule>
    <cfRule type="cellIs" dxfId="704" priority="166" operator="equal">
      <formula>"W"</formula>
    </cfRule>
  </conditionalFormatting>
  <conditionalFormatting sqref="AH6:AH15">
    <cfRule type="cellIs" dxfId="703" priority="346" operator="equal">
      <formula>"N"</formula>
    </cfRule>
    <cfRule type="cellIs" dxfId="702" priority="347" operator="equal">
      <formula>"W"</formula>
    </cfRule>
    <cfRule type="cellIs" dxfId="701" priority="348" operator="equal">
      <formula>"L"</formula>
    </cfRule>
  </conditionalFormatting>
  <conditionalFormatting sqref="AI9:AK15">
    <cfRule type="cellIs" dxfId="700" priority="41" operator="equal">
      <formula>"W"</formula>
    </cfRule>
    <cfRule type="cellIs" dxfId="699" priority="42" operator="equal">
      <formula>"L"</formula>
    </cfRule>
    <cfRule type="cellIs" dxfId="698" priority="40" operator="equal">
      <formula>"N"</formula>
    </cfRule>
  </conditionalFormatting>
  <conditionalFormatting sqref="AI6:AS8">
    <cfRule type="cellIs" dxfId="697" priority="333" operator="equal">
      <formula>"W"</formula>
    </cfRule>
    <cfRule type="cellIs" dxfId="696" priority="334" operator="equal">
      <formula>"L"</formula>
    </cfRule>
    <cfRule type="cellIs" dxfId="695" priority="332" operator="equal">
      <formula>"N"</formula>
    </cfRule>
  </conditionalFormatting>
  <conditionalFormatting sqref="AJ21">
    <cfRule type="cellIs" dxfId="694" priority="115" operator="equal">
      <formula>"N"</formula>
    </cfRule>
    <cfRule type="cellIs" dxfId="693" priority="116" operator="equal">
      <formula>"W"</formula>
    </cfRule>
    <cfRule type="cellIs" dxfId="692" priority="117" operator="equal">
      <formula>"L"</formula>
    </cfRule>
  </conditionalFormatting>
  <conditionalFormatting sqref="AL10:AQ15">
    <cfRule type="cellIs" dxfId="691" priority="123" operator="equal">
      <formula>"L"</formula>
    </cfRule>
    <cfRule type="cellIs" dxfId="690" priority="122" operator="equal">
      <formula>"W"</formula>
    </cfRule>
    <cfRule type="cellIs" dxfId="689" priority="121" operator="equal">
      <formula>"N"</formula>
    </cfRule>
  </conditionalFormatting>
  <pageMargins left="0.25" right="0.25" top="0.75" bottom="0.75" header="0.3" footer="0.3"/>
  <pageSetup paperSize="9" scale="86" fitToWidth="0" orientation="portrait" r:id="rId1"/>
  <colBreaks count="3" manualBreakCount="3">
    <brk id="11" max="35" man="1"/>
    <brk id="22" max="35" man="1"/>
    <brk id="33" max="3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08" operator="containsText" id="{A09E61FD-22D1-4006-8CF1-A20566037F00}">
            <xm:f>NOT(ISERROR(SEARCH(Paramétrage!#REF!,E7)))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909" operator="containsText" id="{0DAC4833-09CE-44AF-BE52-8FE50EF6930D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910" operator="containsText" id="{0B9DBF15-F8A5-4D71-92FB-A75825171BBB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911" operator="containsText" id="{B3B0C347-DEE6-4B60-BC58-4125DAB360E0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912" operator="containsText" id="{C8515442-429A-42D1-8970-F2C022F52173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905" operator="containsText" id="{2D7C178A-43EC-4D5D-A4F8-899A077876F6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906" operator="containsText" id="{260D7B46-36D2-4AED-AB28-A6A7148C3CD1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907" operator="containsText" id="{B298CA41-5F52-4064-9FC9-F06B27F1824E}">
            <xm:f>NOT(ISERROR(SEARCH(Paramétrage!#REF!,E7)))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1916" operator="containsText" id="{2029B71B-F8A4-4BA0-BF20-DBD5DBB49492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P7:W7 AA7:AH7 AH9:AH15 AS7</xm:sqref>
        </x14:conditionalFormatting>
        <x14:conditionalFormatting xmlns:xm="http://schemas.microsoft.com/office/excel/2006/main">
          <x14:cfRule type="containsText" priority="1923" operator="containsText" id="{12E1A351-6619-4706-83BC-9D75AE31C1D4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918" operator="containsText" id="{FE3233A2-E569-47AC-94F3-A4770EA944BA}">
            <xm:f>NOT(ISERROR(SEARCH(Paramétrage!#REF!,P7)))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917" operator="containsText" id="{F8D6ECC1-A488-46D3-96DB-6D6AFEC2E0B7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919" operator="containsText" id="{DE5E6A7D-1A24-4986-9ABE-9A23E289FEBA}">
            <xm:f>NOT(ISERROR(SEARCH(Paramétrage!#REF!,P7)))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920" operator="containsText" id="{077C3F72-40FD-4D1D-87F6-0F5679B1F28A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921" operator="containsText" id="{FCE8A8F7-6524-4357-8ED2-720CFF1A130F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922" operator="containsText" id="{5AB2DEE4-2F68-456E-9FAD-2F83852D5F1B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P7:W7 AA7:AH7 AS7 AH9:AH15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F93F-C6C5-4AAC-A760-54F2C70FFAB4}">
  <sheetPr>
    <tabColor theme="4" tint="0.59999389629810485"/>
  </sheetPr>
  <dimension ref="A1:AR35"/>
  <sheetViews>
    <sheetView showGridLines="0" zoomScale="40" zoomScaleNormal="40" workbookViewId="0">
      <selection activeCell="AM5" sqref="AM5:AN10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  <col min="24" max="25" width="8.6328125" style="1" customWidth="1"/>
    <col min="26" max="26" width="1.7265625" customWidth="1"/>
    <col min="27" max="27" width="25.36328125" customWidth="1"/>
    <col min="28" max="29" width="6" style="2" customWidth="1"/>
    <col min="30" max="30" width="5.08984375" customWidth="1"/>
    <col min="31" max="31" width="26.0898437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08984375" customWidth="1"/>
    <col min="39" max="40" width="6" style="2" customWidth="1"/>
    <col min="41" max="41" width="5.08984375" customWidth="1"/>
    <col min="42" max="42" width="26.08984375" customWidth="1"/>
    <col min="43" max="44" width="6" style="2" customWidth="1"/>
  </cols>
  <sheetData>
    <row r="1" spans="1:44" ht="15" thickBot="1" x14ac:dyDescent="0.4"/>
    <row r="2" spans="1:44" ht="25" customHeight="1" thickBot="1" x14ac:dyDescent="0.6">
      <c r="E2" s="91" t="s">
        <v>40</v>
      </c>
      <c r="F2" s="92"/>
      <c r="G2" s="92"/>
      <c r="H2" s="92"/>
      <c r="I2" s="92"/>
      <c r="J2" s="92"/>
      <c r="K2" s="93"/>
      <c r="P2" s="91" t="s">
        <v>41</v>
      </c>
      <c r="Q2" s="92"/>
      <c r="R2" s="92"/>
      <c r="S2" s="92"/>
      <c r="T2" s="92"/>
      <c r="U2" s="92"/>
      <c r="V2" s="93"/>
      <c r="AA2" s="91" t="s">
        <v>45</v>
      </c>
      <c r="AB2" s="92"/>
      <c r="AC2" s="92"/>
      <c r="AD2" s="92"/>
      <c r="AE2" s="92"/>
      <c r="AF2" s="92"/>
      <c r="AG2" s="93"/>
      <c r="AL2" s="91" t="s">
        <v>46</v>
      </c>
      <c r="AM2" s="92"/>
      <c r="AN2" s="92"/>
      <c r="AO2" s="92"/>
      <c r="AP2" s="92"/>
      <c r="AQ2" s="92"/>
      <c r="AR2" s="93"/>
    </row>
    <row r="3" spans="1:44" ht="25" customHeight="1" thickBot="1" x14ac:dyDescent="0.4"/>
    <row r="4" spans="1:44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8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8"/>
      <c r="T4" s="13" t="s">
        <v>0</v>
      </c>
      <c r="U4" s="12" t="s">
        <v>1</v>
      </c>
      <c r="V4" s="14" t="s">
        <v>2</v>
      </c>
      <c r="X4" s="1"/>
      <c r="Y4" s="1"/>
      <c r="Z4"/>
      <c r="AA4" s="11" t="s">
        <v>0</v>
      </c>
      <c r="AB4" s="12" t="s">
        <v>1</v>
      </c>
      <c r="AC4" s="12" t="s">
        <v>2</v>
      </c>
      <c r="AD4" s="18"/>
      <c r="AE4" s="13" t="s">
        <v>0</v>
      </c>
      <c r="AF4" s="12" t="s">
        <v>1</v>
      </c>
      <c r="AG4" s="14" t="s">
        <v>2</v>
      </c>
      <c r="AI4" s="1"/>
      <c r="AJ4" s="1"/>
      <c r="AK4"/>
      <c r="AL4" s="11" t="s">
        <v>0</v>
      </c>
      <c r="AM4" s="12" t="s">
        <v>1</v>
      </c>
      <c r="AN4" s="12" t="s">
        <v>2</v>
      </c>
      <c r="AO4" s="18"/>
      <c r="AP4" s="13" t="s">
        <v>0</v>
      </c>
      <c r="AQ4" s="12" t="s">
        <v>1</v>
      </c>
      <c r="AR4" s="14" t="s">
        <v>2</v>
      </c>
    </row>
    <row r="5" spans="1:44" s="5" customFormat="1" ht="25" customHeight="1" thickBot="1" x14ac:dyDescent="0.4">
      <c r="B5" s="26" t="s">
        <v>42</v>
      </c>
      <c r="C5" s="26">
        <f>Paramétrage!D13</f>
        <v>0.4236111111111111</v>
      </c>
      <c r="E5" s="15" t="str">
        <f>Paramétrage!$F$3</f>
        <v>Nom équipe 1 A</v>
      </c>
      <c r="F5" s="20"/>
      <c r="G5" s="20"/>
      <c r="H5" s="54" t="s">
        <v>3</v>
      </c>
      <c r="I5" s="9" t="str">
        <f>Paramétrage!$F$5</f>
        <v>Nom équipe 3 A</v>
      </c>
      <c r="J5" s="20" t="str">
        <f>IF(F5="W","L",IF(F5="L","W","N"))</f>
        <v>N</v>
      </c>
      <c r="K5" s="22">
        <f>-G5</f>
        <v>0</v>
      </c>
      <c r="M5" s="26" t="s">
        <v>43</v>
      </c>
      <c r="N5" s="26">
        <f>+C5</f>
        <v>0.4236111111111111</v>
      </c>
      <c r="P5" s="15" t="str">
        <f>Paramétrage!$F$7</f>
        <v>Nom équipe 5 A</v>
      </c>
      <c r="Q5" s="20"/>
      <c r="R5" s="20"/>
      <c r="S5" s="54" t="s">
        <v>3</v>
      </c>
      <c r="T5" s="9" t="str">
        <f>Paramétrage!$F$9</f>
        <v>Nom équipe 7 A</v>
      </c>
      <c r="U5" s="20" t="str">
        <f>IF(Q5="W","L",IF(Q5="L","W","N"))</f>
        <v>N</v>
      </c>
      <c r="V5" s="22">
        <f>-R5</f>
        <v>0</v>
      </c>
      <c r="X5" s="26" t="s">
        <v>44</v>
      </c>
      <c r="Y5" s="26">
        <f>+N5</f>
        <v>0.4236111111111111</v>
      </c>
      <c r="AA5" s="15" t="str">
        <f>Paramétrage!$G$6</f>
        <v>Nom équipe 4 B</v>
      </c>
      <c r="AB5" s="20"/>
      <c r="AC5" s="20"/>
      <c r="AD5" s="54" t="s">
        <v>3</v>
      </c>
      <c r="AE5" s="9" t="str">
        <f>Paramétrage!$G$3</f>
        <v>Nom équipe 1 B</v>
      </c>
      <c r="AF5" s="20" t="str">
        <f>IF(AB5="W","L",IF(AB5="L","W","N"))</f>
        <v>N</v>
      </c>
      <c r="AG5" s="22">
        <f>-AC5</f>
        <v>0</v>
      </c>
      <c r="AI5" s="26" t="s">
        <v>51</v>
      </c>
      <c r="AJ5" s="26">
        <f>+Y5</f>
        <v>0.4236111111111111</v>
      </c>
      <c r="AL5" s="15" t="str">
        <f>Paramétrage!$G$10</f>
        <v>Nom équipe 8 B</v>
      </c>
      <c r="AM5" s="20"/>
      <c r="AN5" s="20"/>
      <c r="AO5" s="54" t="s">
        <v>3</v>
      </c>
      <c r="AP5" s="9" t="str">
        <f>Paramétrage!$G$8</f>
        <v>Nom équipe 6 B</v>
      </c>
      <c r="AQ5" s="20" t="str">
        <f>IF(AM5="W","L",IF(AM5="L","W","N"))</f>
        <v>N</v>
      </c>
      <c r="AR5" s="22">
        <f>-AN5</f>
        <v>0</v>
      </c>
    </row>
    <row r="6" spans="1:44" s="5" customFormat="1" ht="25" customHeight="1" thickBot="1" x14ac:dyDescent="0.4">
      <c r="A6" s="25"/>
      <c r="B6" s="26" t="s">
        <v>42</v>
      </c>
      <c r="C6" s="27">
        <f>C5+Paramétrage!$D$14+Paramétrage!$D$15</f>
        <v>0.43159722222222219</v>
      </c>
      <c r="D6" s="25"/>
      <c r="E6" s="16" t="str">
        <f>Paramétrage!$F$4</f>
        <v>Nom équipe 2 A</v>
      </c>
      <c r="F6" s="21"/>
      <c r="G6" s="21"/>
      <c r="H6" s="54" t="s">
        <v>3</v>
      </c>
      <c r="I6" s="10" t="str">
        <f>Paramétrage!$F$6</f>
        <v>Nom équipe 4 A</v>
      </c>
      <c r="J6" s="21" t="str">
        <f t="shared" ref="J6:J10" si="0">IF(F6="W","L",IF(F6="L","W","N"))</f>
        <v>N</v>
      </c>
      <c r="K6" s="52">
        <f t="shared" ref="K6:K10" si="1">-G6</f>
        <v>0</v>
      </c>
      <c r="M6" s="26" t="s">
        <v>43</v>
      </c>
      <c r="N6" s="26">
        <f t="shared" ref="N6:N11" si="2">+C6</f>
        <v>0.43159722222222219</v>
      </c>
      <c r="O6" s="25"/>
      <c r="P6" s="16" t="str">
        <f>Paramétrage!$F$8</f>
        <v>Nom équipe 6 A</v>
      </c>
      <c r="Q6" s="21"/>
      <c r="R6" s="21"/>
      <c r="S6" s="54" t="s">
        <v>3</v>
      </c>
      <c r="T6" s="10" t="str">
        <f>Paramétrage!$F$10</f>
        <v>Nom équipe 8 A</v>
      </c>
      <c r="U6" s="21" t="str">
        <f t="shared" ref="U6:U10" si="3">IF(Q6="W","L",IF(Q6="L","W","N"))</f>
        <v>N</v>
      </c>
      <c r="V6" s="52">
        <f t="shared" ref="V6:V10" si="4">-R6</f>
        <v>0</v>
      </c>
      <c r="X6" s="26" t="s">
        <v>44</v>
      </c>
      <c r="Y6" s="26">
        <f t="shared" ref="Y6:Y11" si="5">+N6</f>
        <v>0.43159722222222219</v>
      </c>
      <c r="Z6" s="25"/>
      <c r="AA6" s="16" t="str">
        <f>Paramétrage!$G$5</f>
        <v>Nom équipe 3 B</v>
      </c>
      <c r="AB6" s="21"/>
      <c r="AC6" s="21"/>
      <c r="AD6" s="54" t="s">
        <v>3</v>
      </c>
      <c r="AE6" s="10" t="str">
        <f>Paramétrage!$G$4</f>
        <v>Nom équipe 2 B</v>
      </c>
      <c r="AF6" s="21" t="str">
        <f t="shared" ref="AF6:AF10" si="6">IF(AB6="W","L",IF(AB6="L","W","N"))</f>
        <v>N</v>
      </c>
      <c r="AG6" s="52">
        <f t="shared" ref="AG6:AG10" si="7">-AC6</f>
        <v>0</v>
      </c>
      <c r="AI6" s="26" t="s">
        <v>51</v>
      </c>
      <c r="AJ6" s="26">
        <f t="shared" ref="AJ6:AJ11" si="8">+Y6</f>
        <v>0.43159722222222219</v>
      </c>
      <c r="AK6" s="25"/>
      <c r="AL6" s="16" t="str">
        <f>Paramétrage!$G$9</f>
        <v>Nom équipe 7 B</v>
      </c>
      <c r="AM6" s="21"/>
      <c r="AN6" s="21"/>
      <c r="AO6" s="54" t="s">
        <v>3</v>
      </c>
      <c r="AP6" s="10" t="str">
        <f>Paramétrage!$G$7</f>
        <v>Nom équipe 5 B</v>
      </c>
      <c r="AQ6" s="21" t="str">
        <f t="shared" ref="AQ6:AQ10" si="9">IF(AM6="W","L",IF(AM6="L","W","N"))</f>
        <v>N</v>
      </c>
      <c r="AR6" s="52">
        <f t="shared" ref="AR6:AR10" si="10">-AN6</f>
        <v>0</v>
      </c>
    </row>
    <row r="7" spans="1:44" s="5" customFormat="1" ht="25" customHeight="1" thickBot="1" x14ac:dyDescent="0.4">
      <c r="A7" s="25"/>
      <c r="B7" s="26" t="s">
        <v>42</v>
      </c>
      <c r="C7" s="27">
        <f>C6+Paramétrage!$D$14+Paramétrage!$D$15</f>
        <v>0.43958333333333327</v>
      </c>
      <c r="D7" s="25"/>
      <c r="E7" s="15" t="str">
        <f>E5</f>
        <v>Nom équipe 1 A</v>
      </c>
      <c r="F7" s="20"/>
      <c r="G7" s="20"/>
      <c r="H7" s="54" t="s">
        <v>3</v>
      </c>
      <c r="I7" s="9" t="str">
        <f>I5</f>
        <v>Nom équipe 3 A</v>
      </c>
      <c r="J7" s="20" t="str">
        <f t="shared" si="0"/>
        <v>N</v>
      </c>
      <c r="K7" s="22">
        <f t="shared" si="1"/>
        <v>0</v>
      </c>
      <c r="M7" s="26" t="s">
        <v>43</v>
      </c>
      <c r="N7" s="26">
        <f t="shared" si="2"/>
        <v>0.43958333333333327</v>
      </c>
      <c r="O7" s="25"/>
      <c r="P7" s="15" t="str">
        <f>P5</f>
        <v>Nom équipe 5 A</v>
      </c>
      <c r="Q7" s="20"/>
      <c r="R7" s="20"/>
      <c r="S7" s="54" t="s">
        <v>3</v>
      </c>
      <c r="T7" s="9" t="str">
        <f>T5</f>
        <v>Nom équipe 7 A</v>
      </c>
      <c r="U7" s="20" t="str">
        <f t="shared" si="3"/>
        <v>N</v>
      </c>
      <c r="V7" s="22">
        <f t="shared" si="4"/>
        <v>0</v>
      </c>
      <c r="X7" s="26" t="s">
        <v>44</v>
      </c>
      <c r="Y7" s="26">
        <f t="shared" si="5"/>
        <v>0.43958333333333327</v>
      </c>
      <c r="Z7" s="25"/>
      <c r="AA7" s="15" t="str">
        <f>AA5</f>
        <v>Nom équipe 4 B</v>
      </c>
      <c r="AB7" s="20"/>
      <c r="AC7" s="20"/>
      <c r="AD7" s="54" t="s">
        <v>3</v>
      </c>
      <c r="AE7" s="9" t="str">
        <f>AE5</f>
        <v>Nom équipe 1 B</v>
      </c>
      <c r="AF7" s="20" t="str">
        <f t="shared" si="6"/>
        <v>N</v>
      </c>
      <c r="AG7" s="22">
        <f t="shared" si="7"/>
        <v>0</v>
      </c>
      <c r="AI7" s="26" t="s">
        <v>51</v>
      </c>
      <c r="AJ7" s="26">
        <f t="shared" si="8"/>
        <v>0.43958333333333327</v>
      </c>
      <c r="AK7" s="25"/>
      <c r="AL7" s="15" t="str">
        <f>AL5</f>
        <v>Nom équipe 8 B</v>
      </c>
      <c r="AM7" s="20"/>
      <c r="AN7" s="20"/>
      <c r="AO7" s="54" t="s">
        <v>3</v>
      </c>
      <c r="AP7" s="9" t="str">
        <f>AP5</f>
        <v>Nom équipe 6 B</v>
      </c>
      <c r="AQ7" s="20" t="str">
        <f t="shared" si="9"/>
        <v>N</v>
      </c>
      <c r="AR7" s="22">
        <f t="shared" si="10"/>
        <v>0</v>
      </c>
    </row>
    <row r="8" spans="1:44" s="5" customFormat="1" ht="25" customHeight="1" thickBot="1" x14ac:dyDescent="0.4">
      <c r="A8" s="25"/>
      <c r="B8" s="26" t="s">
        <v>42</v>
      </c>
      <c r="C8" s="27">
        <f>C7+Paramétrage!$D$14+Paramétrage!$D$15</f>
        <v>0.44756944444444435</v>
      </c>
      <c r="D8" s="25"/>
      <c r="E8" s="16" t="str">
        <f>I6</f>
        <v>Nom équipe 4 A</v>
      </c>
      <c r="F8" s="21"/>
      <c r="G8" s="21"/>
      <c r="H8" s="54" t="s">
        <v>3</v>
      </c>
      <c r="I8" s="10" t="str">
        <f>E6</f>
        <v>Nom équipe 2 A</v>
      </c>
      <c r="J8" s="21" t="str">
        <f t="shared" si="0"/>
        <v>N</v>
      </c>
      <c r="K8" s="52">
        <f t="shared" si="1"/>
        <v>0</v>
      </c>
      <c r="M8" s="26" t="s">
        <v>43</v>
      </c>
      <c r="N8" s="26">
        <f t="shared" si="2"/>
        <v>0.44756944444444435</v>
      </c>
      <c r="O8" s="25"/>
      <c r="P8" s="16" t="str">
        <f>T6</f>
        <v>Nom équipe 8 A</v>
      </c>
      <c r="Q8" s="21"/>
      <c r="R8" s="21"/>
      <c r="S8" s="54" t="s">
        <v>3</v>
      </c>
      <c r="T8" s="10" t="str">
        <f>P6</f>
        <v>Nom équipe 6 A</v>
      </c>
      <c r="U8" s="21" t="str">
        <f t="shared" si="3"/>
        <v>N</v>
      </c>
      <c r="V8" s="52">
        <f t="shared" si="4"/>
        <v>0</v>
      </c>
      <c r="X8" s="26" t="s">
        <v>44</v>
      </c>
      <c r="Y8" s="26">
        <f t="shared" si="5"/>
        <v>0.44756944444444435</v>
      </c>
      <c r="Z8" s="25"/>
      <c r="AA8" s="16" t="str">
        <f>AE6</f>
        <v>Nom équipe 2 B</v>
      </c>
      <c r="AB8" s="21"/>
      <c r="AC8" s="21"/>
      <c r="AD8" s="54" t="s">
        <v>3</v>
      </c>
      <c r="AE8" s="10" t="str">
        <f>AA6</f>
        <v>Nom équipe 3 B</v>
      </c>
      <c r="AF8" s="21" t="str">
        <f t="shared" si="6"/>
        <v>N</v>
      </c>
      <c r="AG8" s="52">
        <f t="shared" si="7"/>
        <v>0</v>
      </c>
      <c r="AI8" s="26" t="s">
        <v>51</v>
      </c>
      <c r="AJ8" s="26">
        <f t="shared" si="8"/>
        <v>0.44756944444444435</v>
      </c>
      <c r="AK8" s="25"/>
      <c r="AL8" s="16" t="str">
        <f>AP6</f>
        <v>Nom équipe 5 B</v>
      </c>
      <c r="AM8" s="21"/>
      <c r="AN8" s="21"/>
      <c r="AO8" s="54" t="s">
        <v>3</v>
      </c>
      <c r="AP8" s="10" t="str">
        <f>AL6</f>
        <v>Nom équipe 7 B</v>
      </c>
      <c r="AQ8" s="21" t="str">
        <f t="shared" si="9"/>
        <v>N</v>
      </c>
      <c r="AR8" s="52">
        <f t="shared" si="10"/>
        <v>0</v>
      </c>
    </row>
    <row r="9" spans="1:44" s="5" customFormat="1" ht="25" customHeight="1" thickBot="1" x14ac:dyDescent="0.4">
      <c r="A9" s="25"/>
      <c r="B9" s="26" t="s">
        <v>42</v>
      </c>
      <c r="C9" s="27">
        <f>C8+Paramétrage!$D$14+Paramétrage!$D$15</f>
        <v>0.45555555555555544</v>
      </c>
      <c r="D9" s="25"/>
      <c r="E9" s="15" t="str">
        <f>E5</f>
        <v>Nom équipe 1 A</v>
      </c>
      <c r="F9" s="20"/>
      <c r="G9" s="20"/>
      <c r="H9" s="54" t="s">
        <v>3</v>
      </c>
      <c r="I9" s="9" t="str">
        <f>I6</f>
        <v>Nom équipe 4 A</v>
      </c>
      <c r="J9" s="20" t="str">
        <f t="shared" si="0"/>
        <v>N</v>
      </c>
      <c r="K9" s="22">
        <f t="shared" si="1"/>
        <v>0</v>
      </c>
      <c r="M9" s="26" t="s">
        <v>43</v>
      </c>
      <c r="N9" s="26">
        <f t="shared" si="2"/>
        <v>0.45555555555555544</v>
      </c>
      <c r="O9" s="25"/>
      <c r="P9" s="15" t="str">
        <f>P5</f>
        <v>Nom équipe 5 A</v>
      </c>
      <c r="Q9" s="20"/>
      <c r="R9" s="20"/>
      <c r="S9" s="54" t="s">
        <v>3</v>
      </c>
      <c r="T9" s="9" t="str">
        <f>T6</f>
        <v>Nom équipe 8 A</v>
      </c>
      <c r="U9" s="20" t="str">
        <f t="shared" si="3"/>
        <v>N</v>
      </c>
      <c r="V9" s="22">
        <f t="shared" si="4"/>
        <v>0</v>
      </c>
      <c r="X9" s="26" t="s">
        <v>44</v>
      </c>
      <c r="Y9" s="26">
        <f t="shared" si="5"/>
        <v>0.45555555555555544</v>
      </c>
      <c r="Z9" s="25"/>
      <c r="AA9" s="15" t="str">
        <f>AA5</f>
        <v>Nom équipe 4 B</v>
      </c>
      <c r="AB9" s="20"/>
      <c r="AC9" s="20"/>
      <c r="AD9" s="54" t="s">
        <v>3</v>
      </c>
      <c r="AE9" s="9" t="str">
        <f>AE6</f>
        <v>Nom équipe 2 B</v>
      </c>
      <c r="AF9" s="20" t="str">
        <f t="shared" si="6"/>
        <v>N</v>
      </c>
      <c r="AG9" s="22">
        <f t="shared" si="7"/>
        <v>0</v>
      </c>
      <c r="AI9" s="26" t="s">
        <v>51</v>
      </c>
      <c r="AJ9" s="26">
        <f t="shared" si="8"/>
        <v>0.45555555555555544</v>
      </c>
      <c r="AK9" s="25"/>
      <c r="AL9" s="15" t="str">
        <f>AL5</f>
        <v>Nom équipe 8 B</v>
      </c>
      <c r="AM9" s="20"/>
      <c r="AN9" s="20"/>
      <c r="AO9" s="54" t="s">
        <v>3</v>
      </c>
      <c r="AP9" s="9" t="str">
        <f>AP6</f>
        <v>Nom équipe 5 B</v>
      </c>
      <c r="AQ9" s="20" t="str">
        <f t="shared" si="9"/>
        <v>N</v>
      </c>
      <c r="AR9" s="22">
        <f t="shared" si="10"/>
        <v>0</v>
      </c>
    </row>
    <row r="10" spans="1:44" s="5" customFormat="1" ht="25" customHeight="1" thickBot="1" x14ac:dyDescent="0.4">
      <c r="A10" s="25"/>
      <c r="B10" s="26" t="s">
        <v>42</v>
      </c>
      <c r="C10" s="27">
        <f>C9+Paramétrage!$D$14+Paramétrage!$D$15</f>
        <v>0.46354166666666652</v>
      </c>
      <c r="D10" s="25"/>
      <c r="E10" s="19" t="str">
        <f>I5</f>
        <v>Nom équipe 3 A</v>
      </c>
      <c r="F10" s="55"/>
      <c r="G10" s="55"/>
      <c r="H10" s="17" t="s">
        <v>3</v>
      </c>
      <c r="I10" s="56" t="str">
        <f>E6</f>
        <v>Nom équipe 2 A</v>
      </c>
      <c r="J10" s="55" t="str">
        <f t="shared" si="0"/>
        <v>N</v>
      </c>
      <c r="K10" s="57">
        <f t="shared" si="1"/>
        <v>0</v>
      </c>
      <c r="M10" s="26" t="s">
        <v>43</v>
      </c>
      <c r="N10" s="26">
        <f t="shared" si="2"/>
        <v>0.46354166666666652</v>
      </c>
      <c r="O10" s="25"/>
      <c r="P10" s="19" t="str">
        <f>T5</f>
        <v>Nom équipe 7 A</v>
      </c>
      <c r="Q10" s="55"/>
      <c r="R10" s="55"/>
      <c r="S10" s="17" t="s">
        <v>3</v>
      </c>
      <c r="T10" s="56" t="str">
        <f>P6</f>
        <v>Nom équipe 6 A</v>
      </c>
      <c r="U10" s="55" t="str">
        <f t="shared" si="3"/>
        <v>N</v>
      </c>
      <c r="V10" s="57">
        <f t="shared" si="4"/>
        <v>0</v>
      </c>
      <c r="X10" s="26" t="s">
        <v>44</v>
      </c>
      <c r="Y10" s="26">
        <f t="shared" si="5"/>
        <v>0.46354166666666652</v>
      </c>
      <c r="Z10" s="25"/>
      <c r="AA10" s="19" t="str">
        <f>AE5</f>
        <v>Nom équipe 1 B</v>
      </c>
      <c r="AB10" s="55"/>
      <c r="AC10" s="55"/>
      <c r="AD10" s="17" t="s">
        <v>3</v>
      </c>
      <c r="AE10" s="56" t="str">
        <f>AA6</f>
        <v>Nom équipe 3 B</v>
      </c>
      <c r="AF10" s="55" t="str">
        <f t="shared" si="6"/>
        <v>N</v>
      </c>
      <c r="AG10" s="57">
        <f t="shared" si="7"/>
        <v>0</v>
      </c>
      <c r="AI10" s="26" t="s">
        <v>51</v>
      </c>
      <c r="AJ10" s="26">
        <f t="shared" si="8"/>
        <v>0.46354166666666652</v>
      </c>
      <c r="AK10" s="25"/>
      <c r="AL10" s="19" t="str">
        <f>AP5</f>
        <v>Nom équipe 6 B</v>
      </c>
      <c r="AM10" s="55"/>
      <c r="AN10" s="55"/>
      <c r="AO10" s="17" t="s">
        <v>3</v>
      </c>
      <c r="AP10" s="56" t="str">
        <f>AL6</f>
        <v>Nom équipe 7 B</v>
      </c>
      <c r="AQ10" s="55" t="str">
        <f t="shared" si="9"/>
        <v>N</v>
      </c>
      <c r="AR10" s="57">
        <f t="shared" si="10"/>
        <v>0</v>
      </c>
    </row>
    <row r="11" spans="1:44" s="5" customFormat="1" ht="25" customHeight="1" x14ac:dyDescent="0.35">
      <c r="A11" s="25"/>
      <c r="B11" s="1"/>
      <c r="C11" s="27">
        <f>C10+Paramétrage!$D$14+Paramétrage!$D$15</f>
        <v>0.4715277777777776</v>
      </c>
      <c r="D11"/>
      <c r="E11"/>
      <c r="F11" s="2"/>
      <c r="G11" s="2"/>
      <c r="H11"/>
      <c r="I11"/>
      <c r="J11" s="2"/>
      <c r="K11" s="2"/>
      <c r="M11" s="1"/>
      <c r="N11" s="26">
        <f t="shared" si="2"/>
        <v>0.4715277777777776</v>
      </c>
      <c r="O11"/>
      <c r="P11"/>
      <c r="Q11" s="2"/>
      <c r="R11" s="2"/>
      <c r="S11"/>
      <c r="T11"/>
      <c r="U11" s="2"/>
      <c r="V11" s="2"/>
      <c r="X11" s="1"/>
      <c r="Y11" s="26">
        <f t="shared" si="5"/>
        <v>0.4715277777777776</v>
      </c>
      <c r="Z11"/>
      <c r="AA11"/>
      <c r="AB11" s="2"/>
      <c r="AC11" s="2"/>
      <c r="AD11"/>
      <c r="AE11"/>
      <c r="AF11" s="2"/>
      <c r="AG11" s="2"/>
      <c r="AI11" s="1"/>
      <c r="AJ11" s="26">
        <f t="shared" si="8"/>
        <v>0.4715277777777776</v>
      </c>
      <c r="AK11"/>
      <c r="AL11"/>
      <c r="AM11" s="2"/>
      <c r="AN11" s="2"/>
      <c r="AO11"/>
      <c r="AP11"/>
      <c r="AQ11" s="2"/>
      <c r="AR11" s="2"/>
    </row>
    <row r="12" spans="1:44" s="5" customFormat="1" ht="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s="5" customFormat="1" ht="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s="5" customFormat="1" ht="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ht="15" thickBot="1" x14ac:dyDescent="0.4">
      <c r="O15" s="1"/>
      <c r="P15" s="1"/>
      <c r="Q15" s="1"/>
      <c r="R15" s="1"/>
      <c r="S15" s="1"/>
      <c r="T15" s="1"/>
      <c r="U15" s="1"/>
      <c r="V15" s="1"/>
      <c r="Z15" s="1"/>
      <c r="AA15" s="1"/>
      <c r="AB15" s="1"/>
      <c r="AC15" s="1"/>
      <c r="AD15" s="1"/>
      <c r="AE15" s="1"/>
      <c r="AF15" s="1"/>
      <c r="AG15" s="1"/>
      <c r="AK15" s="1"/>
      <c r="AL15" s="1"/>
      <c r="AM15" s="1"/>
      <c r="AN15" s="1"/>
      <c r="AO15" s="1"/>
      <c r="AP15" s="1"/>
      <c r="AQ15" s="1"/>
      <c r="AR15" s="1"/>
    </row>
    <row r="16" spans="1:44" ht="68" customHeight="1" outlineLevel="1" x14ac:dyDescent="0.35">
      <c r="D16" s="75"/>
      <c r="E16" s="12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O16" s="75"/>
      <c r="P16" s="12" t="s">
        <v>0</v>
      </c>
      <c r="Q16" s="12" t="s">
        <v>8</v>
      </c>
      <c r="R16" s="12" t="s">
        <v>2</v>
      </c>
      <c r="S16" s="14" t="s">
        <v>9</v>
      </c>
      <c r="T16" s="3" t="s">
        <v>10</v>
      </c>
      <c r="Z16" s="75"/>
      <c r="AA16" s="12" t="s">
        <v>0</v>
      </c>
      <c r="AB16" s="12" t="s">
        <v>8</v>
      </c>
      <c r="AC16" s="12" t="s">
        <v>2</v>
      </c>
      <c r="AD16" s="14" t="s">
        <v>9</v>
      </c>
      <c r="AE16" s="3" t="s">
        <v>10</v>
      </c>
      <c r="AK16" s="75"/>
      <c r="AL16" s="12" t="s">
        <v>0</v>
      </c>
      <c r="AM16" s="12" t="s">
        <v>8</v>
      </c>
      <c r="AN16" s="12" t="s">
        <v>2</v>
      </c>
      <c r="AO16" s="14" t="s">
        <v>9</v>
      </c>
      <c r="AP16" s="3" t="s">
        <v>10</v>
      </c>
    </row>
    <row r="17" spans="2:42" ht="22.5" outlineLevel="1" x14ac:dyDescent="0.35">
      <c r="D17" s="76">
        <f ca="1">F17+G17/1000</f>
        <v>0</v>
      </c>
      <c r="E17" s="9" t="str">
        <f>E5</f>
        <v>Nom équipe 1 A</v>
      </c>
      <c r="F17" s="7">
        <f>(COUNTIFS(J$5:J$14,"w",I$5:I$14,E17)+COUNTIFS(F$5:F$14,"w",E$5:E$14,E17))*Paramétrage!$C$21+(COUNTIFS(J$5:J$14,"N",I$5:I$14,E17)+COUNTIFS(F$5:F$14,"N",E$5:E$14,E17))*Paramétrage!$C$22+(COUNTIFS(J$5:J$14,"L",I$5:I$14,E17)+COUNTIFS(F$5:F$14,"L",E$5:E$14,E17))*Paramétrage!$C$23</f>
        <v>0</v>
      </c>
      <c r="G17" s="7">
        <f ca="1">SUMIF(E$5:G$14,E17,G$5:G$14)+SUMIF(I$5:K$14,E17,K$5:K$14)</f>
        <v>0</v>
      </c>
      <c r="H17" s="23">
        <f ca="1">RANK(D17,D$17:D$21,0)</f>
        <v>4</v>
      </c>
      <c r="I17" s="4" t="str">
        <f>E17</f>
        <v>Nom équipe 1 A</v>
      </c>
      <c r="O17" s="76">
        <f ca="1">Q17+R17/1000</f>
        <v>0</v>
      </c>
      <c r="P17" s="9" t="str">
        <f>P5</f>
        <v>Nom équipe 5 A</v>
      </c>
      <c r="Q17" s="7">
        <f>(COUNTIFS(U$5:U$14,"w",T$5:T$14,P17)+COUNTIFS(Q$5:Q$14,"w",P$5:P$14,P17))*Paramétrage!$C$21+(COUNTIFS(U$5:U$14,"N",T$5:T$14,P17)+COUNTIFS(Q$5:Q$14,"N",P$5:P$14,P17))*Paramétrage!$C$22+(COUNTIFS(U$5:U$14,"L",T$5:T$14,P17)+COUNTIFS(Q$5:Q$14,"L",P$5:P$14,P17))*Paramétrage!$C$23</f>
        <v>0</v>
      </c>
      <c r="R17" s="7">
        <f ca="1">SUMIF(P$5:R$14,P17,R$5:R$14)+SUMIF(T$5:V$14,P17,V$5:V$14)</f>
        <v>0</v>
      </c>
      <c r="S17" s="23">
        <f ca="1">RANK(O17,O$17:O$21,0)</f>
        <v>4</v>
      </c>
      <c r="T17" s="4" t="str">
        <f>P17</f>
        <v>Nom équipe 5 A</v>
      </c>
      <c r="Z17" s="76">
        <f ca="1">AB17+AC17/1000</f>
        <v>0</v>
      </c>
      <c r="AA17" s="9" t="str">
        <f>AA5</f>
        <v>Nom équipe 4 B</v>
      </c>
      <c r="AB17" s="7">
        <f>(COUNTIFS(AF$5:AF$14,"w",AE$5:AE$14,AA17)+COUNTIFS(AB$5:AB$14,"w",AA$5:AA$14,AA17))*Paramétrage!$C$21+(COUNTIFS(AF$5:AF$14,"N",AE$5:AE$14,AA17)+COUNTIFS(AB$5:AB$14,"N",AA$5:AA$14,AA17))*Paramétrage!$C$22+(COUNTIFS(AF$5:AF$14,"L",AE$5:AE$14,AA17)+COUNTIFS(AB$5:AB$14,"L",AA$5:AA$14,AA17))*Paramétrage!$C$23</f>
        <v>0</v>
      </c>
      <c r="AC17" s="7">
        <f ca="1">SUMIF(AA$5:AC$14,AA17,AC$5:AC$14)+SUMIF(AE$5:AG$14,AA17,AG$5:AG$14)</f>
        <v>0</v>
      </c>
      <c r="AD17" s="23">
        <f ca="1">RANK(Z17,Z$17:Z$21,0)</f>
        <v>4</v>
      </c>
      <c r="AE17" s="4" t="str">
        <f>AA17</f>
        <v>Nom équipe 4 B</v>
      </c>
      <c r="AK17" s="76">
        <f ca="1">AM17+AN17/1000</f>
        <v>0</v>
      </c>
      <c r="AL17" s="9" t="str">
        <f>AL5</f>
        <v>Nom équipe 8 B</v>
      </c>
      <c r="AM17" s="7">
        <f>(COUNTIFS(AQ$5:AQ$14,"w",AP$5:AP$14,AL17)+COUNTIFS(AM$5:AM$14,"w",AL$5:AL$14,AL17))*Paramétrage!$C$21+(COUNTIFS(AQ$5:AQ$14,"N",AP$5:AP$14,AL17)+COUNTIFS(AM$5:AM$14,"N",AL$5:AL$14,AL17))*Paramétrage!$C$22+(COUNTIFS(AQ$5:AQ$14,"L",AP$5:AP$14,AL17)+COUNTIFS(AM$5:AM$14,"L",AL$5:AL$14,AL17))*Paramétrage!$C$23</f>
        <v>0</v>
      </c>
      <c r="AN17" s="7">
        <f ca="1">SUMIF(AL$5:AN$14,AL17,AN$5:AN$14)+SUMIF(AP$5:AR$14,AL17,AR$5:AR$14)</f>
        <v>0</v>
      </c>
      <c r="AO17" s="23">
        <f ca="1">RANK(AK17,AK$17:AK$21,0)</f>
        <v>4</v>
      </c>
      <c r="AP17" s="4" t="str">
        <f>AL17</f>
        <v>Nom équipe 8 B</v>
      </c>
    </row>
    <row r="18" spans="2:42" ht="22.5" outlineLevel="1" x14ac:dyDescent="0.35">
      <c r="D18" s="76">
        <f ca="1">F18+G18/1000</f>
        <v>4</v>
      </c>
      <c r="E18" s="10" t="str">
        <f>E6</f>
        <v>Nom équipe 2 A</v>
      </c>
      <c r="F18" s="8">
        <f>(COUNTIFS(J$5:J$14,"w",I$5:I$14,E18)+COUNTIFS(F$5:F$14,"w",E$5:E$14,E18))*Paramétrage!$C$21+(COUNTIFS(J$5:J$14,"N",I$5:I$14,E18)+COUNTIFS(F$5:F$14,"N",E$5:E$14,E18))*Paramétrage!$C$22+(COUNTIFS(J$5:J$14,"L",I$5:I$14,E18)+COUNTIFS(F$5:F$14,"L",E$5:E$14,E18))*Paramétrage!$C$23</f>
        <v>4</v>
      </c>
      <c r="G18" s="8">
        <f ca="1">SUMIF(E$5:G$14,E18,G$5:G$14)+SUMIF(I$5:K$14,E18,K$5:K$14)</f>
        <v>0</v>
      </c>
      <c r="H18" s="24">
        <f t="shared" ref="H18:H20" ca="1" si="11">RANK(D18,D$17:D$21,0)</f>
        <v>1</v>
      </c>
      <c r="I18" s="4" t="str">
        <f>E18</f>
        <v>Nom équipe 2 A</v>
      </c>
      <c r="O18" s="76">
        <f ca="1">Q18+R18/1000</f>
        <v>4</v>
      </c>
      <c r="P18" s="10" t="str">
        <f>P6</f>
        <v>Nom équipe 6 A</v>
      </c>
      <c r="Q18" s="8">
        <f>(COUNTIFS(U$5:U$14,"w",T$5:T$14,P18)+COUNTIFS(Q$5:Q$14,"w",P$5:P$14,P18))*Paramétrage!$C$21+(COUNTIFS(U$5:U$14,"N",T$5:T$14,P18)+COUNTIFS(Q$5:Q$14,"N",P$5:P$14,P18))*Paramétrage!$C$22+(COUNTIFS(U$5:U$14,"L",T$5:T$14,P18)+COUNTIFS(Q$5:Q$14,"L",P$5:P$14,P18))*Paramétrage!$C$23</f>
        <v>4</v>
      </c>
      <c r="R18" s="8">
        <f ca="1">SUMIF(P$5:R$14,P18,R$5:R$14)+SUMIF(T$5:V$14,P18,V$5:V$14)</f>
        <v>0</v>
      </c>
      <c r="S18" s="24">
        <f t="shared" ref="S18:S20" ca="1" si="12">RANK(O18,O$17:O$21,0)</f>
        <v>1</v>
      </c>
      <c r="T18" s="4" t="str">
        <f>P18</f>
        <v>Nom équipe 6 A</v>
      </c>
      <c r="Z18" s="76">
        <f ca="1">AB18+AC18/1000</f>
        <v>4</v>
      </c>
      <c r="AA18" s="10" t="str">
        <f>AA6</f>
        <v>Nom équipe 3 B</v>
      </c>
      <c r="AB18" s="8">
        <f>(COUNTIFS(AF$5:AF$14,"w",AE$5:AE$14,AA18)+COUNTIFS(AB$5:AB$14,"w",AA$5:AA$14,AA18))*Paramétrage!$C$21+(COUNTIFS(AF$5:AF$14,"N",AE$5:AE$14,AA18)+COUNTIFS(AB$5:AB$14,"N",AA$5:AA$14,AA18))*Paramétrage!$C$22+(COUNTIFS(AF$5:AF$14,"L",AE$5:AE$14,AA18)+COUNTIFS(AB$5:AB$14,"L",AA$5:AA$14,AA18))*Paramétrage!$C$23</f>
        <v>4</v>
      </c>
      <c r="AC18" s="8">
        <f ca="1">SUMIF(AA$5:AC$14,AA18,AC$5:AC$14)+SUMIF(AE$5:AG$14,AA18,AG$5:AG$14)</f>
        <v>0</v>
      </c>
      <c r="AD18" s="24">
        <f t="shared" ref="AD18:AD20" ca="1" si="13">RANK(Z18,Z$17:Z$21,0)</f>
        <v>1</v>
      </c>
      <c r="AE18" s="4" t="str">
        <f>AA18</f>
        <v>Nom équipe 3 B</v>
      </c>
      <c r="AK18" s="76">
        <f ca="1">AM18+AN18/1000</f>
        <v>4</v>
      </c>
      <c r="AL18" s="10" t="str">
        <f>AL6</f>
        <v>Nom équipe 7 B</v>
      </c>
      <c r="AM18" s="8">
        <f>(COUNTIFS(AQ$5:AQ$14,"w",AP$5:AP$14,AL18)+COUNTIFS(AM$5:AM$14,"w",AL$5:AL$14,AL18))*Paramétrage!$C$21+(COUNTIFS(AQ$5:AQ$14,"N",AP$5:AP$14,AL18)+COUNTIFS(AM$5:AM$14,"N",AL$5:AL$14,AL18))*Paramétrage!$C$22+(COUNTIFS(AQ$5:AQ$14,"L",AP$5:AP$14,AL18)+COUNTIFS(AM$5:AM$14,"L",AL$5:AL$14,AL18))*Paramétrage!$C$23</f>
        <v>4</v>
      </c>
      <c r="AN18" s="8">
        <f ca="1">SUMIF(AL$5:AN$14,AL18,AN$5:AN$14)+SUMIF(AP$5:AR$14,AL18,AR$5:AR$14)</f>
        <v>0</v>
      </c>
      <c r="AO18" s="24">
        <f t="shared" ref="AO18:AO20" ca="1" si="14">RANK(AK18,AK$17:AK$21,0)</f>
        <v>1</v>
      </c>
      <c r="AP18" s="4" t="str">
        <f>AL18</f>
        <v>Nom équipe 7 B</v>
      </c>
    </row>
    <row r="19" spans="2:42" ht="22.5" outlineLevel="1" x14ac:dyDescent="0.35">
      <c r="D19" s="78">
        <f t="shared" ref="D19:D20" ca="1" si="15">F19+G19/1000</f>
        <v>4</v>
      </c>
      <c r="E19" s="9" t="str">
        <f>I5</f>
        <v>Nom équipe 3 A</v>
      </c>
      <c r="F19" s="7">
        <f>(COUNTIFS(J$5:J$14,"w",I$5:I$14,E19)+COUNTIFS(F$5:F$14,"w",E$5:E$14,E19))*Paramétrage!$C$21+(COUNTIFS(J$5:J$14,"N",I$5:I$14,E19)+COUNTIFS(F$5:F$14,"N",E$5:E$14,E19))*Paramétrage!$C$22+(COUNTIFS(J$5:J$14,"L",I$5:I$14,E19)+COUNTIFS(F$5:F$14,"L",E$5:E$14,E19))*Paramétrage!$C$23</f>
        <v>4</v>
      </c>
      <c r="G19" s="7">
        <f ca="1">SUMIF(E$5:G$14,E19,G$5:G$14)+SUMIF(I$5:K$14,E19,K$5:K$14)</f>
        <v>0</v>
      </c>
      <c r="H19" s="23">
        <f t="shared" ca="1" si="11"/>
        <v>1</v>
      </c>
      <c r="I19" s="4" t="str">
        <f>E19</f>
        <v>Nom équipe 3 A</v>
      </c>
      <c r="O19" s="78">
        <f t="shared" ref="O19:O20" ca="1" si="16">Q19+R19/1000</f>
        <v>4</v>
      </c>
      <c r="P19" s="9" t="str">
        <f>T5</f>
        <v>Nom équipe 7 A</v>
      </c>
      <c r="Q19" s="7">
        <f>(COUNTIFS(U$5:U$14,"w",T$5:T$14,P19)+COUNTIFS(Q$5:Q$14,"w",P$5:P$14,P19))*Paramétrage!$C$21+(COUNTIFS(U$5:U$14,"N",T$5:T$14,P19)+COUNTIFS(Q$5:Q$14,"N",P$5:P$14,P19))*Paramétrage!$C$22+(COUNTIFS(U$5:U$14,"L",T$5:T$14,P19)+COUNTIFS(Q$5:Q$14,"L",P$5:P$14,P19))*Paramétrage!$C$23</f>
        <v>4</v>
      </c>
      <c r="R19" s="7">
        <f ca="1">SUMIF(P$5:R$14,P19,R$5:R$14)+SUMIF(T$5:V$14,P19,V$5:V$14)</f>
        <v>0</v>
      </c>
      <c r="S19" s="23">
        <f t="shared" ca="1" si="12"/>
        <v>1</v>
      </c>
      <c r="T19" s="4" t="str">
        <f>P19</f>
        <v>Nom équipe 7 A</v>
      </c>
      <c r="Z19" s="78">
        <f t="shared" ref="Z19:Z20" ca="1" si="17">AB19+AC19/1000</f>
        <v>4</v>
      </c>
      <c r="AA19" s="9" t="str">
        <f>AE5</f>
        <v>Nom équipe 1 B</v>
      </c>
      <c r="AB19" s="7">
        <f>(COUNTIFS(AF$5:AF$14,"w",AE$5:AE$14,AA19)+COUNTIFS(AB$5:AB$14,"w",AA$5:AA$14,AA19))*Paramétrage!$C$21+(COUNTIFS(AF$5:AF$14,"N",AE$5:AE$14,AA19)+COUNTIFS(AB$5:AB$14,"N",AA$5:AA$14,AA19))*Paramétrage!$C$22+(COUNTIFS(AF$5:AF$14,"L",AE$5:AE$14,AA19)+COUNTIFS(AB$5:AB$14,"L",AA$5:AA$14,AA19))*Paramétrage!$C$23</f>
        <v>4</v>
      </c>
      <c r="AC19" s="7">
        <f ca="1">SUMIF(AA$5:AC$14,AA19,AC$5:AC$14)+SUMIF(AE$5:AG$14,AA19,AG$5:AG$14)</f>
        <v>0</v>
      </c>
      <c r="AD19" s="23">
        <f t="shared" ca="1" si="13"/>
        <v>1</v>
      </c>
      <c r="AE19" s="4" t="str">
        <f>AA19</f>
        <v>Nom équipe 1 B</v>
      </c>
      <c r="AK19" s="78">
        <f t="shared" ref="AK19:AK20" ca="1" si="18">AM19+AN19/1000</f>
        <v>4</v>
      </c>
      <c r="AL19" s="9" t="str">
        <f>AP5</f>
        <v>Nom équipe 6 B</v>
      </c>
      <c r="AM19" s="7">
        <f>(COUNTIFS(AQ$5:AQ$14,"w",AP$5:AP$14,AL19)+COUNTIFS(AM$5:AM$14,"w",AL$5:AL$14,AL19))*Paramétrage!$C$21+(COUNTIFS(AQ$5:AQ$14,"N",AP$5:AP$14,AL19)+COUNTIFS(AM$5:AM$14,"N",AL$5:AL$14,AL19))*Paramétrage!$C$22+(COUNTIFS(AQ$5:AQ$14,"L",AP$5:AP$14,AL19)+COUNTIFS(AM$5:AM$14,"L",AL$5:AL$14,AL19))*Paramétrage!$C$23</f>
        <v>4</v>
      </c>
      <c r="AN19" s="7">
        <f ca="1">SUMIF(AL$5:AN$14,AL19,AN$5:AN$14)+SUMIF(AP$5:AR$14,AL19,AR$5:AR$14)</f>
        <v>0</v>
      </c>
      <c r="AO19" s="23">
        <f t="shared" ca="1" si="14"/>
        <v>1</v>
      </c>
      <c r="AP19" s="4" t="str">
        <f>AL19</f>
        <v>Nom équipe 6 B</v>
      </c>
    </row>
    <row r="20" spans="2:42" ht="23" outlineLevel="1" thickBot="1" x14ac:dyDescent="0.4">
      <c r="D20" s="77">
        <f t="shared" ca="1" si="15"/>
        <v>4</v>
      </c>
      <c r="E20" s="56" t="str">
        <f>I6</f>
        <v>Nom équipe 4 A</v>
      </c>
      <c r="F20" s="83">
        <f>(COUNTIFS(J$5:J$14,"w",I$5:I$14,E20)+COUNTIFS(F$5:F$14,"w",E$5:E$14,E20))*Paramétrage!$C$21+(COUNTIFS(J$5:J$14,"N",I$5:I$14,E20)+COUNTIFS(F$5:F$14,"N",E$5:E$14,E20))*Paramétrage!$C$22+(COUNTIFS(J$5:J$14,"L",I$5:I$14,E20)+COUNTIFS(F$5:F$14,"L",E$5:E$14,E20))*Paramétrage!$C$23</f>
        <v>4</v>
      </c>
      <c r="G20" s="83">
        <f ca="1">SUMIF(E$5:G$14,E20,G$5:G$14)+SUMIF(I$5:K$14,E20,K$5:K$14)</f>
        <v>0</v>
      </c>
      <c r="H20" s="86">
        <f t="shared" ca="1" si="11"/>
        <v>1</v>
      </c>
      <c r="I20" s="4" t="str">
        <f>E20</f>
        <v>Nom équipe 4 A</v>
      </c>
      <c r="O20" s="77">
        <f t="shared" ca="1" si="16"/>
        <v>4</v>
      </c>
      <c r="P20" s="56" t="str">
        <f>T6</f>
        <v>Nom équipe 8 A</v>
      </c>
      <c r="Q20" s="83">
        <f>(COUNTIFS(U$5:U$14,"w",T$5:T$14,P20)+COUNTIFS(Q$5:Q$14,"w",P$5:P$14,P20))*Paramétrage!$C$21+(COUNTIFS(U$5:U$14,"N",T$5:T$14,P20)+COUNTIFS(Q$5:Q$14,"N",P$5:P$14,P20))*Paramétrage!$C$22+(COUNTIFS(U$5:U$14,"L",T$5:T$14,P20)+COUNTIFS(Q$5:Q$14,"L",P$5:P$14,P20))*Paramétrage!$C$23</f>
        <v>4</v>
      </c>
      <c r="R20" s="83">
        <f ca="1">SUMIF(P$5:R$14,P20,R$5:R$14)+SUMIF(T$5:V$14,P20,V$5:V$14)</f>
        <v>0</v>
      </c>
      <c r="S20" s="86">
        <f t="shared" ca="1" si="12"/>
        <v>1</v>
      </c>
      <c r="T20" s="4" t="str">
        <f>P20</f>
        <v>Nom équipe 8 A</v>
      </c>
      <c r="Z20" s="77">
        <f t="shared" ca="1" si="17"/>
        <v>4</v>
      </c>
      <c r="AA20" s="56" t="str">
        <f>AE6</f>
        <v>Nom équipe 2 B</v>
      </c>
      <c r="AB20" s="83">
        <f>(COUNTIFS(AF$5:AF$14,"w",AE$5:AE$14,AA20)+COUNTIFS(AB$5:AB$14,"w",AA$5:AA$14,AA20))*Paramétrage!$C$21+(COUNTIFS(AF$5:AF$14,"N",AE$5:AE$14,AA20)+COUNTIFS(AB$5:AB$14,"N",AA$5:AA$14,AA20))*Paramétrage!$C$22+(COUNTIFS(AF$5:AF$14,"L",AE$5:AE$14,AA20)+COUNTIFS(AB$5:AB$14,"L",AA$5:AA$14,AA20))*Paramétrage!$C$23</f>
        <v>4</v>
      </c>
      <c r="AC20" s="83">
        <f ca="1">SUMIF(AA$5:AC$14,AA20,AC$5:AC$14)+SUMIF(AE$5:AG$14,AA20,AG$5:AG$14)</f>
        <v>0</v>
      </c>
      <c r="AD20" s="86">
        <f t="shared" ca="1" si="13"/>
        <v>1</v>
      </c>
      <c r="AE20" s="4" t="str">
        <f>AA20</f>
        <v>Nom équipe 2 B</v>
      </c>
      <c r="AK20" s="77">
        <f t="shared" ca="1" si="18"/>
        <v>4</v>
      </c>
      <c r="AL20" s="56" t="str">
        <f>AP6</f>
        <v>Nom équipe 5 B</v>
      </c>
      <c r="AM20" s="83">
        <f>(COUNTIFS(AQ$5:AQ$14,"w",AP$5:AP$14,AL20)+COUNTIFS(AM$5:AM$14,"w",AL$5:AL$14,AL20))*Paramétrage!$C$21+(COUNTIFS(AQ$5:AQ$14,"N",AP$5:AP$14,AL20)+COUNTIFS(AM$5:AM$14,"N",AL$5:AL$14,AL20))*Paramétrage!$C$22+(COUNTIFS(AQ$5:AQ$14,"L",AP$5:AP$14,AL20)+COUNTIFS(AM$5:AM$14,"L",AL$5:AL$14,AL20))*Paramétrage!$C$23</f>
        <v>4</v>
      </c>
      <c r="AN20" s="83">
        <f ca="1">SUMIF(AL$5:AN$14,AL20,AN$5:AN$14)+SUMIF(AP$5:AR$14,AL20,AR$5:AR$14)</f>
        <v>0</v>
      </c>
      <c r="AO20" s="86">
        <f t="shared" ca="1" si="14"/>
        <v>1</v>
      </c>
      <c r="AP20" s="4" t="str">
        <f>AL20</f>
        <v>Nom équipe 5 B</v>
      </c>
    </row>
    <row r="21" spans="2:42" outlineLevel="1" x14ac:dyDescent="0.35">
      <c r="C21"/>
      <c r="F21"/>
      <c r="G21"/>
      <c r="Q21"/>
      <c r="R21"/>
      <c r="AB21"/>
      <c r="AC21"/>
      <c r="AM21"/>
      <c r="AN21"/>
    </row>
    <row r="22" spans="2:42" x14ac:dyDescent="0.35">
      <c r="C22"/>
      <c r="F22"/>
      <c r="G22"/>
    </row>
    <row r="23" spans="2:42" x14ac:dyDescent="0.35">
      <c r="C23"/>
      <c r="F23"/>
      <c r="G23"/>
    </row>
    <row r="24" spans="2:42" x14ac:dyDescent="0.35">
      <c r="C24"/>
      <c r="F24"/>
      <c r="G24"/>
    </row>
    <row r="25" spans="2:42" ht="15.5" x14ac:dyDescent="0.35">
      <c r="AC25" s="5"/>
    </row>
    <row r="32" spans="2:42" x14ac:dyDescent="0.35">
      <c r="B32" s="2"/>
      <c r="C32" s="2"/>
      <c r="D32" s="2"/>
      <c r="E32" s="2"/>
      <c r="H32" s="2"/>
      <c r="I32" s="2"/>
      <c r="L32" s="2"/>
      <c r="M32" s="2"/>
      <c r="N32" s="2"/>
      <c r="O32" s="2"/>
      <c r="P32" s="2"/>
      <c r="S32" s="2"/>
      <c r="T32" s="2"/>
      <c r="W32" s="2"/>
      <c r="X32" s="2"/>
      <c r="Y32" s="2"/>
    </row>
    <row r="33" spans="2:25" x14ac:dyDescent="0.35">
      <c r="B33" s="2"/>
      <c r="C33" s="2"/>
      <c r="D33" s="2"/>
      <c r="E33" s="2"/>
      <c r="H33" s="2"/>
      <c r="I33" s="2"/>
      <c r="L33" s="2"/>
      <c r="M33" s="2"/>
      <c r="N33" s="2"/>
      <c r="O33" s="2"/>
      <c r="P33" s="2"/>
      <c r="S33" s="2"/>
      <c r="T33" s="2"/>
      <c r="W33" s="2"/>
      <c r="X33" s="2"/>
      <c r="Y33" s="2"/>
    </row>
    <row r="34" spans="2:25" x14ac:dyDescent="0.35">
      <c r="B34" s="2"/>
      <c r="C34" s="2"/>
      <c r="D34" s="2"/>
      <c r="E34" s="2"/>
      <c r="H34" s="2"/>
      <c r="I34" s="2"/>
      <c r="L34" s="2"/>
      <c r="M34" s="2"/>
      <c r="N34" s="2"/>
      <c r="O34" s="2"/>
      <c r="P34" s="2"/>
      <c r="S34" s="2"/>
      <c r="T34" s="2"/>
      <c r="W34" s="2"/>
      <c r="X34" s="2"/>
      <c r="Y34" s="2"/>
    </row>
    <row r="35" spans="2:25" x14ac:dyDescent="0.35">
      <c r="B35" s="2"/>
      <c r="C35" s="2"/>
      <c r="D35" s="2"/>
      <c r="E35" s="2"/>
      <c r="H35" s="2"/>
      <c r="I35" s="2"/>
      <c r="L35" s="2"/>
      <c r="M35" s="2"/>
      <c r="N35" s="2"/>
      <c r="O35" s="2"/>
      <c r="P35" s="2"/>
      <c r="S35" s="2"/>
      <c r="T35" s="2"/>
      <c r="W35" s="2"/>
      <c r="X35" s="2"/>
      <c r="Y35" s="2"/>
    </row>
  </sheetData>
  <sheetProtection selectLockedCells="1"/>
  <mergeCells count="4">
    <mergeCell ref="AL2:AR2"/>
    <mergeCell ref="E2:K2"/>
    <mergeCell ref="P2:V2"/>
    <mergeCell ref="AA2:AG2"/>
  </mergeCells>
  <phoneticPr fontId="21" type="noConversion"/>
  <conditionalFormatting sqref="A5:B11">
    <cfRule type="cellIs" dxfId="688" priority="90" operator="equal">
      <formula>"L"</formula>
    </cfRule>
    <cfRule type="cellIs" dxfId="687" priority="89" operator="equal">
      <formula>"W"</formula>
    </cfRule>
    <cfRule type="cellIs" dxfId="686" priority="88" operator="equal">
      <formula>"N"</formula>
    </cfRule>
  </conditionalFormatting>
  <conditionalFormatting sqref="A36:O1048576">
    <cfRule type="cellIs" dxfId="685" priority="1344" operator="equal">
      <formula>"W"</formula>
    </cfRule>
    <cfRule type="cellIs" dxfId="684" priority="1345" operator="equal">
      <formula>"L"</formula>
    </cfRule>
    <cfRule type="cellIs" dxfId="683" priority="1343" operator="equal">
      <formula>"N"</formula>
    </cfRule>
  </conditionalFormatting>
  <conditionalFormatting sqref="A16:T20">
    <cfRule type="cellIs" dxfId="682" priority="32" operator="equal">
      <formula>"W"</formula>
    </cfRule>
    <cfRule type="cellIs" dxfId="681" priority="33" operator="equal">
      <formula>"L"</formula>
    </cfRule>
    <cfRule type="cellIs" dxfId="680" priority="31" operator="equal">
      <formula>"N"</formula>
    </cfRule>
  </conditionalFormatting>
  <conditionalFormatting sqref="A12:V15">
    <cfRule type="cellIs" dxfId="679" priority="75" operator="equal">
      <formula>"L"</formula>
    </cfRule>
    <cfRule type="cellIs" dxfId="678" priority="74" operator="equal">
      <formula>"W"</formula>
    </cfRule>
    <cfRule type="cellIs" dxfId="677" priority="73" operator="equal">
      <formula>"N"</formula>
    </cfRule>
  </conditionalFormatting>
  <conditionalFormatting sqref="C7:D11">
    <cfRule type="cellIs" dxfId="676" priority="104" operator="equal">
      <formula>"W"</formula>
    </cfRule>
    <cfRule type="cellIs" dxfId="675" priority="105" operator="equal">
      <formula>"L"</formula>
    </cfRule>
    <cfRule type="cellIs" dxfId="674" priority="103" operator="equal">
      <formula>"N"</formula>
    </cfRule>
  </conditionalFormatting>
  <conditionalFormatting sqref="C5:J6 E7:J10">
    <cfRule type="cellIs" dxfId="673" priority="92" operator="equal">
      <formula>"W"</formula>
    </cfRule>
    <cfRule type="cellIs" dxfId="672" priority="93" operator="equal">
      <formula>"L"</formula>
    </cfRule>
    <cfRule type="cellIs" dxfId="671" priority="91" operator="equal">
      <formula>"N"</formula>
    </cfRule>
  </conditionalFormatting>
  <conditionalFormatting sqref="E11:K11">
    <cfRule type="cellIs" dxfId="670" priority="86" operator="equal">
      <formula>"W"</formula>
    </cfRule>
    <cfRule type="cellIs" dxfId="669" priority="85" operator="equal">
      <formula>"N"</formula>
    </cfRule>
    <cfRule type="cellIs" dxfId="668" priority="87" operator="equal">
      <formula>"L"</formula>
    </cfRule>
  </conditionalFormatting>
  <conditionalFormatting sqref="J21:T21">
    <cfRule type="cellIs" dxfId="643" priority="34" operator="equal">
      <formula>"N"</formula>
    </cfRule>
    <cfRule type="cellIs" dxfId="642" priority="35" operator="equal">
      <formula>"W"</formula>
    </cfRule>
    <cfRule type="cellIs" dxfId="641" priority="36" operator="equal">
      <formula>"L"</formula>
    </cfRule>
  </conditionalFormatting>
  <conditionalFormatting sqref="L5:L11 J22:L24">
    <cfRule type="cellIs" dxfId="639" priority="1380" operator="equal">
      <formula>"W"</formula>
    </cfRule>
    <cfRule type="cellIs" dxfId="638" priority="1379" operator="equal">
      <formula>"N"</formula>
    </cfRule>
    <cfRule type="cellIs" dxfId="637" priority="1381" operator="equal">
      <formula>"L"</formula>
    </cfRule>
  </conditionalFormatting>
  <conditionalFormatting sqref="M4:M11">
    <cfRule type="cellIs" dxfId="636" priority="101" operator="equal">
      <formula>"W"</formula>
    </cfRule>
    <cfRule type="cellIs" dxfId="635" priority="102" operator="equal">
      <formula>"L"</formula>
    </cfRule>
    <cfRule type="cellIs" dxfId="634" priority="100" operator="equal">
      <formula>"N"</formula>
    </cfRule>
  </conditionalFormatting>
  <conditionalFormatting sqref="M1:XFD3 AS15:XFD15">
    <cfRule type="cellIs" dxfId="633" priority="1321" operator="equal">
      <formula>"N"</formula>
    </cfRule>
    <cfRule type="cellIs" dxfId="632" priority="1322" operator="equal">
      <formula>"W"</formula>
    </cfRule>
    <cfRule type="cellIs" dxfId="631" priority="1323" operator="equal">
      <formula>"L"</formula>
    </cfRule>
  </conditionalFormatting>
  <conditionalFormatting sqref="M22:XFD31">
    <cfRule type="cellIs" dxfId="630" priority="1269" operator="equal">
      <formula>"W"</formula>
    </cfRule>
    <cfRule type="cellIs" dxfId="629" priority="1270" operator="equal">
      <formula>"L"</formula>
    </cfRule>
    <cfRule type="cellIs" dxfId="628" priority="1268" operator="equal">
      <formula>"N"</formula>
    </cfRule>
  </conditionalFormatting>
  <conditionalFormatting sqref="N5:O11 O6 N6:N11">
    <cfRule type="cellIs" dxfId="627" priority="76" operator="equal">
      <formula>"N"</formula>
    </cfRule>
    <cfRule type="cellIs" dxfId="626" priority="77" operator="equal">
      <formula>"W"</formula>
    </cfRule>
    <cfRule type="cellIs" dxfId="625" priority="78" operator="equal">
      <formula>"L"</formula>
    </cfRule>
  </conditionalFormatting>
  <conditionalFormatting sqref="N4:V4">
    <cfRule type="cellIs" dxfId="624" priority="108" operator="equal">
      <formula>"L"</formula>
    </cfRule>
    <cfRule type="cellIs" dxfId="623" priority="106" operator="equal">
      <formula>"N"</formula>
    </cfRule>
    <cfRule type="cellIs" dxfId="622" priority="107" operator="equal">
      <formula>"W"</formula>
    </cfRule>
  </conditionalFormatting>
  <conditionalFormatting sqref="P5:U10">
    <cfRule type="cellIs" dxfId="621" priority="8" operator="equal">
      <formula>"W"</formula>
    </cfRule>
    <cfRule type="cellIs" dxfId="620" priority="9" operator="equal">
      <formula>"L"</formula>
    </cfRule>
    <cfRule type="cellIs" dxfId="619" priority="7" operator="equal">
      <formula>"N"</formula>
    </cfRule>
  </conditionalFormatting>
  <conditionalFormatting sqref="P11:V11 A32:Z35 AA32:XFD1048576">
    <cfRule type="cellIs" dxfId="618" priority="807" operator="equal">
      <formula>"N"</formula>
    </cfRule>
    <cfRule type="cellIs" dxfId="617" priority="808" operator="equal">
      <formula>"W"</formula>
    </cfRule>
    <cfRule type="cellIs" dxfId="616" priority="809" operator="equal">
      <formula>"L"</formula>
    </cfRule>
  </conditionalFormatting>
  <conditionalFormatting sqref="U16:Y16 A1:L4 A21:I24 A25:L31">
    <cfRule type="cellIs" dxfId="603" priority="1369" operator="equal">
      <formula>"W"</formula>
    </cfRule>
    <cfRule type="cellIs" dxfId="602" priority="1370" operator="equal">
      <formula>"L"</formula>
    </cfRule>
    <cfRule type="cellIs" dxfId="601" priority="1368" operator="equal">
      <formula>"N"</formula>
    </cfRule>
  </conditionalFormatting>
  <conditionalFormatting sqref="U17:Y21">
    <cfRule type="cellIs" dxfId="600" priority="1129" operator="equal">
      <formula>"L"</formula>
    </cfRule>
    <cfRule type="cellIs" dxfId="599" priority="1128" operator="equal">
      <formula>"W"</formula>
    </cfRule>
    <cfRule type="cellIs" dxfId="598" priority="1127" operator="equal">
      <formula>"N"</formula>
    </cfRule>
  </conditionalFormatting>
  <conditionalFormatting sqref="W4:W15 AH15 AF16:AJ16">
    <cfRule type="cellIs" dxfId="597" priority="1356" operator="equal">
      <formula>"L"</formula>
    </cfRule>
    <cfRule type="cellIs" dxfId="596" priority="1355" operator="equal">
      <formula>"W"</formula>
    </cfRule>
    <cfRule type="cellIs" dxfId="595" priority="1354" operator="equal">
      <formula>"N"</formula>
    </cfRule>
  </conditionalFormatting>
  <conditionalFormatting sqref="X4:X11">
    <cfRule type="cellIs" dxfId="590" priority="66" operator="equal">
      <formula>"L"</formula>
    </cfRule>
    <cfRule type="cellIs" dxfId="589" priority="65" operator="equal">
      <formula>"W"</formula>
    </cfRule>
    <cfRule type="cellIs" dxfId="588" priority="64" operator="equal">
      <formula>"N"</formula>
    </cfRule>
  </conditionalFormatting>
  <conditionalFormatting sqref="X36:Z1048576">
    <cfRule type="cellIs" dxfId="587" priority="1342" operator="equal">
      <formula>"L"</formula>
    </cfRule>
    <cfRule type="cellIs" dxfId="586" priority="1340" operator="equal">
      <formula>"N"</formula>
    </cfRule>
    <cfRule type="cellIs" dxfId="585" priority="1341" operator="equal">
      <formula>"W"</formula>
    </cfRule>
  </conditionalFormatting>
  <conditionalFormatting sqref="X12:AG15">
    <cfRule type="cellIs" dxfId="584" priority="61" operator="equal">
      <formula>"N"</formula>
    </cfRule>
    <cfRule type="cellIs" dxfId="583" priority="63" operator="equal">
      <formula>"L"</formula>
    </cfRule>
    <cfRule type="cellIs" dxfId="582" priority="62" operator="equal">
      <formula>"W"</formula>
    </cfRule>
  </conditionalFormatting>
  <conditionalFormatting sqref="Y5:Z11 Z6 Y6:Y11">
    <cfRule type="cellIs" dxfId="581" priority="57" operator="equal">
      <formula>"L"</formula>
    </cfRule>
    <cfRule type="cellIs" dxfId="580" priority="56" operator="equal">
      <formula>"W"</formula>
    </cfRule>
    <cfRule type="cellIs" dxfId="579" priority="55" operator="equal">
      <formula>"N"</formula>
    </cfRule>
  </conditionalFormatting>
  <conditionalFormatting sqref="Y4:AH4">
    <cfRule type="cellIs" dxfId="578" priority="67" operator="equal">
      <formula>"N"</formula>
    </cfRule>
    <cfRule type="cellIs" dxfId="577" priority="68" operator="equal">
      <formula>"W"</formula>
    </cfRule>
    <cfRule type="cellIs" dxfId="576" priority="69" operator="equal">
      <formula>"L"</formula>
    </cfRule>
  </conditionalFormatting>
  <conditionalFormatting sqref="Z16:AE21">
    <cfRule type="cellIs" dxfId="575" priority="12" operator="equal">
      <formula>"L"</formula>
    </cfRule>
    <cfRule type="cellIs" dxfId="574" priority="11" operator="equal">
      <formula>"W"</formula>
    </cfRule>
    <cfRule type="cellIs" dxfId="573" priority="10" operator="equal">
      <formula>"N"</formula>
    </cfRule>
  </conditionalFormatting>
  <conditionalFormatting sqref="AA5:AF10">
    <cfRule type="cellIs" dxfId="572" priority="6" operator="equal">
      <formula>"L"</formula>
    </cfRule>
    <cfRule type="cellIs" dxfId="571" priority="5" operator="equal">
      <formula>"W"</formula>
    </cfRule>
    <cfRule type="cellIs" dxfId="570" priority="4" operator="equal">
      <formula>"N"</formula>
    </cfRule>
  </conditionalFormatting>
  <conditionalFormatting sqref="AA11:AG11">
    <cfRule type="cellIs" dxfId="569" priority="70" operator="equal">
      <formula>"N"</formula>
    </cfRule>
    <cfRule type="cellIs" dxfId="568" priority="71" operator="equal">
      <formula>"W"</formula>
    </cfRule>
    <cfRule type="cellIs" dxfId="567" priority="72" operator="equal">
      <formula>"L"</formula>
    </cfRule>
  </conditionalFormatting>
  <conditionalFormatting sqref="AF17:AJ21">
    <cfRule type="cellIs" dxfId="566" priority="945" operator="equal">
      <formula>"W"</formula>
    </cfRule>
    <cfRule type="cellIs" dxfId="565" priority="946" operator="equal">
      <formula>"L"</formula>
    </cfRule>
    <cfRule type="cellIs" dxfId="564" priority="944" operator="equal">
      <formula>"N"</formula>
    </cfRule>
  </conditionalFormatting>
  <conditionalFormatting sqref="AH5:AH14 AS5:XFD14 P36:W1048576">
    <cfRule type="cellIs" dxfId="562" priority="2285" operator="equal">
      <formula>"N"</formula>
    </cfRule>
    <cfRule type="cellIs" dxfId="561" priority="2286" operator="equal">
      <formula>"W"</formula>
    </cfRule>
    <cfRule type="cellIs" dxfId="560" priority="2287" operator="equal">
      <formula>"L"</formula>
    </cfRule>
  </conditionalFormatting>
  <conditionalFormatting sqref="AI4:AI11">
    <cfRule type="cellIs" dxfId="555" priority="46" operator="equal">
      <formula>"N"</formula>
    </cfRule>
    <cfRule type="cellIs" dxfId="554" priority="48" operator="equal">
      <formula>"L"</formula>
    </cfRule>
    <cfRule type="cellIs" dxfId="553" priority="47" operator="equal">
      <formula>"W"</formula>
    </cfRule>
  </conditionalFormatting>
  <conditionalFormatting sqref="AI12:AR15">
    <cfRule type="cellIs" dxfId="552" priority="45" operator="equal">
      <formula>"L"</formula>
    </cfRule>
    <cfRule type="cellIs" dxfId="551" priority="43" operator="equal">
      <formula>"N"</formula>
    </cfRule>
    <cfRule type="cellIs" dxfId="550" priority="44" operator="equal">
      <formula>"W"</formula>
    </cfRule>
  </conditionalFormatting>
  <conditionalFormatting sqref="AJ5:AK11 AK6 AJ6:AJ11">
    <cfRule type="cellIs" dxfId="549" priority="38" operator="equal">
      <formula>"W"</formula>
    </cfRule>
    <cfRule type="cellIs" dxfId="548" priority="39" operator="equal">
      <formula>"L"</formula>
    </cfRule>
    <cfRule type="cellIs" dxfId="547" priority="37" operator="equal">
      <formula>"N"</formula>
    </cfRule>
  </conditionalFormatting>
  <conditionalFormatting sqref="AJ4:XFD4">
    <cfRule type="cellIs" dxfId="546" priority="51" operator="equal">
      <formula>"L"</formula>
    </cfRule>
    <cfRule type="cellIs" dxfId="545" priority="50" operator="equal">
      <formula>"W"</formula>
    </cfRule>
    <cfRule type="cellIs" dxfId="544" priority="49" operator="equal">
      <formula>"N"</formula>
    </cfRule>
  </conditionalFormatting>
  <conditionalFormatting sqref="AK16:AP21">
    <cfRule type="cellIs" dxfId="543" priority="21" operator="equal">
      <formula>"L"</formula>
    </cfRule>
    <cfRule type="cellIs" dxfId="542" priority="20" operator="equal">
      <formula>"W"</formula>
    </cfRule>
    <cfRule type="cellIs" dxfId="541" priority="19" operator="equal">
      <formula>"N"</formula>
    </cfRule>
  </conditionalFormatting>
  <conditionalFormatting sqref="AL5:AQ10">
    <cfRule type="cellIs" dxfId="540" priority="3" operator="equal">
      <formula>"L"</formula>
    </cfRule>
    <cfRule type="cellIs" dxfId="539" priority="2" operator="equal">
      <formula>"W"</formula>
    </cfRule>
    <cfRule type="cellIs" dxfId="538" priority="1" operator="equal">
      <formula>"N"</formula>
    </cfRule>
  </conditionalFormatting>
  <conditionalFormatting sqref="AL11:AR11">
    <cfRule type="cellIs" dxfId="537" priority="54" operator="equal">
      <formula>"L"</formula>
    </cfRule>
    <cfRule type="cellIs" dxfId="536" priority="53" operator="equal">
      <formula>"W"</formula>
    </cfRule>
    <cfRule type="cellIs" dxfId="535" priority="52" operator="equal">
      <formula>"N"</formula>
    </cfRule>
  </conditionalFormatting>
  <conditionalFormatting sqref="AQ16:XFD21">
    <cfRule type="cellIs" dxfId="526" priority="935" operator="equal">
      <formula>"L"</formula>
    </cfRule>
    <cfRule type="cellIs" dxfId="525" priority="934" operator="equal">
      <formula>"W"</formula>
    </cfRule>
    <cfRule type="cellIs" dxfId="524" priority="933" operator="equal">
      <formula>"N"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57" operator="containsText" id="{40EF55F7-AB4D-4EC5-B306-30E383CDE998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162" operator="containsText" id="{1F61D833-614C-4719-AED0-CCB6A23CCA5D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158" operator="containsText" id="{BA4C1129-1610-4F4D-8FF1-0614A0E76ED0}">
            <xm:f>NOT(ISERROR(SEARCH(Paramétrage!#REF!,E1)))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163" operator="containsText" id="{EC2B3A88-9DC9-4C2F-A024-E15B1E2FADF5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161" operator="containsText" id="{365CCD33-8017-4E68-A1E0-784E7A5DF5B5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160" operator="containsText" id="{00D50572-D3C6-42E9-9308-47A7D051D8FB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159" operator="containsText" id="{9AF3AEB2-6871-42AF-A08E-02C6543ABA24}">
            <xm:f>NOT(ISERROR(SEARCH(Paramétrage!#REF!,E1)))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E1:L4 L5:L11 K16:L21 E36:L1048576</xm:sqref>
        </x14:conditionalFormatting>
        <x14:conditionalFormatting xmlns:xm="http://schemas.microsoft.com/office/excel/2006/main">
          <x14:cfRule type="containsText" priority="2198" operator="containsText" id="{85DF5C30-10E4-40FF-8761-0CCCA1910410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197" operator="containsText" id="{979358A1-CED5-4901-9A1F-10E974DA6EE3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196" operator="containsText" id="{4DDE54F5-60FF-425E-B194-19EE95E08F02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195" operator="containsText" id="{38B81B01-C2C6-43A6-8E01-B00D06CEE324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200" operator="containsText" id="{4BE65BAD-E5FE-46F4-9AFE-5C082D849C52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2206" operator="containsText" id="{0CCB5411-9D9D-4AC3-8D88-FDD3D6240804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05" operator="containsText" id="{2B5D46E9-1EA1-4C24-ACC5-AAE9E9B830AC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207" operator="containsText" id="{62AA6B83-4BF0-4ADE-899D-20D81372A988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192" operator="containsText" id="{11DF446C-2C37-4CC0-9399-8A833B3D6320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2193" operator="containsText" id="{A6AC4BBF-3994-49C1-A976-CB4202A54884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194" operator="containsText" id="{922EA2A3-310C-474B-919A-9DC530A8FB5D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04" operator="containsText" id="{C3DC67CE-C1F2-44F4-9A4C-CEE3B1EE22D8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203" operator="containsText" id="{7032A5E2-A233-4D04-A0A9-DE1AA57B1ED4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202" operator="containsText" id="{E1F37AA6-FCD3-499F-9227-A637AA98729D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01" operator="containsText" id="{9D1EF485-0E9C-4E12-8E9C-572334E5669E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199" operator="containsText" id="{83BB8FB5-9E77-445E-B91E-FCEBA013F300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H17:H20 S17:S20 AD17:AD20 AO17:AO20</xm:sqref>
        </x14:conditionalFormatting>
        <x14:conditionalFormatting xmlns:xm="http://schemas.microsoft.com/office/excel/2006/main">
          <x14:cfRule type="containsText" priority="2053" operator="containsText" id="{2A0AC50D-50F8-40F9-9CF6-8B4294B11BCE}">
            <xm:f>NOT(ISERROR(SEARCH(Paramétrage!#REF!,C1)))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J22:L24 C21:I24 E25:L31 W4:W14 P1:W3 AA1:AH3 AL1:XFD3 P22:W31 AA22:AH31 E15:L15 AH4:AH14 AS4:XFD14 J21 O21:T21 E16:J20 P16:T20 AL16:AP20 AK21:AP21 AA16:AE20 Z21:AE21</xm:sqref>
        </x14:conditionalFormatting>
        <x14:conditionalFormatting xmlns:xm="http://schemas.microsoft.com/office/excel/2006/main">
          <x14:cfRule type="containsText" priority="1510" operator="containsText" id="{9564EED9-7C19-45A6-AE74-E271E7F6802F}">
            <xm:f>NOT(ISERROR(SEARCH(Paramétrage!#REF!,B1)))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L5:L11 E1:L4 U16:W21 W15 AH15 AF16:AH21 E36:L1048576 AS15:XFD15 B32:Y35 AA32:AH1048576 K16:L21</xm:sqref>
        </x14:conditionalFormatting>
        <x14:conditionalFormatting xmlns:xm="http://schemas.microsoft.com/office/excel/2006/main">
          <x14:cfRule type="containsText" priority="2054" operator="containsText" id="{77B313AD-6299-494D-92DB-18050D732487}">
            <xm:f>NOT(ISERROR(SEARCH(Paramétrage!#REF!,C1)))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P1:W3 AA1:AH3 AL1:XFD3 W4:W14 AH4:AH14 AS4:XFD14 E15:L15 E16:J20 P16:T20 AA16:AE20 AL16:AP20 J21 O21:T21 Z21:AE21 AK21:AP21 C21:I24 J22:L24 P22:W31 AA22:AH31 E25:L31</xm:sqref>
        </x14:conditionalFormatting>
        <x14:conditionalFormatting xmlns:xm="http://schemas.microsoft.com/office/excel/2006/main">
          <x14:cfRule type="containsText" priority="2055" operator="containsText" id="{27E5F20A-344D-4A8D-96B2-23FCBFCB8023}">
            <xm:f>NOT(ISERROR(SEARCH(Paramétrage!#REF!,C1)))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056" operator="containsText" id="{54E7FBAB-BF07-4F26-93C1-EA6000CC74F8}">
            <xm:f>NOT(ISERROR(SEARCH(Paramétrage!#REF!,C1)))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057" operator="containsText" id="{A23B484C-F8CD-4DFA-A644-26B7D4819272}">
            <xm:f>NOT(ISERROR(SEARCH(Paramétrage!$B$10,C1)))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058" operator="containsText" id="{16D3AB1C-6492-412E-A9C9-79845C0DC9E8}">
            <xm:f>NOT(ISERROR(SEARCH(Paramétrage!$B$9,C1)))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059" operator="containsText" id="{A477B3F2-4490-438D-B1F2-70B1A8D8DFCB}">
            <xm:f>NOT(ISERROR(SEARCH(Paramétrage!$B$8,C1)))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60" operator="containsText" id="{013D3E1C-9605-45B1-A73A-8D58B21B0D20}">
            <xm:f>NOT(ISERROR(SEARCH(Paramétrage!$B$7,C1)))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P1:W3 AA1:AH3 AL1:XFD3 AH4 AS4:XFD4 W4:W14 E15:L15 E16:J20 P16:T20 AA16:AE20 AL16:AP20 J21 O21:T21 Z21:AE21 AK21:AP21 C21:I24 J22:L24 P22:W31 AA22:AH31 E25:L31</xm:sqref>
        </x14:conditionalFormatting>
        <x14:conditionalFormatting xmlns:xm="http://schemas.microsoft.com/office/excel/2006/main">
          <x14:cfRule type="containsText" priority="2281" operator="containsText" id="{A6BAAF01-DE23-4C31-A956-79D4A2D1A788}">
            <xm:f>NOT(ISERROR(SEARCH(Paramétrage!$B$10,P5)))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P36:W1048576 AH5:AH14 AS5:XFD14</xm:sqref>
        </x14:conditionalFormatting>
        <x14:conditionalFormatting xmlns:xm="http://schemas.microsoft.com/office/excel/2006/main">
          <x14:cfRule type="containsText" priority="2277" operator="containsText" id="{495AA346-1609-48C9-B903-4AC974DBF557}">
            <xm:f>NOT(ISERROR(SEARCH(Paramétrage!#REF!,P36)))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2278" operator="containsText" id="{32135887-909C-4029-AF2C-2F2814148595}">
            <xm:f>NOT(ISERROR(SEARCH(Paramétrage!#REF!,P36)))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279" operator="containsText" id="{5E586556-EA47-476B-8F3B-5AB52AC94E45}">
            <xm:f>NOT(ISERROR(SEARCH(Paramétrage!#REF!,P36)))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80" operator="containsText" id="{7F1D1DF6-5594-41AD-AD6E-235DEA845278}">
            <xm:f>NOT(ISERROR(SEARCH(Paramétrage!#REF!,P36)))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P36:W1048576</xm:sqref>
        </x14:conditionalFormatting>
        <x14:conditionalFormatting xmlns:xm="http://schemas.microsoft.com/office/excel/2006/main">
          <x14:cfRule type="containsText" priority="1337" operator="containsText" id="{FF035CFC-B5A8-4B95-A8D6-5AE0DF35BD52}">
            <xm:f>NOT(ISERROR(SEARCH(Paramétrage!$B$9,B15)))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338" operator="containsText" id="{54A0A840-52D1-4C3D-9937-4CFDB2E65029}">
            <xm:f>NOT(ISERROR(SEARCH(Paramétrage!$B$8,B15)))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39" operator="containsText" id="{18B18F84-F42B-45D7-B89F-913D25FE6C66}">
            <xm:f>NOT(ISERROR(SEARCH(Paramétrage!$B$7,B15)))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W15 AH15 AS15:XFD15 U16:W21 AF16:AH21 B32:Y35 AA32:AH1048576 AL32:XFD1048576</xm:sqref>
        </x14:conditionalFormatting>
        <x14:conditionalFormatting xmlns:xm="http://schemas.microsoft.com/office/excel/2006/main">
          <x14:cfRule type="containsText" priority="2256" operator="containsText" id="{887C2CDD-D91D-4E30-865D-871F168BAC50}">
            <xm:f>NOT(ISERROR(SEARCH(Paramétrage!#REF!,B15)))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W15 AH15 AS15:XFD15 U16:W21 AF16:AH21 B32:Y35 AA32:AH1048576</xm:sqref>
        </x14:conditionalFormatting>
        <x14:conditionalFormatting xmlns:xm="http://schemas.microsoft.com/office/excel/2006/main">
          <x14:cfRule type="containsText" priority="2283" operator="containsText" id="{B28552FD-9A31-4E7D-947D-7560F670CCDE}">
            <xm:f>NOT(ISERROR(SEARCH(Paramétrage!$B$8,P5)))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84" operator="containsText" id="{0EFA747F-8819-4075-B296-5C6C75AFE482}">
            <xm:f>NOT(ISERROR(SEARCH(Paramétrage!$B$7,P5)))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282" operator="containsText" id="{B6ABEEEC-71DF-4B56-969D-890ED5599E9F}">
            <xm:f>NOT(ISERROR(SEARCH(Paramétrage!$B$9,P5)))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AH5:AH14 AS5:XFD14 P36:W1048576</xm:sqref>
        </x14:conditionalFormatting>
        <x14:conditionalFormatting xmlns:xm="http://schemas.microsoft.com/office/excel/2006/main">
          <x14:cfRule type="containsText" priority="2258" operator="containsText" id="{FBF9A484-0B74-476D-AAAE-03CC592298CB}">
            <xm:f>NOT(ISERROR(SEARCH(Paramétrage!#REF!,B5)))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257" operator="containsText" id="{E5717ED9-1B1F-4A70-821E-B4FB784ABE63}">
            <xm:f>NOT(ISERROR(SEARCH(Paramétrage!#REF!,B5)))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m:sqref>AH5:AH15 AS5:XFD15 W15 U16:W21 AF16:AH21 B32:Y35 AA32:AH1048576</xm:sqref>
        </x14:conditionalFormatting>
        <x14:conditionalFormatting xmlns:xm="http://schemas.microsoft.com/office/excel/2006/main">
          <x14:cfRule type="containsText" priority="2332" operator="containsText" id="{23C6D1C3-B259-4C4A-980A-89FEB32862DC}">
            <xm:f>NOT(ISERROR(SEARCH(Paramétrage!#REF!,AL16)))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AL22:XFD1048576 AQ16:XFD21</xm:sqref>
        </x14:conditionalFormatting>
        <x14:conditionalFormatting xmlns:xm="http://schemas.microsoft.com/office/excel/2006/main">
          <x14:cfRule type="containsText" priority="534" operator="containsText" id="{AD774DA9-25FB-4276-A0B7-4DEFB57445DC}">
            <xm:f>NOT(ISERROR(SEARCH(Paramétrage!$B$10,AL16)))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932" operator="containsText" id="{95F12D4B-273F-4E1A-9D73-8AB5848CF966}">
            <xm:f>NOT(ISERROR(SEARCH(Paramétrage!$B$7,AL16)))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931" operator="containsText" id="{0B1E5535-BCE5-48E4-99F5-34732D41B008}">
            <xm:f>NOT(ISERROR(SEARCH(Paramétrage!$B$8,AL16)))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35" operator="containsText" id="{35467BC0-A8ED-448F-B745-F3D99FD6FD49}">
            <xm:f>NOT(ISERROR(SEARCH(Paramétrage!$B$9,AL16)))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AQ16:XFD21 AL22:XFD31</xm:sqref>
        </x14:conditionalFormatting>
        <x14:conditionalFormatting xmlns:xm="http://schemas.microsoft.com/office/excel/2006/main">
          <x14:cfRule type="containsText" priority="2333" operator="containsText" id="{FB99EC9A-6E04-4B5B-8886-8CC7ACCDB5EC}">
            <xm:f>NOT(ISERROR(SEARCH(Paramétrage!#REF!,AL16)))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334" operator="containsText" id="{59EAEB3C-7508-4BEB-ACFB-5CF11DDC4CFB}">
            <xm:f>NOT(ISERROR(SEARCH(Paramétrage!#REF!,AL16)))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335" operator="containsText" id="{2A8ACD06-5C9B-46CB-A72E-1558495A671A}">
            <xm:f>NOT(ISERROR(SEARCH(Paramétrage!#REF!,AL16)))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AQ16:XFD21 AL22:XFD1048576</xm:sqref>
        </x14:conditionalFormatting>
        <x14:conditionalFormatting xmlns:xm="http://schemas.microsoft.com/office/excel/2006/main">
          <x14:cfRule type="containsText" priority="1336" operator="containsText" id="{A161BEC0-C777-4770-BD0B-B21969116299}">
            <xm:f>NOT(ISERROR(SEARCH(Paramétrage!$B$10,B15)))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AS15:XFD15 U16:W21 AF16:AH21 B32:Y35 AA32:AH1048576 AL32:XFD1048576 W15 AH15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0F2EC9-AFE2-4FA3-9EA7-218C32D58ACD}">
          <x14:formula1>
            <xm:f>Paramétrage!$A$1:$A$3</xm:f>
          </x14:formula1>
          <xm:sqref>J5:J11 U5:U11 AF5:AF11 AQ5:AQ11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BA25-3CFB-4ED7-A6DC-96E3A890E800}">
  <sheetPr>
    <tabColor theme="4" tint="0.59999389629810485"/>
  </sheetPr>
  <dimension ref="A1:AK44"/>
  <sheetViews>
    <sheetView showGridLines="0" zoomScale="40" zoomScaleNormal="40" workbookViewId="0">
      <pane xSplit="3" ySplit="3" topLeftCell="D4" activePane="bottomRight" state="frozen"/>
      <selection activeCell="AZ19" sqref="AZ19"/>
      <selection pane="topRight" activeCell="AZ19" sqref="AZ19"/>
      <selection pane="bottomLeft" activeCell="AZ19" sqref="AZ19"/>
      <selection pane="bottomRight" activeCell="E6" sqref="E6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25.1796875" style="72" customWidth="1"/>
    <col min="5" max="5" width="4.36328125" style="28" customWidth="1"/>
    <col min="6" max="6" width="15.36328125" style="39" customWidth="1"/>
    <col min="7" max="7" width="20.1796875" style="5" customWidth="1"/>
    <col min="8" max="8" width="4.36328125" style="5" customWidth="1"/>
    <col min="9" max="9" width="15.36328125" style="39" customWidth="1"/>
    <col min="10" max="10" width="20.1796875" style="5" customWidth="1"/>
    <col min="11" max="11" width="4.26953125" style="5" customWidth="1"/>
    <col min="12" max="12" width="10.08984375" style="43" customWidth="1"/>
    <col min="13" max="13" width="2.453125" style="5" customWidth="1"/>
    <col min="14" max="14" width="6.08984375" style="5" customWidth="1"/>
    <col min="15" max="15" width="20.1796875" style="5" customWidth="1"/>
    <col min="16" max="16" width="4.36328125" style="5" customWidth="1"/>
    <col min="17" max="17" width="14.36328125" style="39" customWidth="1"/>
    <col min="18" max="18" width="20.1796875" style="5" customWidth="1"/>
    <col min="19" max="19" width="4.36328125" style="5" customWidth="1"/>
    <col min="20" max="20" width="10.08984375" style="43" customWidth="1"/>
    <col min="21" max="21" width="2.453125" style="5" customWidth="1"/>
    <col min="22" max="22" width="6.08984375" style="5" customWidth="1"/>
    <col min="23" max="23" width="7.90625" style="36" customWidth="1"/>
    <col min="24" max="24" width="38.81640625" style="25" customWidth="1"/>
    <col min="25" max="25" width="5.453125" style="5" customWidth="1"/>
    <col min="26" max="26" width="10.90625" style="5"/>
    <col min="27" max="28" width="8.6328125" style="5" customWidth="1"/>
    <col min="29" max="29" width="1.7265625" style="5" customWidth="1"/>
    <col min="30" max="30" width="26.453125" style="5" customWidth="1"/>
    <col min="31" max="32" width="6" style="5" customWidth="1"/>
    <col min="33" max="33" width="10.36328125" style="5" customWidth="1"/>
    <col min="34" max="34" width="26.453125" style="5" customWidth="1"/>
    <col min="35" max="36" width="6" style="5" customWidth="1"/>
    <col min="37" max="16384" width="10.90625" style="5"/>
  </cols>
  <sheetData>
    <row r="1" spans="1:37" ht="21.5" thickBot="1" x14ac:dyDescent="0.4">
      <c r="M1" s="35"/>
      <c r="U1" s="35"/>
    </row>
    <row r="2" spans="1:37" s="29" customFormat="1" ht="21.5" thickBot="1" x14ac:dyDescent="0.55000000000000004">
      <c r="A2"/>
      <c r="B2"/>
      <c r="D2" s="98" t="s">
        <v>64</v>
      </c>
      <c r="E2" s="98"/>
      <c r="F2" s="98"/>
      <c r="G2" s="98"/>
      <c r="H2" s="98"/>
      <c r="I2" s="98"/>
      <c r="J2" s="98"/>
      <c r="K2" s="99"/>
      <c r="L2" s="43"/>
      <c r="M2" s="35"/>
      <c r="N2" s="5"/>
      <c r="O2" s="100" t="s">
        <v>23</v>
      </c>
      <c r="P2" s="98"/>
      <c r="Q2" s="98"/>
      <c r="R2" s="98"/>
      <c r="S2" s="99"/>
      <c r="T2" s="5"/>
      <c r="U2" s="35"/>
      <c r="V2" s="5"/>
      <c r="W2" s="100" t="s">
        <v>4</v>
      </c>
      <c r="X2" s="98"/>
      <c r="Y2" s="99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21" x14ac:dyDescent="0.35">
      <c r="M3" s="35"/>
      <c r="U3" s="35"/>
    </row>
    <row r="4" spans="1:37" ht="21" x14ac:dyDescent="0.35">
      <c r="D4" s="74"/>
      <c r="F4" s="40"/>
      <c r="G4" s="28"/>
      <c r="H4" s="28"/>
      <c r="I4" s="40"/>
      <c r="J4" s="28"/>
      <c r="K4" s="28"/>
      <c r="L4" s="44"/>
      <c r="M4" s="37"/>
      <c r="N4" s="28"/>
      <c r="O4" s="28"/>
      <c r="P4" s="28"/>
      <c r="Q4" s="40"/>
      <c r="R4" s="28"/>
      <c r="S4" s="28"/>
      <c r="U4" s="37"/>
      <c r="V4" s="28"/>
    </row>
    <row r="5" spans="1:37" ht="21" x14ac:dyDescent="0.35">
      <c r="D5" s="74"/>
      <c r="F5" s="40"/>
      <c r="G5" s="28"/>
      <c r="H5" s="28"/>
      <c r="I5" s="40"/>
      <c r="J5" s="28"/>
      <c r="K5" s="28"/>
      <c r="L5" s="44"/>
      <c r="M5" s="37"/>
      <c r="N5" s="28"/>
      <c r="O5" s="28"/>
      <c r="P5" s="28"/>
      <c r="Q5" s="40"/>
      <c r="R5" s="28"/>
      <c r="S5" s="28"/>
      <c r="U5" s="37"/>
      <c r="V5" s="28"/>
      <c r="W5" s="38" t="s">
        <v>15</v>
      </c>
      <c r="X5" s="30" t="str">
        <f>IF(K30="","",VLOOKUP("w",K29:L30,2,FALSE))</f>
        <v/>
      </c>
    </row>
    <row r="6" spans="1:37" ht="21" x14ac:dyDescent="0.35">
      <c r="D6" s="34">
        <f>'1-Phase de poule-Sport 1'!AJ11+Paramétrage!$F$14+Paramétrage!$F$15</f>
        <v>0.47986111111111091</v>
      </c>
      <c r="E6" s="34" t="s">
        <v>42</v>
      </c>
      <c r="F6" s="40"/>
      <c r="G6" s="28"/>
      <c r="H6" s="28"/>
      <c r="I6" s="40"/>
      <c r="J6" s="28"/>
      <c r="K6" s="28"/>
      <c r="L6" s="44"/>
      <c r="M6" s="37"/>
      <c r="N6" s="28"/>
      <c r="O6" s="28"/>
      <c r="P6" s="28"/>
      <c r="Q6" s="40"/>
      <c r="R6" s="28"/>
      <c r="S6" s="28"/>
      <c r="U6" s="37"/>
      <c r="V6" s="28"/>
      <c r="W6" s="42" t="s">
        <v>16</v>
      </c>
      <c r="X6" s="32" t="str">
        <f>IF(K30="","",VLOOKUP("l",K29:L30,2,FALSE))</f>
        <v/>
      </c>
    </row>
    <row r="7" spans="1:37" ht="21" x14ac:dyDescent="0.35">
      <c r="B7" s="95"/>
      <c r="D7" s="73" t="e">
        <f ca="1">'Param. - Transition'!D5</f>
        <v>#N/A</v>
      </c>
      <c r="E7" s="31"/>
      <c r="F7" s="41" t="e">
        <f ca="1">D7</f>
        <v>#N/A</v>
      </c>
      <c r="G7" s="28"/>
      <c r="H7" s="28"/>
      <c r="I7" s="40"/>
      <c r="J7" s="28"/>
      <c r="K7" s="28"/>
      <c r="L7" s="44"/>
      <c r="M7" s="37"/>
      <c r="N7" s="28"/>
      <c r="O7" s="28"/>
      <c r="P7" s="28"/>
      <c r="Q7" s="40"/>
      <c r="R7" s="28"/>
      <c r="S7" s="28"/>
      <c r="U7" s="37"/>
      <c r="V7" s="28"/>
      <c r="W7" s="42" t="s">
        <v>17</v>
      </c>
      <c r="X7" s="30" t="str">
        <f>IF(K36="","",VLOOKUP("w",K35:L36,2,FALSE))</f>
        <v/>
      </c>
    </row>
    <row r="8" spans="1:37" ht="21" x14ac:dyDescent="0.35">
      <c r="B8" s="96"/>
      <c r="D8" s="73" t="str">
        <f ca="1">'Param. - Transition'!E6</f>
        <v>Nom équipe 5 A</v>
      </c>
      <c r="E8" s="31"/>
      <c r="F8" s="41" t="str">
        <f ca="1">D8</f>
        <v>Nom équipe 5 A</v>
      </c>
      <c r="G8" s="34">
        <f>D34+Paramétrage!$F$14+Paramétrage!$F$15</f>
        <v>0.49652777777777751</v>
      </c>
      <c r="H8" s="34" t="s">
        <v>42</v>
      </c>
      <c r="I8" s="40"/>
      <c r="J8" s="28"/>
      <c r="K8" s="28"/>
      <c r="L8" s="44"/>
      <c r="M8" s="37"/>
      <c r="N8" s="28"/>
      <c r="O8" s="34">
        <f>G8</f>
        <v>0.49652777777777751</v>
      </c>
      <c r="P8" s="34" t="s">
        <v>44</v>
      </c>
      <c r="Q8" s="40"/>
      <c r="R8" s="28"/>
      <c r="S8" s="28"/>
      <c r="U8" s="37"/>
      <c r="V8" s="28"/>
      <c r="W8" s="42" t="s">
        <v>18</v>
      </c>
      <c r="X8" s="32" t="str">
        <f>IF(K36="","",VLOOKUP("l",K35:L36,2,FALSE))</f>
        <v/>
      </c>
    </row>
    <row r="9" spans="1:37" ht="21" x14ac:dyDescent="0.35">
      <c r="B9" s="96"/>
      <c r="D9" s="74"/>
      <c r="E9" s="33"/>
      <c r="F9" s="40"/>
      <c r="G9" s="38" t="str">
        <f>IF(E8="","",VLOOKUP("w",E7:F8,2,FALSE))</f>
        <v/>
      </c>
      <c r="H9" s="31"/>
      <c r="I9" s="41" t="str">
        <f>G9</f>
        <v/>
      </c>
      <c r="J9" s="28"/>
      <c r="K9" s="28"/>
      <c r="L9" s="44"/>
      <c r="M9" s="37"/>
      <c r="N9" s="28"/>
      <c r="O9" s="38" t="str">
        <f>IF(E8="","",VLOOKUP("l",E7:F8,2,FALSE))</f>
        <v/>
      </c>
      <c r="P9" s="31"/>
      <c r="Q9" s="41" t="str">
        <f>+O9</f>
        <v/>
      </c>
      <c r="R9" s="28"/>
      <c r="S9" s="28"/>
      <c r="U9" s="37"/>
      <c r="V9" s="28"/>
      <c r="W9" s="42" t="s">
        <v>19</v>
      </c>
      <c r="X9" s="30" t="str">
        <f>IF(S30="","",VLOOKUP("w",S29:T30,2,FALSE))</f>
        <v/>
      </c>
    </row>
    <row r="10" spans="1:37" ht="21" x14ac:dyDescent="0.35">
      <c r="B10" s="96"/>
      <c r="D10" s="34">
        <f>D6</f>
        <v>0.47986111111111091</v>
      </c>
      <c r="E10" s="34" t="s">
        <v>43</v>
      </c>
      <c r="F10" s="40"/>
      <c r="G10" s="38" t="str">
        <f>IF(E12="","",VLOOKUP("w",E11:F12,2,FALSE))</f>
        <v/>
      </c>
      <c r="H10" s="31"/>
      <c r="I10" s="41" t="str">
        <f>G10</f>
        <v/>
      </c>
      <c r="J10" s="28"/>
      <c r="K10" s="28"/>
      <c r="L10" s="44"/>
      <c r="M10" s="37"/>
      <c r="N10" s="28"/>
      <c r="O10" s="38" t="str">
        <f>IF(E12="","",VLOOKUP("l",E11:F12,2,FALSE))</f>
        <v/>
      </c>
      <c r="P10" s="31"/>
      <c r="Q10" s="41" t="str">
        <f>+O10</f>
        <v/>
      </c>
      <c r="R10" s="28"/>
      <c r="S10" s="28"/>
      <c r="U10" s="37"/>
      <c r="V10" s="28"/>
      <c r="W10" s="42" t="s">
        <v>20</v>
      </c>
      <c r="X10" s="32" t="str">
        <f>IF(S30="","",VLOOKUP("l",S29:T30,2,FALSE))</f>
        <v/>
      </c>
    </row>
    <row r="11" spans="1:37" ht="21" x14ac:dyDescent="0.35">
      <c r="B11" s="96"/>
      <c r="D11" s="73" t="str">
        <f ca="1">'Param. - Transition'!E5</f>
        <v>Nom équipe 1 A</v>
      </c>
      <c r="E11" s="31"/>
      <c r="F11" s="41" t="str">
        <f ca="1">D11</f>
        <v>Nom équipe 1 A</v>
      </c>
      <c r="G11" s="28"/>
      <c r="H11" s="28"/>
      <c r="I11" s="40"/>
      <c r="J11" s="28"/>
      <c r="K11" s="28"/>
      <c r="L11" s="44"/>
      <c r="M11" s="37"/>
      <c r="N11" s="28"/>
      <c r="O11" s="28"/>
      <c r="P11" s="28"/>
      <c r="Q11" s="40"/>
      <c r="R11" s="28"/>
      <c r="S11" s="28"/>
      <c r="U11" s="37"/>
      <c r="V11" s="28"/>
      <c r="W11" s="42" t="s">
        <v>21</v>
      </c>
      <c r="X11" s="30" t="str">
        <f>IF(S35="","",VLOOKUP("w",S35:T36,2,FALSE))</f>
        <v/>
      </c>
    </row>
    <row r="12" spans="1:37" ht="21" x14ac:dyDescent="0.35">
      <c r="B12" s="96"/>
      <c r="D12" s="73" t="e">
        <f ca="1">'Param. - Transition'!D6</f>
        <v>#N/A</v>
      </c>
      <c r="E12" s="31"/>
      <c r="F12" s="41" t="e">
        <f ca="1">D12</f>
        <v>#N/A</v>
      </c>
      <c r="G12" s="28"/>
      <c r="H12" s="28"/>
      <c r="I12" s="40"/>
      <c r="J12" s="34">
        <f>O24+Paramétrage!$F$14+Paramétrage!$F$15</f>
        <v>0.51319444444444418</v>
      </c>
      <c r="K12" s="34" t="s">
        <v>42</v>
      </c>
      <c r="L12" s="44"/>
      <c r="M12" s="37"/>
      <c r="N12" s="28"/>
      <c r="O12" s="28"/>
      <c r="P12" s="28"/>
      <c r="Q12" s="40"/>
      <c r="R12" s="34">
        <f>J12</f>
        <v>0.51319444444444418</v>
      </c>
      <c r="S12" s="34" t="s">
        <v>44</v>
      </c>
      <c r="U12" s="37"/>
      <c r="V12" s="28"/>
      <c r="W12" s="42" t="s">
        <v>22</v>
      </c>
      <c r="X12" s="32" t="str">
        <f>IF(S36="","",VLOOKUP("l",S35:T36,2,FALSE))</f>
        <v/>
      </c>
    </row>
    <row r="13" spans="1:37" ht="26" customHeight="1" x14ac:dyDescent="0.35">
      <c r="B13" s="96"/>
      <c r="D13" s="74"/>
      <c r="E13" s="33"/>
      <c r="F13" s="40"/>
      <c r="G13" s="28"/>
      <c r="H13" s="28"/>
      <c r="I13" s="40"/>
      <c r="J13" s="38" t="str">
        <f>IF(H10="","",VLOOKUP("w",H9:I10,2,FALSE))</f>
        <v/>
      </c>
      <c r="K13" s="31"/>
      <c r="L13" s="45" t="str">
        <f>J13</f>
        <v/>
      </c>
      <c r="M13" s="37"/>
      <c r="N13" s="28"/>
      <c r="O13" s="28"/>
      <c r="P13" s="28"/>
      <c r="Q13" s="40"/>
      <c r="R13" s="38" t="str">
        <f>IF(P10="","",VLOOKUP("w",P9:Q10,2,FALSE))</f>
        <v/>
      </c>
      <c r="S13" s="31"/>
      <c r="T13" s="45" t="str">
        <f>R13</f>
        <v/>
      </c>
      <c r="U13" s="37"/>
      <c r="V13" s="28"/>
      <c r="W13" s="42" t="s">
        <v>28</v>
      </c>
      <c r="X13" s="30" t="str">
        <f>IF(K14="","",VLOOKUP("w",K13:L14,2,FALSE))</f>
        <v/>
      </c>
    </row>
    <row r="14" spans="1:37" ht="21" x14ac:dyDescent="0.35">
      <c r="B14" s="96"/>
      <c r="D14" s="34">
        <f>D10</f>
        <v>0.47986111111111091</v>
      </c>
      <c r="E14" s="34" t="s">
        <v>44</v>
      </c>
      <c r="F14" s="40"/>
      <c r="G14" s="28"/>
      <c r="H14" s="28"/>
      <c r="I14" s="40"/>
      <c r="J14" s="38" t="str">
        <f>IF(H18="","",VLOOKUP("w",H17:I18,2,FALSE))</f>
        <v/>
      </c>
      <c r="K14" s="31"/>
      <c r="L14" s="45" t="str">
        <f>J14</f>
        <v/>
      </c>
      <c r="M14" s="37"/>
      <c r="N14" s="28"/>
      <c r="O14" s="28"/>
      <c r="P14" s="28"/>
      <c r="Q14" s="40"/>
      <c r="R14" s="38" t="str">
        <f>IF(P18="","",VLOOKUP("w",P17:Q18,2,FALSE))</f>
        <v/>
      </c>
      <c r="S14" s="31"/>
      <c r="T14" s="45" t="str">
        <f>R14</f>
        <v/>
      </c>
      <c r="U14" s="37"/>
      <c r="V14" s="28"/>
      <c r="W14" s="42" t="s">
        <v>29</v>
      </c>
      <c r="X14" s="32" t="str">
        <f>IF(K14="","",VLOOKUP("l",K13:L14,2,FALSE))</f>
        <v/>
      </c>
    </row>
    <row r="15" spans="1:37" ht="21" x14ac:dyDescent="0.35">
      <c r="B15" s="96"/>
      <c r="D15" s="73" t="e">
        <f ca="1">'Param. - Transition'!D7</f>
        <v>#N/A</v>
      </c>
      <c r="E15" s="31"/>
      <c r="F15" s="41" t="e">
        <f ca="1">D15</f>
        <v>#N/A</v>
      </c>
      <c r="G15" s="28"/>
      <c r="H15" s="28"/>
      <c r="I15" s="40"/>
      <c r="J15" s="28"/>
      <c r="K15" s="28"/>
      <c r="L15" s="44"/>
      <c r="M15" s="37"/>
      <c r="N15" s="28"/>
      <c r="O15" s="28"/>
      <c r="P15" s="28"/>
      <c r="Q15" s="40"/>
      <c r="R15" s="28"/>
      <c r="S15" s="28"/>
      <c r="U15" s="37"/>
      <c r="V15" s="28"/>
      <c r="W15" s="42" t="s">
        <v>30</v>
      </c>
      <c r="X15" s="30" t="str">
        <f>IF(K20="","",VLOOKUP("w",K19:L20,2,FALSE))</f>
        <v/>
      </c>
    </row>
    <row r="16" spans="1:37" ht="21" x14ac:dyDescent="0.35">
      <c r="B16" s="96"/>
      <c r="D16" s="73" t="str">
        <f ca="1">'Param. - Transition'!E8</f>
        <v>Nom équipe 8 B</v>
      </c>
      <c r="E16" s="31"/>
      <c r="F16" s="41" t="str">
        <f ca="1">D16</f>
        <v>Nom équipe 8 B</v>
      </c>
      <c r="G16" s="34">
        <f>G8</f>
        <v>0.49652777777777751</v>
      </c>
      <c r="H16" s="34" t="s">
        <v>43</v>
      </c>
      <c r="I16" s="40"/>
      <c r="J16" s="28"/>
      <c r="K16" s="28"/>
      <c r="L16" s="44"/>
      <c r="M16" s="37"/>
      <c r="N16" s="28"/>
      <c r="O16" s="34">
        <f>O8</f>
        <v>0.49652777777777751</v>
      </c>
      <c r="P16" s="34" t="s">
        <v>51</v>
      </c>
      <c r="Q16" s="40"/>
      <c r="R16" s="28"/>
      <c r="S16" s="28"/>
      <c r="U16" s="37"/>
      <c r="V16" s="28"/>
      <c r="W16" s="42" t="s">
        <v>31</v>
      </c>
      <c r="X16" s="32" t="str">
        <f>IF(K20="","",VLOOKUP("l",K19:L20,2,FALSE))</f>
        <v/>
      </c>
    </row>
    <row r="17" spans="2:24" ht="21" x14ac:dyDescent="0.35">
      <c r="B17" s="96"/>
      <c r="D17" s="74"/>
      <c r="E17" s="33"/>
      <c r="F17" s="40"/>
      <c r="G17" s="38" t="str">
        <f>IF(E16="","",VLOOKUP("w",E15:F16,2,FALSE))</f>
        <v/>
      </c>
      <c r="H17" s="31"/>
      <c r="I17" s="41" t="str">
        <f>G17</f>
        <v/>
      </c>
      <c r="J17" s="28"/>
      <c r="K17" s="28"/>
      <c r="L17" s="44"/>
      <c r="M17" s="37"/>
      <c r="N17" s="28"/>
      <c r="O17" s="38" t="str">
        <f>IF(E16="","",VLOOKUP("l",E15:F16,2,FALSE))</f>
        <v/>
      </c>
      <c r="P17" s="31"/>
      <c r="Q17" s="41" t="str">
        <f>O17</f>
        <v/>
      </c>
      <c r="R17" s="28"/>
      <c r="S17" s="28"/>
      <c r="U17" s="37"/>
      <c r="V17" s="28"/>
      <c r="W17" s="42" t="s">
        <v>32</v>
      </c>
      <c r="X17" s="30" t="str">
        <f>IF(S14="","",VLOOKUP("w",S13:T14,2,FALSE))</f>
        <v/>
      </c>
    </row>
    <row r="18" spans="2:24" ht="21" x14ac:dyDescent="0.35">
      <c r="B18" s="96"/>
      <c r="D18" s="34">
        <f>D14</f>
        <v>0.47986111111111091</v>
      </c>
      <c r="E18" s="34" t="s">
        <v>51</v>
      </c>
      <c r="F18" s="40"/>
      <c r="G18" s="38" t="str">
        <f>IF(E20="","",VLOOKUP("w",E19:F20,2,FALSE))</f>
        <v/>
      </c>
      <c r="H18" s="31"/>
      <c r="I18" s="41" t="str">
        <f>G18</f>
        <v/>
      </c>
      <c r="J18" s="34">
        <f>J12</f>
        <v>0.51319444444444418</v>
      </c>
      <c r="K18" s="34" t="s">
        <v>43</v>
      </c>
      <c r="L18" s="44"/>
      <c r="M18" s="37"/>
      <c r="N18" s="28"/>
      <c r="O18" s="38" t="str">
        <f>IF(E20="","",VLOOKUP("l",E19:F20,2,FALSE))</f>
        <v/>
      </c>
      <c r="P18" s="31"/>
      <c r="Q18" s="41" t="str">
        <f>O18</f>
        <v/>
      </c>
      <c r="R18" s="34">
        <f>R12</f>
        <v>0.51319444444444418</v>
      </c>
      <c r="S18" s="34" t="s">
        <v>51</v>
      </c>
      <c r="U18" s="37"/>
      <c r="V18" s="28"/>
      <c r="W18" s="42" t="s">
        <v>33</v>
      </c>
      <c r="X18" s="32" t="str">
        <f>IF(S14="","",VLOOKUP("l",S13:T14,2,FALSE))</f>
        <v/>
      </c>
    </row>
    <row r="19" spans="2:24" ht="21" x14ac:dyDescent="0.35">
      <c r="B19" s="96"/>
      <c r="D19" s="73" t="str">
        <f ca="1">'Param. - Transition'!E7</f>
        <v>Nom équipe 4 B</v>
      </c>
      <c r="E19" s="31"/>
      <c r="F19" s="41" t="str">
        <f ca="1">D19</f>
        <v>Nom équipe 4 B</v>
      </c>
      <c r="G19" s="28"/>
      <c r="H19" s="28"/>
      <c r="I19" s="40"/>
      <c r="J19" s="38" t="str">
        <f>IF(H10="","",VLOOKUP("L",H9:I10,2,FALSE))</f>
        <v/>
      </c>
      <c r="K19" s="31"/>
      <c r="L19" s="45" t="str">
        <f>J19</f>
        <v/>
      </c>
      <c r="M19" s="37"/>
      <c r="N19" s="28"/>
      <c r="O19" s="28"/>
      <c r="P19" s="28"/>
      <c r="Q19" s="40"/>
      <c r="R19" s="38" t="str">
        <f>IF(P10="","",VLOOKUP("L",P9:Q10,2,FALSE))</f>
        <v/>
      </c>
      <c r="S19" s="31"/>
      <c r="T19" s="45" t="str">
        <f>R19</f>
        <v/>
      </c>
      <c r="U19" s="37"/>
      <c r="V19" s="28"/>
      <c r="W19" s="42" t="s">
        <v>34</v>
      </c>
      <c r="X19" s="30" t="str">
        <f>IF(S20="","",VLOOKUP("w",S19:T20,2,FALSE))</f>
        <v/>
      </c>
    </row>
    <row r="20" spans="2:24" ht="21" x14ac:dyDescent="0.35">
      <c r="B20" s="97"/>
      <c r="D20" s="73" t="e">
        <f ca="1">'Param. - Transition'!D8</f>
        <v>#N/A</v>
      </c>
      <c r="E20" s="31"/>
      <c r="F20" s="41" t="e">
        <f ca="1">D20</f>
        <v>#N/A</v>
      </c>
      <c r="G20" s="28"/>
      <c r="H20" s="28"/>
      <c r="I20" s="40"/>
      <c r="J20" s="38" t="str">
        <f>IF(H18="","",VLOOKUP("L",H17:I18,2,FALSE))</f>
        <v/>
      </c>
      <c r="K20" s="31"/>
      <c r="L20" s="45" t="str">
        <f>J20</f>
        <v/>
      </c>
      <c r="M20" s="37"/>
      <c r="N20" s="28"/>
      <c r="O20" s="28"/>
      <c r="P20" s="28"/>
      <c r="Q20" s="40"/>
      <c r="R20" s="38" t="str">
        <f>IF(P18="","",VLOOKUP("L",P17:Q18,2,FALSE))</f>
        <v/>
      </c>
      <c r="S20" s="31"/>
      <c r="T20" s="45" t="str">
        <f>R20</f>
        <v/>
      </c>
      <c r="U20" s="37"/>
      <c r="V20" s="28"/>
      <c r="W20" s="42" t="s">
        <v>35</v>
      </c>
      <c r="X20" s="32" t="str">
        <f>IF(S20="","",VLOOKUP("l",S19:T20,2,FALSE))</f>
        <v/>
      </c>
    </row>
    <row r="21" spans="2:24" ht="21" x14ac:dyDescent="0.35">
      <c r="D21" s="74"/>
      <c r="F21" s="40"/>
      <c r="G21" s="28"/>
      <c r="H21" s="28"/>
      <c r="I21" s="40"/>
      <c r="J21" s="28"/>
      <c r="K21" s="28"/>
      <c r="L21" s="44"/>
      <c r="M21" s="37"/>
      <c r="N21" s="28"/>
      <c r="O21" s="28"/>
      <c r="P21" s="28"/>
      <c r="Q21" s="40"/>
      <c r="R21" s="28"/>
      <c r="S21" s="28"/>
      <c r="U21" s="37"/>
      <c r="V21" s="84">
        <v>1</v>
      </c>
      <c r="W21" s="5"/>
      <c r="X21" s="5"/>
    </row>
    <row r="22" spans="2:24" ht="21" x14ac:dyDescent="0.35">
      <c r="D22" s="34">
        <f>D18+Paramétrage!$F$14+Paramétrage!$F$15</f>
        <v>0.48819444444444421</v>
      </c>
      <c r="E22" s="34" t="s">
        <v>42</v>
      </c>
      <c r="F22" s="40"/>
      <c r="G22" s="28"/>
      <c r="H22" s="28"/>
      <c r="I22" s="40"/>
      <c r="J22" s="28"/>
      <c r="K22" s="28"/>
      <c r="L22" s="44"/>
      <c r="M22" s="37"/>
      <c r="N22" s="28"/>
      <c r="O22" s="28"/>
      <c r="P22" s="28"/>
      <c r="Q22" s="40"/>
      <c r="R22" s="28"/>
      <c r="S22" s="28"/>
      <c r="U22" s="37"/>
      <c r="V22" s="84">
        <v>2</v>
      </c>
      <c r="W22" s="5"/>
      <c r="X22" s="5"/>
    </row>
    <row r="23" spans="2:24" ht="21" x14ac:dyDescent="0.35">
      <c r="B23" s="95"/>
      <c r="D23" s="73" t="str">
        <f ca="1">'Param. - Transition'!B5</f>
        <v>Nom équipe 2 A</v>
      </c>
      <c r="E23" s="31"/>
      <c r="F23" s="41" t="str">
        <f ca="1">D23</f>
        <v>Nom équipe 2 A</v>
      </c>
      <c r="G23" s="28"/>
      <c r="H23" s="28"/>
      <c r="I23" s="40"/>
      <c r="J23" s="28"/>
      <c r="K23" s="28"/>
      <c r="L23" s="44"/>
      <c r="M23" s="37"/>
      <c r="N23" s="28"/>
      <c r="O23" s="28"/>
      <c r="P23" s="28"/>
      <c r="Q23" s="40"/>
      <c r="R23" s="28"/>
      <c r="S23" s="28"/>
      <c r="U23" s="37"/>
      <c r="V23" s="84">
        <v>3</v>
      </c>
      <c r="W23" s="5"/>
      <c r="X23" s="5"/>
    </row>
    <row r="24" spans="2:24" ht="21" x14ac:dyDescent="0.35">
      <c r="B24" s="96"/>
      <c r="D24" s="73" t="e">
        <f ca="1">'Param. - Transition'!C6</f>
        <v>#N/A</v>
      </c>
      <c r="E24" s="31"/>
      <c r="F24" s="41" t="e">
        <f ca="1">D24</f>
        <v>#N/A</v>
      </c>
      <c r="G24" s="34">
        <f>G16+Paramétrage!$F$14+Paramétrage!$F$15</f>
        <v>0.50486111111111087</v>
      </c>
      <c r="H24" s="34" t="s">
        <v>42</v>
      </c>
      <c r="I24" s="40"/>
      <c r="J24" s="28"/>
      <c r="K24" s="28"/>
      <c r="L24" s="44"/>
      <c r="M24" s="37"/>
      <c r="N24" s="28"/>
      <c r="O24" s="34">
        <f>G24</f>
        <v>0.50486111111111087</v>
      </c>
      <c r="P24" s="34" t="s">
        <v>44</v>
      </c>
      <c r="Q24" s="40"/>
      <c r="R24" s="28"/>
      <c r="S24" s="28"/>
      <c r="U24" s="37"/>
      <c r="V24" s="84">
        <v>4</v>
      </c>
      <c r="W24" s="5"/>
      <c r="X24" s="5"/>
    </row>
    <row r="25" spans="2:24" ht="21" x14ac:dyDescent="0.35">
      <c r="B25" s="96"/>
      <c r="D25" s="74"/>
      <c r="E25" s="33"/>
      <c r="F25" s="40"/>
      <c r="G25" s="38" t="str">
        <f>IF(E24="","",VLOOKUP("w",E23:F24,2,FALSE))</f>
        <v/>
      </c>
      <c r="H25" s="31"/>
      <c r="I25" s="41" t="str">
        <f>G25</f>
        <v/>
      </c>
      <c r="J25" s="28"/>
      <c r="K25" s="28"/>
      <c r="L25" s="44"/>
      <c r="M25" s="37"/>
      <c r="N25" s="28"/>
      <c r="O25" s="38" t="str">
        <f>IF(E24="","",VLOOKUP("l",E23:F24,2,FALSE))</f>
        <v/>
      </c>
      <c r="P25" s="31"/>
      <c r="Q25" s="41" t="str">
        <f>O25</f>
        <v/>
      </c>
      <c r="R25" s="28"/>
      <c r="S25" s="28"/>
      <c r="U25" s="37"/>
      <c r="V25" s="28"/>
      <c r="W25" s="5"/>
      <c r="X25" s="5"/>
    </row>
    <row r="26" spans="2:24" ht="21" x14ac:dyDescent="0.35">
      <c r="B26" s="96"/>
      <c r="D26" s="34">
        <f>D22</f>
        <v>0.48819444444444421</v>
      </c>
      <c r="E26" s="34" t="s">
        <v>43</v>
      </c>
      <c r="F26" s="40"/>
      <c r="G26" s="38" t="str">
        <f>IF(E28="","",VLOOKUP("w",E27:F28,2,FALSE))</f>
        <v/>
      </c>
      <c r="H26" s="31"/>
      <c r="I26" s="41" t="str">
        <f>G26</f>
        <v/>
      </c>
      <c r="J26" s="28"/>
      <c r="K26" s="28"/>
      <c r="L26" s="44"/>
      <c r="M26" s="37"/>
      <c r="N26" s="28"/>
      <c r="O26" s="38" t="str">
        <f>IF(E28="","",VLOOKUP("l",E27:F28,2,FALSE))</f>
        <v/>
      </c>
      <c r="P26" s="31"/>
      <c r="Q26" s="41" t="str">
        <f>O26</f>
        <v/>
      </c>
      <c r="R26" s="28"/>
      <c r="S26" s="28"/>
      <c r="U26" s="37"/>
      <c r="V26" s="28"/>
      <c r="W26" s="5"/>
      <c r="X26" s="5"/>
    </row>
    <row r="27" spans="2:24" ht="21" x14ac:dyDescent="0.35">
      <c r="B27" s="96"/>
      <c r="D27" s="73" t="e">
        <f ca="1">'Param. - Transition'!C5</f>
        <v>#N/A</v>
      </c>
      <c r="E27" s="31"/>
      <c r="F27" s="41" t="e">
        <f ca="1">D27</f>
        <v>#N/A</v>
      </c>
      <c r="G27" s="28"/>
      <c r="H27" s="28"/>
      <c r="I27" s="40"/>
      <c r="J27" s="28"/>
      <c r="K27" s="28"/>
      <c r="L27" s="44"/>
      <c r="M27" s="37"/>
      <c r="N27" s="28"/>
      <c r="O27" s="28"/>
      <c r="P27" s="28"/>
      <c r="Q27" s="40"/>
      <c r="R27" s="28"/>
      <c r="S27" s="28"/>
      <c r="U27" s="37"/>
      <c r="V27" s="28"/>
      <c r="W27" s="5"/>
      <c r="X27" s="5"/>
    </row>
    <row r="28" spans="2:24" ht="21" x14ac:dyDescent="0.35">
      <c r="B28" s="96"/>
      <c r="D28" s="73" t="str">
        <f ca="1">'Param. - Transition'!B6</f>
        <v>Nom équipe 6 A</v>
      </c>
      <c r="E28" s="31"/>
      <c r="F28" s="41" t="str">
        <f ca="1">D28</f>
        <v>Nom équipe 6 A</v>
      </c>
      <c r="G28" s="28"/>
      <c r="H28" s="28"/>
      <c r="I28" s="40"/>
      <c r="J28" s="34">
        <f>J18+Paramétrage!$F$14+Paramétrage!$F$15</f>
        <v>0.52152777777777748</v>
      </c>
      <c r="K28" s="34" t="s">
        <v>42</v>
      </c>
      <c r="L28" s="44"/>
      <c r="M28" s="37"/>
      <c r="N28" s="28"/>
      <c r="O28" s="28"/>
      <c r="P28" s="28"/>
      <c r="Q28" s="40"/>
      <c r="R28" s="34">
        <f>J28</f>
        <v>0.52152777777777748</v>
      </c>
      <c r="S28" s="34" t="s">
        <v>44</v>
      </c>
      <c r="U28" s="37"/>
      <c r="V28" s="28"/>
      <c r="W28"/>
      <c r="X28"/>
    </row>
    <row r="29" spans="2:24" ht="21" x14ac:dyDescent="0.35">
      <c r="B29" s="96"/>
      <c r="D29" s="74"/>
      <c r="E29" s="33"/>
      <c r="F29" s="40"/>
      <c r="G29" s="28"/>
      <c r="H29" s="28"/>
      <c r="I29" s="40"/>
      <c r="J29" s="38" t="str">
        <f>IF(H26="","",VLOOKUP("w",H25:I26,2,FALSE))</f>
        <v/>
      </c>
      <c r="K29" s="31"/>
      <c r="L29" s="45" t="str">
        <f>J29</f>
        <v/>
      </c>
      <c r="M29" s="37"/>
      <c r="N29" s="28"/>
      <c r="O29" s="28"/>
      <c r="P29" s="28"/>
      <c r="Q29" s="40"/>
      <c r="R29" s="38" t="str">
        <f>IF(P26="","",VLOOKUP("w",P25:Q26,2,FALSE))</f>
        <v/>
      </c>
      <c r="S29" s="31"/>
      <c r="T29" s="45" t="str">
        <f>R29</f>
        <v/>
      </c>
      <c r="U29" s="37"/>
      <c r="V29" s="28"/>
      <c r="W29"/>
      <c r="X29"/>
    </row>
    <row r="30" spans="2:24" ht="21" x14ac:dyDescent="0.35">
      <c r="B30" s="96"/>
      <c r="D30" s="34">
        <f>D26</f>
        <v>0.48819444444444421</v>
      </c>
      <c r="E30" s="34" t="s">
        <v>44</v>
      </c>
      <c r="F30" s="40"/>
      <c r="G30" s="28"/>
      <c r="H30" s="28"/>
      <c r="I30" s="40"/>
      <c r="J30" s="38" t="str">
        <f>IF(H34="","",VLOOKUP("w",H33:I34,2,FALSE))</f>
        <v/>
      </c>
      <c r="K30" s="31"/>
      <c r="L30" s="45" t="str">
        <f>J30</f>
        <v/>
      </c>
      <c r="M30" s="37"/>
      <c r="N30" s="28"/>
      <c r="O30" s="28"/>
      <c r="P30" s="28"/>
      <c r="Q30" s="40"/>
      <c r="R30" s="38" t="str">
        <f>IF(P34="","",VLOOKUP("w",P33:Q34,2,FALSE))</f>
        <v/>
      </c>
      <c r="S30" s="31"/>
      <c r="T30" s="45" t="str">
        <f>R30</f>
        <v/>
      </c>
      <c r="U30" s="37"/>
      <c r="V30" s="28"/>
      <c r="W30"/>
      <c r="X30"/>
    </row>
    <row r="31" spans="2:24" ht="21" x14ac:dyDescent="0.35">
      <c r="B31" s="96"/>
      <c r="D31" s="73" t="str">
        <f ca="1">'Param. - Transition'!B7</f>
        <v>Nom équipe 3 B</v>
      </c>
      <c r="E31" s="31"/>
      <c r="F31" s="41" t="str">
        <f ca="1">D31</f>
        <v>Nom équipe 3 B</v>
      </c>
      <c r="G31" s="28"/>
      <c r="H31" s="28"/>
      <c r="I31" s="40"/>
      <c r="J31" s="28"/>
      <c r="K31" s="28"/>
      <c r="L31" s="44"/>
      <c r="M31" s="37"/>
      <c r="N31" s="28"/>
      <c r="O31" s="28"/>
      <c r="P31" s="28"/>
      <c r="Q31" s="40"/>
      <c r="R31" s="28"/>
      <c r="S31" s="28"/>
      <c r="U31" s="37"/>
      <c r="V31" s="28"/>
      <c r="W31"/>
      <c r="X31"/>
    </row>
    <row r="32" spans="2:24" ht="21" x14ac:dyDescent="0.35">
      <c r="B32" s="96"/>
      <c r="D32" s="73" t="e">
        <f ca="1">'Param. - Transition'!C8</f>
        <v>#N/A</v>
      </c>
      <c r="E32" s="31"/>
      <c r="F32" s="41" t="e">
        <f ca="1">D32</f>
        <v>#N/A</v>
      </c>
      <c r="G32" s="34">
        <f>G24</f>
        <v>0.50486111111111087</v>
      </c>
      <c r="H32" s="34" t="s">
        <v>43</v>
      </c>
      <c r="I32" s="40"/>
      <c r="J32" s="28"/>
      <c r="K32" s="28"/>
      <c r="L32" s="44"/>
      <c r="M32" s="37"/>
      <c r="N32" s="28"/>
      <c r="O32" s="34">
        <f>G24</f>
        <v>0.50486111111111087</v>
      </c>
      <c r="P32" s="34" t="s">
        <v>51</v>
      </c>
      <c r="Q32" s="40"/>
      <c r="R32" s="28"/>
      <c r="S32" s="28"/>
      <c r="U32" s="37"/>
      <c r="V32" s="28"/>
      <c r="W32"/>
      <c r="X32"/>
    </row>
    <row r="33" spans="2:24" ht="21" x14ac:dyDescent="0.35">
      <c r="B33" s="96"/>
      <c r="D33" s="74"/>
      <c r="E33" s="33"/>
      <c r="F33" s="40"/>
      <c r="G33" s="38" t="str">
        <f>IF(E32="","",VLOOKUP("w",E31:F32,2,FALSE))</f>
        <v/>
      </c>
      <c r="H33" s="31"/>
      <c r="I33" s="41" t="str">
        <f>G33</f>
        <v/>
      </c>
      <c r="J33" s="28"/>
      <c r="K33" s="28"/>
      <c r="L33" s="44"/>
      <c r="M33" s="37"/>
      <c r="N33" s="28"/>
      <c r="O33" s="38" t="str">
        <f>IF(E32="","",VLOOKUP("l",E31:F32,2,FALSE))</f>
        <v/>
      </c>
      <c r="P33" s="31"/>
      <c r="Q33" s="41" t="str">
        <f>O33</f>
        <v/>
      </c>
      <c r="R33" s="28"/>
      <c r="S33" s="28"/>
      <c r="U33" s="37"/>
      <c r="V33" s="28"/>
      <c r="W33"/>
      <c r="X33"/>
    </row>
    <row r="34" spans="2:24" ht="21" x14ac:dyDescent="0.35">
      <c r="B34" s="96"/>
      <c r="D34" s="34">
        <f>D30</f>
        <v>0.48819444444444421</v>
      </c>
      <c r="E34" s="34" t="s">
        <v>51</v>
      </c>
      <c r="F34" s="40"/>
      <c r="G34" s="38" t="str">
        <f>IF(E36="","",VLOOKUP("w",E35:F36,2,FALSE))</f>
        <v/>
      </c>
      <c r="H34" s="31"/>
      <c r="I34" s="41" t="str">
        <f>G34</f>
        <v/>
      </c>
      <c r="J34" s="34">
        <f>J28</f>
        <v>0.52152777777777748</v>
      </c>
      <c r="K34" s="34" t="s">
        <v>43</v>
      </c>
      <c r="L34" s="44"/>
      <c r="M34" s="37"/>
      <c r="N34" s="28"/>
      <c r="O34" s="38" t="str">
        <f>IF(E36="","",VLOOKUP("l",E35:F36,2,FALSE))</f>
        <v/>
      </c>
      <c r="P34" s="31"/>
      <c r="Q34" s="41" t="str">
        <f>O34</f>
        <v/>
      </c>
      <c r="R34" s="34">
        <f>R28</f>
        <v>0.52152777777777748</v>
      </c>
      <c r="S34" s="34" t="s">
        <v>51</v>
      </c>
      <c r="U34" s="37"/>
      <c r="V34" s="28"/>
      <c r="W34"/>
      <c r="X34"/>
    </row>
    <row r="35" spans="2:24" ht="21" x14ac:dyDescent="0.35">
      <c r="B35" s="96"/>
      <c r="D35" s="73" t="e">
        <f ca="1">'Param. - Transition'!C7</f>
        <v>#N/A</v>
      </c>
      <c r="E35" s="31"/>
      <c r="F35" s="41" t="e">
        <f ca="1">D35</f>
        <v>#N/A</v>
      </c>
      <c r="G35" s="28"/>
      <c r="H35" s="28"/>
      <c r="I35" s="40"/>
      <c r="J35" s="38" t="str">
        <f>IF(H26="","",VLOOKUP("L",H25:I26,2,FALSE))</f>
        <v/>
      </c>
      <c r="K35" s="31"/>
      <c r="L35" s="45" t="str">
        <f>J35</f>
        <v/>
      </c>
      <c r="M35" s="37"/>
      <c r="N35" s="28"/>
      <c r="O35" s="28"/>
      <c r="P35" s="28"/>
      <c r="Q35" s="40"/>
      <c r="R35" s="38" t="str">
        <f>IF(P26="","",VLOOKUP("L",P25:Q26,2,FALSE))</f>
        <v/>
      </c>
      <c r="S35" s="31"/>
      <c r="T35" s="45" t="str">
        <f>R35</f>
        <v/>
      </c>
      <c r="U35" s="37"/>
      <c r="V35" s="28"/>
      <c r="W35"/>
      <c r="X35"/>
    </row>
    <row r="36" spans="2:24" ht="21" x14ac:dyDescent="0.35">
      <c r="B36" s="97"/>
      <c r="D36" s="73" t="str">
        <f ca="1">'Param. - Transition'!B8</f>
        <v>Nom équipe 7 B</v>
      </c>
      <c r="E36" s="31"/>
      <c r="F36" s="41" t="str">
        <f ca="1">D36</f>
        <v>Nom équipe 7 B</v>
      </c>
      <c r="G36" s="28"/>
      <c r="H36" s="28"/>
      <c r="I36" s="40"/>
      <c r="J36" s="38" t="str">
        <f>IF(H34="","",VLOOKUP("L",H33:I34,2,FALSE))</f>
        <v/>
      </c>
      <c r="K36" s="31"/>
      <c r="L36" s="45" t="str">
        <f>J36</f>
        <v/>
      </c>
      <c r="M36" s="37"/>
      <c r="N36" s="28"/>
      <c r="O36" s="28"/>
      <c r="P36" s="28"/>
      <c r="Q36" s="40"/>
      <c r="R36" s="38" t="str">
        <f>IF(P34="","",VLOOKUP("L",P33:Q34,2,FALSE))</f>
        <v/>
      </c>
      <c r="S36" s="31"/>
      <c r="T36" s="45" t="str">
        <f>R36</f>
        <v/>
      </c>
      <c r="U36" s="37"/>
      <c r="V36" s="28"/>
      <c r="W36"/>
      <c r="X36"/>
    </row>
    <row r="37" spans="2:24" ht="21" x14ac:dyDescent="0.35">
      <c r="D37" s="74"/>
      <c r="F37" s="40"/>
      <c r="G37" s="28"/>
      <c r="H37" s="28"/>
      <c r="I37" s="40"/>
      <c r="J37" s="28"/>
      <c r="K37" s="28"/>
      <c r="L37" s="44"/>
      <c r="M37" s="37"/>
      <c r="N37" s="28"/>
      <c r="O37" s="28"/>
      <c r="P37" s="28"/>
      <c r="Q37" s="40"/>
      <c r="R37" s="28"/>
      <c r="S37" s="28"/>
      <c r="U37" s="37"/>
      <c r="V37" s="28"/>
      <c r="W37"/>
      <c r="X37"/>
    </row>
    <row r="38" spans="2:24" ht="21" x14ac:dyDescent="0.35">
      <c r="M38" s="35"/>
      <c r="U38" s="35"/>
      <c r="W38"/>
      <c r="X38"/>
    </row>
    <row r="39" spans="2:24" ht="21" x14ac:dyDescent="0.35">
      <c r="M39" s="35"/>
      <c r="R39" s="34" t="s">
        <v>36</v>
      </c>
      <c r="U39" s="35"/>
      <c r="W39"/>
      <c r="X39"/>
    </row>
    <row r="40" spans="2:24" ht="18.5" x14ac:dyDescent="0.35">
      <c r="R40" s="34">
        <f>R34+Paramétrage!$F$14+Paramétrage!$F$15</f>
        <v>0.52986111111111078</v>
      </c>
      <c r="W40"/>
      <c r="X40"/>
    </row>
    <row r="41" spans="2:24" x14ac:dyDescent="0.35">
      <c r="W41"/>
      <c r="X41"/>
    </row>
    <row r="42" spans="2:24" x14ac:dyDescent="0.35">
      <c r="W42"/>
      <c r="X42"/>
    </row>
    <row r="43" spans="2:24" x14ac:dyDescent="0.35">
      <c r="W43"/>
      <c r="X43"/>
    </row>
    <row r="44" spans="2:24" x14ac:dyDescent="0.35">
      <c r="W44"/>
      <c r="X44"/>
    </row>
  </sheetData>
  <sheetProtection selectLockedCells="1"/>
  <mergeCells count="5">
    <mergeCell ref="B7:B20"/>
    <mergeCell ref="B23:B36"/>
    <mergeCell ref="D2:K2"/>
    <mergeCell ref="O2:S2"/>
    <mergeCell ref="W2:Y2"/>
  </mergeCells>
  <conditionalFormatting sqref="D7:D9">
    <cfRule type="cellIs" dxfId="522" priority="1125" operator="equal">
      <formula>"N"</formula>
    </cfRule>
    <cfRule type="cellIs" dxfId="521" priority="1127" operator="equal">
      <formula>"L"</formula>
    </cfRule>
    <cfRule type="cellIs" dxfId="520" priority="1126" operator="equal">
      <formula>"W"</formula>
    </cfRule>
  </conditionalFormatting>
  <conditionalFormatting sqref="D15:D17">
    <cfRule type="cellIs" dxfId="519" priority="1139" operator="equal">
      <formula>"L"</formula>
    </cfRule>
    <cfRule type="cellIs" dxfId="518" priority="1138" operator="equal">
      <formula>"W"</formula>
    </cfRule>
    <cfRule type="cellIs" dxfId="517" priority="1137" operator="equal">
      <formula>"N"</formula>
    </cfRule>
  </conditionalFormatting>
  <conditionalFormatting sqref="D31:D33">
    <cfRule type="cellIs" dxfId="516" priority="1154" operator="equal">
      <formula>"L"</formula>
    </cfRule>
    <cfRule type="cellIs" dxfId="515" priority="1153" operator="equal">
      <formula>"W"</formula>
    </cfRule>
    <cfRule type="cellIs" dxfId="514" priority="1152" operator="equal">
      <formula>"N"</formula>
    </cfRule>
  </conditionalFormatting>
  <conditionalFormatting sqref="D1:L1 C3:L3 D23:D25 D27:D29 D35:D36 D37:F37 D38:L39 D40:Q40 D41:V124">
    <cfRule type="cellIs" dxfId="513" priority="1155" operator="equal">
      <formula>"N"</formula>
    </cfRule>
    <cfRule type="cellIs" dxfId="512" priority="1157" operator="equal">
      <formula>"L"</formula>
    </cfRule>
    <cfRule type="cellIs" dxfId="511" priority="1156" operator="equal">
      <formula>"W"</formula>
    </cfRule>
  </conditionalFormatting>
  <conditionalFormatting sqref="F7:F18">
    <cfRule type="cellIs" dxfId="510" priority="1134" operator="equal">
      <formula>"N"</formula>
    </cfRule>
    <cfRule type="cellIs" dxfId="509" priority="1136" operator="equal">
      <formula>"L"</formula>
    </cfRule>
    <cfRule type="cellIs" dxfId="508" priority="1135" operator="equal">
      <formula>"W"</formula>
    </cfRule>
  </conditionalFormatting>
  <conditionalFormatting sqref="F23:F34">
    <cfRule type="cellIs" dxfId="507" priority="1149" operator="equal">
      <formula>"N"</formula>
    </cfRule>
    <cfRule type="cellIs" dxfId="506" priority="1151" operator="equal">
      <formula>"L"</formula>
    </cfRule>
    <cfRule type="cellIs" dxfId="505" priority="1150" operator="equal">
      <formula>"W"</formula>
    </cfRule>
  </conditionalFormatting>
  <conditionalFormatting sqref="G9:G11">
    <cfRule type="cellIs" dxfId="504" priority="1083" operator="equal">
      <formula>"N"</formula>
    </cfRule>
    <cfRule type="cellIs" dxfId="503" priority="1084" operator="equal">
      <formula>"W"</formula>
    </cfRule>
    <cfRule type="cellIs" dxfId="502" priority="1085" operator="equal">
      <formula>"L"</formula>
    </cfRule>
  </conditionalFormatting>
  <conditionalFormatting sqref="G25:G27">
    <cfRule type="cellIs" dxfId="501" priority="1057" operator="equal">
      <formula>"W"</formula>
    </cfRule>
    <cfRule type="cellIs" dxfId="500" priority="1056" operator="equal">
      <formula>"N"</formula>
    </cfRule>
    <cfRule type="cellIs" dxfId="499" priority="1058" operator="equal">
      <formula>"L"</formula>
    </cfRule>
  </conditionalFormatting>
  <conditionalFormatting sqref="H6:H7 H9:H11">
    <cfRule type="cellIs" dxfId="498" priority="54" operator="equal">
      <formula>"L"</formula>
    </cfRule>
    <cfRule type="cellIs" dxfId="497" priority="53" operator="equal">
      <formula>"W"</formula>
    </cfRule>
    <cfRule type="cellIs" dxfId="496" priority="52" operator="equal">
      <formula>"N"</formula>
    </cfRule>
  </conditionalFormatting>
  <conditionalFormatting sqref="H13:H15 H17:H19">
    <cfRule type="cellIs" dxfId="495" priority="55" operator="equal">
      <formula>"N"</formula>
    </cfRule>
    <cfRule type="cellIs" dxfId="494" priority="57" operator="equal">
      <formula>"L"</formula>
    </cfRule>
    <cfRule type="cellIs" dxfId="493" priority="56" operator="equal">
      <formula>"W"</formula>
    </cfRule>
  </conditionalFormatting>
  <conditionalFormatting sqref="H22:H23 H25:H27">
    <cfRule type="cellIs" dxfId="492" priority="24" operator="equal">
      <formula>"L"</formula>
    </cfRule>
    <cfRule type="cellIs" dxfId="491" priority="22" operator="equal">
      <formula>"N"</formula>
    </cfRule>
    <cfRule type="cellIs" dxfId="490" priority="23" operator="equal">
      <formula>"W"</formula>
    </cfRule>
  </conditionalFormatting>
  <conditionalFormatting sqref="H29:H31 H33:H34">
    <cfRule type="cellIs" dxfId="489" priority="21" operator="equal">
      <formula>"L"</formula>
    </cfRule>
    <cfRule type="cellIs" dxfId="488" priority="20" operator="equal">
      <formula>"W"</formula>
    </cfRule>
    <cfRule type="cellIs" dxfId="487" priority="19" operator="equal">
      <formula>"N"</formula>
    </cfRule>
  </conditionalFormatting>
  <conditionalFormatting sqref="I8:I20 G17:G18">
    <cfRule type="cellIs" dxfId="486" priority="1016" operator="equal">
      <formula>"N"</formula>
    </cfRule>
    <cfRule type="cellIs" dxfId="485" priority="1017" operator="equal">
      <formula>"W"</formula>
    </cfRule>
    <cfRule type="cellIs" dxfId="484" priority="1018" operator="equal">
      <formula>"L"</formula>
    </cfRule>
  </conditionalFormatting>
  <conditionalFormatting sqref="I24:I34 G33:G34">
    <cfRule type="cellIs" dxfId="483" priority="1011" operator="equal">
      <formula>"W"</formula>
    </cfRule>
    <cfRule type="cellIs" dxfId="482" priority="1012" operator="equal">
      <formula>"L"</formula>
    </cfRule>
    <cfRule type="cellIs" dxfId="481" priority="1010" operator="equal">
      <formula>"N"</formula>
    </cfRule>
  </conditionalFormatting>
  <conditionalFormatting sqref="I36">
    <cfRule type="cellIs" dxfId="480" priority="1143" operator="equal">
      <formula>"N"</formula>
    </cfRule>
    <cfRule type="cellIs" dxfId="479" priority="1144" operator="equal">
      <formula>"W"</formula>
    </cfRule>
    <cfRule type="cellIs" dxfId="478" priority="1145" operator="equal">
      <formula>"L"</formula>
    </cfRule>
  </conditionalFormatting>
  <conditionalFormatting sqref="J13:J15">
    <cfRule type="cellIs" dxfId="477" priority="1079" operator="equal">
      <formula>"L"</formula>
    </cfRule>
    <cfRule type="cellIs" dxfId="476" priority="1078" operator="equal">
      <formula>"W"</formula>
    </cfRule>
    <cfRule type="cellIs" dxfId="475" priority="1077" operator="equal">
      <formula>"N"</formula>
    </cfRule>
  </conditionalFormatting>
  <conditionalFormatting sqref="J29:J31">
    <cfRule type="cellIs" dxfId="474" priority="1061" operator="equal">
      <formula>"L"</formula>
    </cfRule>
    <cfRule type="cellIs" dxfId="473" priority="1060" operator="equal">
      <formula>"W"</formula>
    </cfRule>
    <cfRule type="cellIs" dxfId="472" priority="1059" operator="equal">
      <formula>"N"</formula>
    </cfRule>
  </conditionalFormatting>
  <conditionalFormatting sqref="J19:L20">
    <cfRule type="cellIs" dxfId="471" priority="32" operator="equal">
      <formula>"W"</formula>
    </cfRule>
    <cfRule type="cellIs" dxfId="470" priority="31" operator="equal">
      <formula>"N"</formula>
    </cfRule>
    <cfRule type="cellIs" dxfId="469" priority="33" operator="equal">
      <formula>"L"</formula>
    </cfRule>
  </conditionalFormatting>
  <conditionalFormatting sqref="J35:L36">
    <cfRule type="cellIs" dxfId="468" priority="15" operator="equal">
      <formula>"L"</formula>
    </cfRule>
    <cfRule type="cellIs" dxfId="467" priority="14" operator="equal">
      <formula>"W"</formula>
    </cfRule>
    <cfRule type="cellIs" dxfId="466" priority="13" operator="equal">
      <formula>"N"</formula>
    </cfRule>
  </conditionalFormatting>
  <conditionalFormatting sqref="K4:L11 K13:L17 L12 L18">
    <cfRule type="cellIs" dxfId="465" priority="49" operator="equal">
      <formula>"N"</formula>
    </cfRule>
    <cfRule type="cellIs" dxfId="464" priority="50" operator="equal">
      <formula>"W"</formula>
    </cfRule>
    <cfRule type="cellIs" dxfId="463" priority="51" operator="equal">
      <formula>"L"</formula>
    </cfRule>
  </conditionalFormatting>
  <conditionalFormatting sqref="K21:L27 K29:L33 L28 L34">
    <cfRule type="cellIs" dxfId="462" priority="16" operator="equal">
      <formula>"N"</formula>
    </cfRule>
    <cfRule type="cellIs" dxfId="461" priority="17" operator="equal">
      <formula>"W"</formula>
    </cfRule>
    <cfRule type="cellIs" dxfId="460" priority="18" operator="equal">
      <formula>"L"</formula>
    </cfRule>
  </conditionalFormatting>
  <conditionalFormatting sqref="N1:T1 W1:Y1 C1:C2 A1:B6 L2 N2:O2 N3:T3 I4:J7 Q4:R9 F6:G6 O6 B7 A7:A20 J8:J11 R10:R11 D11:D13 G13:G14 O13:O14 F19:G19 D19:D21 F20:F21 A21:B22 I21:J23 Q21:R25 F22:G22 O22 B23 A23:A36 J24:J27 R26:R27 G29:G30 O29:O30 F35:I35 F36 I37:L37 Q37:T38 A37:B1048576 N38:P39 Q39 S39:T39 S40:V40">
    <cfRule type="cellIs" dxfId="459" priority="1163" operator="equal">
      <formula>"L"</formula>
    </cfRule>
    <cfRule type="cellIs" dxfId="458" priority="1162" operator="equal">
      <formula>"W"</formula>
    </cfRule>
    <cfRule type="cellIs" dxfId="457" priority="1161" operator="equal">
      <formula>"N"</formula>
    </cfRule>
  </conditionalFormatting>
  <conditionalFormatting sqref="O9:O11">
    <cfRule type="cellIs" dxfId="456" priority="1082" operator="equal">
      <formula>"L"</formula>
    </cfRule>
    <cfRule type="cellIs" dxfId="455" priority="1080" operator="equal">
      <formula>"N"</formula>
    </cfRule>
    <cfRule type="cellIs" dxfId="454" priority="1081" operator="equal">
      <formula>"W"</formula>
    </cfRule>
  </conditionalFormatting>
  <conditionalFormatting sqref="O25:O27">
    <cfRule type="cellIs" dxfId="453" priority="1063" operator="equal">
      <formula>"W"</formula>
    </cfRule>
    <cfRule type="cellIs" dxfId="452" priority="1062" operator="equal">
      <formula>"N"</formula>
    </cfRule>
    <cfRule type="cellIs" dxfId="451" priority="1064" operator="equal">
      <formula>"L"</formula>
    </cfRule>
  </conditionalFormatting>
  <conditionalFormatting sqref="P6:P7 P9:P11">
    <cfRule type="cellIs" dxfId="450" priority="46" operator="equal">
      <formula>"N"</formula>
    </cfRule>
    <cfRule type="cellIs" dxfId="449" priority="48" operator="equal">
      <formula>"L"</formula>
    </cfRule>
    <cfRule type="cellIs" dxfId="448" priority="47" operator="equal">
      <formula>"W"</formula>
    </cfRule>
  </conditionalFormatting>
  <conditionalFormatting sqref="P13:P15 P17:P19">
    <cfRule type="cellIs" dxfId="447" priority="28" operator="equal">
      <formula>"N"</formula>
    </cfRule>
    <cfRule type="cellIs" dxfId="446" priority="29" operator="equal">
      <formula>"W"</formula>
    </cfRule>
    <cfRule type="cellIs" dxfId="445" priority="30" operator="equal">
      <formula>"L"</formula>
    </cfRule>
  </conditionalFormatting>
  <conditionalFormatting sqref="P22:P23 P25:P27">
    <cfRule type="cellIs" dxfId="444" priority="7" operator="equal">
      <formula>"N"</formula>
    </cfRule>
    <cfRule type="cellIs" dxfId="443" priority="8" operator="equal">
      <formula>"W"</formula>
    </cfRule>
    <cfRule type="cellIs" dxfId="442" priority="9" operator="equal">
      <formula>"L"</formula>
    </cfRule>
  </conditionalFormatting>
  <conditionalFormatting sqref="P29:P31 P33:P34">
    <cfRule type="cellIs" dxfId="441" priority="10" operator="equal">
      <formula>"N"</formula>
    </cfRule>
    <cfRule type="cellIs" dxfId="440" priority="11" operator="equal">
      <formula>"W"</formula>
    </cfRule>
    <cfRule type="cellIs" dxfId="439" priority="12" operator="equal">
      <formula>"L"</formula>
    </cfRule>
  </conditionalFormatting>
  <conditionalFormatting sqref="Q10:Q20 O17:O19">
    <cfRule type="cellIs" dxfId="438" priority="1045" operator="equal">
      <formula>"W"</formula>
    </cfRule>
    <cfRule type="cellIs" dxfId="437" priority="1044" operator="equal">
      <formula>"N"</formula>
    </cfRule>
    <cfRule type="cellIs" dxfId="436" priority="1046" operator="equal">
      <formula>"L"</formula>
    </cfRule>
  </conditionalFormatting>
  <conditionalFormatting sqref="Q26:Q34 O33:O34 O35:Q35">
    <cfRule type="cellIs" dxfId="435" priority="1053" operator="equal">
      <formula>"N"</formula>
    </cfRule>
    <cfRule type="cellIs" dxfId="434" priority="1054" operator="equal">
      <formula>"W"</formula>
    </cfRule>
    <cfRule type="cellIs" dxfId="433" priority="1055" operator="equal">
      <formula>"L"</formula>
    </cfRule>
  </conditionalFormatting>
  <conditionalFormatting sqref="Q36">
    <cfRule type="cellIs" dxfId="432" priority="1140" operator="equal">
      <formula>"N"</formula>
    </cfRule>
    <cfRule type="cellIs" dxfId="431" priority="1141" operator="equal">
      <formula>"W"</formula>
    </cfRule>
    <cfRule type="cellIs" dxfId="430" priority="1142" operator="equal">
      <formula>"L"</formula>
    </cfRule>
  </conditionalFormatting>
  <conditionalFormatting sqref="R13:R15">
    <cfRule type="cellIs" dxfId="429" priority="1073" operator="equal">
      <formula>"L"</formula>
    </cfRule>
    <cfRule type="cellIs" dxfId="428" priority="1072" operator="equal">
      <formula>"W"</formula>
    </cfRule>
    <cfRule type="cellIs" dxfId="427" priority="1071" operator="equal">
      <formula>"N"</formula>
    </cfRule>
  </conditionalFormatting>
  <conditionalFormatting sqref="R29:R31">
    <cfRule type="cellIs" dxfId="426" priority="1067" operator="equal">
      <formula>"L"</formula>
    </cfRule>
    <cfRule type="cellIs" dxfId="425" priority="1066" operator="equal">
      <formula>"W"</formula>
    </cfRule>
    <cfRule type="cellIs" dxfId="424" priority="1065" operator="equal">
      <formula>"N"</formula>
    </cfRule>
  </conditionalFormatting>
  <conditionalFormatting sqref="R19:T20">
    <cfRule type="cellIs" dxfId="423" priority="27" operator="equal">
      <formula>"L"</formula>
    </cfRule>
    <cfRule type="cellIs" dxfId="422" priority="26" operator="equal">
      <formula>"W"</formula>
    </cfRule>
    <cfRule type="cellIs" dxfId="421" priority="25" operator="equal">
      <formula>"N"</formula>
    </cfRule>
  </conditionalFormatting>
  <conditionalFormatting sqref="R35:T36">
    <cfRule type="cellIs" dxfId="420" priority="1" operator="equal">
      <formula>"N"</formula>
    </cfRule>
    <cfRule type="cellIs" dxfId="419" priority="3" operator="equal">
      <formula>"L"</formula>
    </cfRule>
    <cfRule type="cellIs" dxfId="418" priority="2" operator="equal">
      <formula>"W"</formula>
    </cfRule>
  </conditionalFormatting>
  <conditionalFormatting sqref="S4:T11 S13:T17 T12 T18">
    <cfRule type="cellIs" dxfId="417" priority="44" operator="equal">
      <formula>"W"</formula>
    </cfRule>
    <cfRule type="cellIs" dxfId="416" priority="43" operator="equal">
      <formula>"N"</formula>
    </cfRule>
    <cfRule type="cellIs" dxfId="415" priority="45" operator="equal">
      <formula>"L"</formula>
    </cfRule>
  </conditionalFormatting>
  <conditionalFormatting sqref="S21:T27 S29:T33 T28 T34">
    <cfRule type="cellIs" dxfId="414" priority="6" operator="equal">
      <formula>"L"</formula>
    </cfRule>
    <cfRule type="cellIs" dxfId="413" priority="5" operator="equal">
      <formula>"W"</formula>
    </cfRule>
    <cfRule type="cellIs" dxfId="412" priority="4" operator="equal">
      <formula>"N"</formula>
    </cfRule>
  </conditionalFormatting>
  <conditionalFormatting sqref="T2">
    <cfRule type="cellIs" dxfId="411" priority="1050" operator="equal">
      <formula>"N"</formula>
    </cfRule>
    <cfRule type="cellIs" dxfId="410" priority="1051" operator="equal">
      <formula>"W"</formula>
    </cfRule>
    <cfRule type="cellIs" dxfId="409" priority="1052" operator="equal">
      <formula>"L"</formula>
    </cfRule>
  </conditionalFormatting>
  <conditionalFormatting sqref="V1:V39 W3:Y3 D4:F5 N4:N37 C4:C124 Y4:Y124 W5:X124 E7:E9 E11:E13 E15:E17 E19:E21 E23:E25 E27:E29 E31:E33 E35:E36">
    <cfRule type="cellIs" dxfId="408" priority="859" operator="equal">
      <formula>"N"</formula>
    </cfRule>
    <cfRule type="cellIs" dxfId="407" priority="860" operator="equal">
      <formula>"W"</formula>
    </cfRule>
    <cfRule type="cellIs" dxfId="406" priority="861" operator="equal">
      <formula>"L"</formula>
    </cfRule>
  </conditionalFormatting>
  <conditionalFormatting sqref="W2">
    <cfRule type="cellIs" dxfId="405" priority="1049" operator="equal">
      <formula>"L"</formula>
    </cfRule>
    <cfRule type="cellIs" dxfId="404" priority="1047" operator="equal">
      <formula>"N"</formula>
    </cfRule>
    <cfRule type="cellIs" dxfId="403" priority="1048" operator="equal">
      <formula>"W"</formula>
    </cfRule>
  </conditionalFormatting>
  <conditionalFormatting sqref="X5:X44">
    <cfRule type="duplicateValues" dxfId="402" priority="967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7890D3-B0A0-43D8-9D76-5CB8F4E660CB}">
          <x14:formula1>
            <xm:f>Paramétrage!$A$1:$A$3</xm:f>
          </x14:formula1>
          <xm:sqref>E35:E36 K19:K20 P9:P10 E19:E20 P25:P26 H17:H18 E23:E24 K13:K14 E15:E16 H25:H26 S19:S20 S35:S36 P33:P34 E31:E32 H33:H34 E27:E28 E11:E12 K29:K30 H9:H10 E7:E8 K35:K36 S29:S30 P17:P18 S13:S14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828A2-0A73-4BEF-9E91-62E30FA4F77C}">
  <sheetPr>
    <tabColor theme="7" tint="0.59999389629810485"/>
    <pageSetUpPr fitToPage="1"/>
  </sheetPr>
  <dimension ref="A2:AS22"/>
  <sheetViews>
    <sheetView showGridLines="0" view="pageBreakPreview" zoomScale="25" zoomScaleNormal="70" zoomScaleSheetLayoutView="25" workbookViewId="0">
      <selection activeCell="AL8" sqref="AL8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3" width="0.26953125" style="2" customWidth="1"/>
    <col min="24" max="25" width="8.6328125" style="1" customWidth="1"/>
    <col min="26" max="26" width="1.7265625" customWidth="1"/>
    <col min="27" max="27" width="30.6328125" customWidth="1"/>
    <col min="28" max="29" width="6" style="2" customWidth="1"/>
    <col min="30" max="30" width="5.08984375" customWidth="1"/>
    <col min="31" max="31" width="30.6328125" customWidth="1"/>
    <col min="32" max="32" width="6" style="2" customWidth="1"/>
    <col min="33" max="33" width="8.453125" style="2" customWidth="1"/>
    <col min="34" max="34" width="8.453125" style="2" hidden="1" customWidth="1"/>
    <col min="35" max="35" width="8.453125" style="1" customWidth="1"/>
    <col min="36" max="36" width="8.6328125" style="1" customWidth="1"/>
    <col min="37" max="37" width="1.7265625" customWidth="1"/>
    <col min="38" max="38" width="30.6328125" customWidth="1"/>
    <col min="39" max="40" width="6" style="2" customWidth="1"/>
    <col min="41" max="41" width="5.08984375" customWidth="1"/>
    <col min="42" max="42" width="30.6328125" customWidth="1"/>
    <col min="43" max="44" width="6" style="2" customWidth="1"/>
    <col min="45" max="45" width="0.26953125" style="2" customWidth="1"/>
  </cols>
  <sheetData>
    <row r="2" spans="1:45" ht="61" customHeight="1" x14ac:dyDescent="0.35">
      <c r="B2" s="94" t="s">
        <v>56</v>
      </c>
      <c r="C2" s="94"/>
      <c r="D2" s="94"/>
      <c r="E2" s="94"/>
      <c r="F2" s="94"/>
      <c r="G2" s="94"/>
      <c r="H2" s="94"/>
      <c r="I2" s="94"/>
      <c r="J2" s="94"/>
      <c r="K2" s="94"/>
      <c r="M2" s="94" t="s">
        <v>56</v>
      </c>
      <c r="N2" s="94"/>
      <c r="O2" s="94"/>
      <c r="P2" s="94"/>
      <c r="Q2" s="94"/>
      <c r="R2" s="94"/>
      <c r="S2" s="94"/>
      <c r="T2" s="94"/>
      <c r="U2" s="94"/>
      <c r="V2" s="94"/>
      <c r="W2" s="70"/>
      <c r="X2" s="94" t="s">
        <v>56</v>
      </c>
      <c r="Y2" s="94"/>
      <c r="Z2" s="94"/>
      <c r="AA2" s="94"/>
      <c r="AB2" s="94"/>
      <c r="AC2" s="94"/>
      <c r="AD2" s="94"/>
      <c r="AE2" s="94"/>
      <c r="AF2" s="94"/>
      <c r="AG2" s="94"/>
      <c r="AH2" s="70"/>
      <c r="AI2" s="94" t="s">
        <v>56</v>
      </c>
      <c r="AJ2" s="94"/>
      <c r="AK2" s="94"/>
      <c r="AL2" s="94"/>
      <c r="AM2" s="94"/>
      <c r="AN2" s="94"/>
      <c r="AO2" s="94"/>
      <c r="AP2" s="94"/>
      <c r="AQ2" s="94"/>
      <c r="AR2" s="94"/>
      <c r="AS2" s="70"/>
    </row>
    <row r="3" spans="1:45" ht="14.5" customHeight="1" x14ac:dyDescent="0.35">
      <c r="W3" s="70"/>
      <c r="AH3" s="70"/>
      <c r="AS3" s="70"/>
    </row>
    <row r="4" spans="1:45" ht="24" customHeight="1" x14ac:dyDescent="0.35">
      <c r="W4" s="70"/>
      <c r="AH4" s="70"/>
      <c r="AS4" s="70"/>
    </row>
    <row r="5" spans="1:45" ht="24" customHeight="1" x14ac:dyDescent="0.35">
      <c r="W5" s="70"/>
      <c r="AH5" s="70"/>
      <c r="AS5" s="70"/>
    </row>
    <row r="6" spans="1:45" ht="24" customHeight="1" thickBot="1" x14ac:dyDescent="0.4">
      <c r="W6" s="70"/>
      <c r="AH6" s="70"/>
      <c r="AS6" s="70"/>
    </row>
    <row r="7" spans="1:45" ht="24" customHeight="1" thickBot="1" x14ac:dyDescent="0.6">
      <c r="E7" s="91" t="str">
        <f>"POULE A - "&amp;Paramétrage!$J$3</f>
        <v>POULE A - Padel</v>
      </c>
      <c r="F7" s="92"/>
      <c r="G7" s="92"/>
      <c r="H7" s="92"/>
      <c r="I7" s="92"/>
      <c r="J7" s="92"/>
      <c r="K7" s="93"/>
      <c r="P7" s="91" t="str">
        <f>"POULE B - "&amp;Paramétrage!$J$3</f>
        <v>POULE B - Padel</v>
      </c>
      <c r="Q7" s="92"/>
      <c r="R7" s="92"/>
      <c r="S7" s="92"/>
      <c r="T7" s="92"/>
      <c r="U7" s="92"/>
      <c r="V7" s="93"/>
      <c r="W7" s="70"/>
      <c r="AA7" s="91" t="str">
        <f>"POULE C - "&amp;Paramétrage!$J$3</f>
        <v>POULE C - Padel</v>
      </c>
      <c r="AB7" s="92"/>
      <c r="AC7" s="92"/>
      <c r="AD7" s="92"/>
      <c r="AE7" s="92"/>
      <c r="AF7" s="92"/>
      <c r="AG7" s="93"/>
      <c r="AH7" s="70"/>
      <c r="AL7" s="91" t="str">
        <f>"POULE D - "&amp;Paramétrage!$J$3</f>
        <v>POULE D - Padel</v>
      </c>
      <c r="AM7" s="92"/>
      <c r="AN7" s="92"/>
      <c r="AO7" s="92"/>
      <c r="AP7" s="92"/>
      <c r="AQ7" s="92"/>
      <c r="AR7" s="93"/>
      <c r="AS7" s="70"/>
    </row>
    <row r="8" spans="1:45" ht="24" customHeight="1" thickBot="1" x14ac:dyDescent="0.4">
      <c r="W8" s="70"/>
      <c r="AH8" s="70"/>
      <c r="AS8" s="70"/>
    </row>
    <row r="9" spans="1:45" ht="24" customHeight="1" thickBot="1" x14ac:dyDescent="0.4">
      <c r="E9" s="11" t="s">
        <v>0</v>
      </c>
      <c r="F9" s="12" t="s">
        <v>1</v>
      </c>
      <c r="G9" s="12" t="s">
        <v>2</v>
      </c>
      <c r="H9" s="18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8"/>
      <c r="T9" s="13" t="s">
        <v>0</v>
      </c>
      <c r="U9" s="12" t="s">
        <v>1</v>
      </c>
      <c r="V9" s="14" t="s">
        <v>2</v>
      </c>
      <c r="W9" s="70"/>
      <c r="AA9" s="11" t="s">
        <v>0</v>
      </c>
      <c r="AB9" s="12" t="s">
        <v>1</v>
      </c>
      <c r="AC9" s="12" t="s">
        <v>2</v>
      </c>
      <c r="AD9" s="18"/>
      <c r="AE9" s="13" t="s">
        <v>0</v>
      </c>
      <c r="AF9" s="12" t="s">
        <v>1</v>
      </c>
      <c r="AG9" s="14" t="s">
        <v>2</v>
      </c>
      <c r="AH9" s="70"/>
      <c r="AL9" s="11" t="s">
        <v>0</v>
      </c>
      <c r="AM9" s="12" t="s">
        <v>1</v>
      </c>
      <c r="AN9" s="12" t="s">
        <v>2</v>
      </c>
      <c r="AO9" s="18"/>
      <c r="AP9" s="13" t="s">
        <v>0</v>
      </c>
      <c r="AQ9" s="12" t="s">
        <v>1</v>
      </c>
      <c r="AR9" s="14" t="s">
        <v>2</v>
      </c>
      <c r="AS9" s="70"/>
    </row>
    <row r="10" spans="1:45" ht="30" customHeight="1" thickBot="1" x14ac:dyDescent="0.4">
      <c r="A10" s="22">
        <f>+'1-Phase de poule-Sport 1'!A5</f>
        <v>0</v>
      </c>
      <c r="B10" s="26" t="str">
        <f>+'1-Phase de poule-Sport 1'!B5</f>
        <v>T1</v>
      </c>
      <c r="C10" s="26">
        <f>+'1-Phase de poule-Sport 1'!C5</f>
        <v>0.4236111111111111</v>
      </c>
      <c r="D10" s="5"/>
      <c r="E10" s="15" t="str">
        <f>+'1-Phase de poule-Sport 1'!E5</f>
        <v>Nom équipe 1 A</v>
      </c>
      <c r="F10" s="20"/>
      <c r="G10" s="20"/>
      <c r="H10" s="54" t="str">
        <f>+'1-Phase de poule-Sport 1'!H5</f>
        <v>VS</v>
      </c>
      <c r="I10" s="9" t="str">
        <f>+'1-Phase de poule-Sport 1'!I5</f>
        <v>Nom équipe 3 A</v>
      </c>
      <c r="J10" s="20"/>
      <c r="K10" s="22"/>
      <c r="L10" s="22">
        <f>+'1-Phase de poule-Sport 1'!L5</f>
        <v>0</v>
      </c>
      <c r="M10" s="26" t="str">
        <f>+'1-Phase de poule-Sport 1'!M5</f>
        <v>T2</v>
      </c>
      <c r="N10" s="26">
        <f>+'1-Phase de poule-Sport 1'!C5</f>
        <v>0.4236111111111111</v>
      </c>
      <c r="O10" s="5"/>
      <c r="P10" s="15" t="str">
        <f>+'1-Phase de poule-Sport 1'!P5</f>
        <v>Nom équipe 5 A</v>
      </c>
      <c r="Q10" s="20"/>
      <c r="R10" s="20"/>
      <c r="S10" s="54" t="str">
        <f>+'1-Phase de poule-Sport 1'!S5</f>
        <v>VS</v>
      </c>
      <c r="T10" s="9" t="str">
        <f>+'1-Phase de poule-Sport 1'!T5</f>
        <v>Nom équipe 7 A</v>
      </c>
      <c r="U10" s="20"/>
      <c r="V10" s="22"/>
      <c r="W10" s="70"/>
      <c r="X10" s="26" t="str">
        <f>+'1-Phase de poule-Sport 1'!X5</f>
        <v>T3</v>
      </c>
      <c r="Y10" s="26">
        <f>+'1-Phase de poule-Sport 1'!Y5</f>
        <v>0.4236111111111111</v>
      </c>
      <c r="Z10" s="5"/>
      <c r="AA10" s="15" t="str">
        <f>+'1-Phase de poule-Sport 1'!AA5</f>
        <v>Nom équipe 4 B</v>
      </c>
      <c r="AB10" s="20"/>
      <c r="AC10" s="20"/>
      <c r="AD10" s="54" t="str">
        <f>+'1-Phase de poule-Sport 1'!AD5</f>
        <v>VS</v>
      </c>
      <c r="AE10" s="9" t="str">
        <f>+'1-Phase de poule-Sport 1'!AE5</f>
        <v>Nom équipe 1 B</v>
      </c>
      <c r="AF10" s="20"/>
      <c r="AG10" s="22"/>
      <c r="AH10" s="70"/>
      <c r="AI10" s="26" t="str">
        <f>+'1-Phase de poule-Sport 1'!AI5</f>
        <v>T4</v>
      </c>
      <c r="AJ10" s="26">
        <f>+'1-Phase de poule-Sport 1'!AJ5</f>
        <v>0.4236111111111111</v>
      </c>
      <c r="AK10" s="5"/>
      <c r="AL10" s="15" t="str">
        <f>+'1-Phase de poule-Sport 1'!AL5</f>
        <v>Nom équipe 8 B</v>
      </c>
      <c r="AM10" s="20"/>
      <c r="AN10" s="20"/>
      <c r="AO10" s="54" t="str">
        <f>+'1-Phase de poule-Sport 1'!AO5</f>
        <v>VS</v>
      </c>
      <c r="AP10" s="9" t="str">
        <f>+'1-Phase de poule-Sport 1'!AP5</f>
        <v>Nom équipe 6 B</v>
      </c>
      <c r="AQ10" s="20"/>
      <c r="AR10" s="22"/>
      <c r="AS10" s="70"/>
    </row>
    <row r="11" spans="1:45" ht="30" customHeight="1" thickBot="1" x14ac:dyDescent="0.4">
      <c r="A11" s="22">
        <f>+'1-Phase de poule-Sport 1'!A6</f>
        <v>0</v>
      </c>
      <c r="B11" s="26" t="str">
        <f>+'1-Phase de poule-Sport 1'!B6</f>
        <v>T1</v>
      </c>
      <c r="C11" s="26">
        <f>+'1-Phase de poule-Sport 1'!C6</f>
        <v>0.43159722222222219</v>
      </c>
      <c r="D11" s="25"/>
      <c r="E11" s="16" t="str">
        <f>+'1-Phase de poule-Sport 1'!E6</f>
        <v>Nom équipe 2 A</v>
      </c>
      <c r="F11" s="21"/>
      <c r="G11" s="21"/>
      <c r="H11" s="54" t="str">
        <f>+'1-Phase de poule-Sport 1'!H6</f>
        <v>VS</v>
      </c>
      <c r="I11" s="10" t="str">
        <f>+'1-Phase de poule-Sport 1'!I6</f>
        <v>Nom équipe 4 A</v>
      </c>
      <c r="J11" s="21"/>
      <c r="K11" s="52"/>
      <c r="L11" s="22">
        <f>+'1-Phase de poule-Sport 1'!L6</f>
        <v>0</v>
      </c>
      <c r="M11" s="26" t="str">
        <f>+'1-Phase de poule-Sport 1'!M6</f>
        <v>T2</v>
      </c>
      <c r="N11" s="27">
        <f>+'1-Phase de poule-Sport 1'!C6</f>
        <v>0.43159722222222219</v>
      </c>
      <c r="O11" s="25"/>
      <c r="P11" s="16" t="str">
        <f>+'1-Phase de poule-Sport 1'!P6</f>
        <v>Nom équipe 6 A</v>
      </c>
      <c r="Q11" s="21"/>
      <c r="R11" s="21"/>
      <c r="S11" s="54" t="str">
        <f>+'1-Phase de poule-Sport 1'!S6</f>
        <v>VS</v>
      </c>
      <c r="T11" s="10" t="str">
        <f>+'1-Phase de poule-Sport 1'!T6</f>
        <v>Nom équipe 8 A</v>
      </c>
      <c r="U11" s="21"/>
      <c r="V11" s="52"/>
      <c r="W11" s="70"/>
      <c r="X11" s="26" t="str">
        <f>+'1-Phase de poule-Sport 1'!X6</f>
        <v>T3</v>
      </c>
      <c r="Y11" s="27">
        <f>+'1-Phase de poule-Sport 1'!Y6</f>
        <v>0.43159722222222219</v>
      </c>
      <c r="Z11" s="25"/>
      <c r="AA11" s="16" t="str">
        <f>+'1-Phase de poule-Sport 1'!AA6</f>
        <v>Nom équipe 3 B</v>
      </c>
      <c r="AB11" s="21"/>
      <c r="AC11" s="21"/>
      <c r="AD11" s="54" t="str">
        <f>+'1-Phase de poule-Sport 1'!AD6</f>
        <v>VS</v>
      </c>
      <c r="AE11" s="10" t="str">
        <f>+'1-Phase de poule-Sport 1'!AE6</f>
        <v>Nom équipe 2 B</v>
      </c>
      <c r="AF11" s="21"/>
      <c r="AG11" s="52"/>
      <c r="AH11" s="70"/>
      <c r="AI11" s="26" t="str">
        <f>+'1-Phase de poule-Sport 1'!AI6</f>
        <v>T4</v>
      </c>
      <c r="AJ11" s="27">
        <f>+'1-Phase de poule-Sport 1'!AJ6</f>
        <v>0.43159722222222219</v>
      </c>
      <c r="AK11" s="25"/>
      <c r="AL11" s="16" t="str">
        <f>+'1-Phase de poule-Sport 1'!AL6</f>
        <v>Nom équipe 7 B</v>
      </c>
      <c r="AM11" s="21"/>
      <c r="AN11" s="21"/>
      <c r="AO11" s="54" t="str">
        <f>+'1-Phase de poule-Sport 1'!AO6</f>
        <v>VS</v>
      </c>
      <c r="AP11" s="10" t="str">
        <f>+'1-Phase de poule-Sport 1'!AP6</f>
        <v>Nom équipe 5 B</v>
      </c>
      <c r="AQ11" s="21"/>
      <c r="AR11" s="52"/>
      <c r="AS11" s="70"/>
    </row>
    <row r="12" spans="1:45" ht="30" customHeight="1" thickBot="1" x14ac:dyDescent="0.4">
      <c r="A12" s="22">
        <f>+'1-Phase de poule-Sport 1'!A7</f>
        <v>0</v>
      </c>
      <c r="B12" s="26" t="str">
        <f>+'1-Phase de poule-Sport 1'!B7</f>
        <v>T1</v>
      </c>
      <c r="C12" s="26">
        <f>+'1-Phase de poule-Sport 1'!C7</f>
        <v>0.43958333333333327</v>
      </c>
      <c r="D12" s="25"/>
      <c r="E12" s="15" t="str">
        <f>+'1-Phase de poule-Sport 1'!E7</f>
        <v>Nom équipe 1 A</v>
      </c>
      <c r="F12" s="20"/>
      <c r="G12" s="20"/>
      <c r="H12" s="54" t="str">
        <f>+'1-Phase de poule-Sport 1'!H7</f>
        <v>VS</v>
      </c>
      <c r="I12" s="9" t="str">
        <f>+'1-Phase de poule-Sport 1'!I7</f>
        <v>Nom équipe 3 A</v>
      </c>
      <c r="J12" s="20"/>
      <c r="K12" s="22"/>
      <c r="L12" s="22">
        <f>+'1-Phase de poule-Sport 1'!L7</f>
        <v>0</v>
      </c>
      <c r="M12" s="26" t="str">
        <f>+'1-Phase de poule-Sport 1'!M7</f>
        <v>T2</v>
      </c>
      <c r="N12" s="27">
        <f>+'1-Phase de poule-Sport 1'!C7</f>
        <v>0.43958333333333327</v>
      </c>
      <c r="O12" s="25"/>
      <c r="P12" s="15" t="str">
        <f>+'1-Phase de poule-Sport 1'!P7</f>
        <v>Nom équipe 5 A</v>
      </c>
      <c r="Q12" s="20"/>
      <c r="R12" s="20"/>
      <c r="S12" s="54" t="str">
        <f>+'1-Phase de poule-Sport 1'!S7</f>
        <v>VS</v>
      </c>
      <c r="T12" s="9" t="str">
        <f>+'1-Phase de poule-Sport 1'!T7</f>
        <v>Nom équipe 7 A</v>
      </c>
      <c r="U12" s="20"/>
      <c r="V12" s="22"/>
      <c r="W12" s="70"/>
      <c r="X12" s="26" t="str">
        <f>+'1-Phase de poule-Sport 1'!X7</f>
        <v>T3</v>
      </c>
      <c r="Y12" s="27">
        <f>+'1-Phase de poule-Sport 1'!Y7</f>
        <v>0.43958333333333327</v>
      </c>
      <c r="Z12" s="25"/>
      <c r="AA12" s="15" t="str">
        <f>+'1-Phase de poule-Sport 1'!AA7</f>
        <v>Nom équipe 4 B</v>
      </c>
      <c r="AB12" s="20"/>
      <c r="AC12" s="20"/>
      <c r="AD12" s="54" t="str">
        <f>+'1-Phase de poule-Sport 1'!AD7</f>
        <v>VS</v>
      </c>
      <c r="AE12" s="9" t="str">
        <f>+'1-Phase de poule-Sport 1'!AE7</f>
        <v>Nom équipe 1 B</v>
      </c>
      <c r="AF12" s="20"/>
      <c r="AG12" s="22"/>
      <c r="AH12" s="70"/>
      <c r="AI12" s="26" t="str">
        <f>+'1-Phase de poule-Sport 1'!AI7</f>
        <v>T4</v>
      </c>
      <c r="AJ12" s="27">
        <f>+'1-Phase de poule-Sport 1'!AJ7</f>
        <v>0.43958333333333327</v>
      </c>
      <c r="AK12" s="25"/>
      <c r="AL12" s="15" t="str">
        <f>+'1-Phase de poule-Sport 1'!AL7</f>
        <v>Nom équipe 8 B</v>
      </c>
      <c r="AM12" s="20"/>
      <c r="AN12" s="20"/>
      <c r="AO12" s="54" t="str">
        <f>+'1-Phase de poule-Sport 1'!AO7</f>
        <v>VS</v>
      </c>
      <c r="AP12" s="9" t="str">
        <f>+'1-Phase de poule-Sport 1'!AP7</f>
        <v>Nom équipe 6 B</v>
      </c>
      <c r="AQ12" s="20"/>
      <c r="AR12" s="22"/>
      <c r="AS12" s="70"/>
    </row>
    <row r="13" spans="1:45" ht="30" customHeight="1" thickBot="1" x14ac:dyDescent="0.4">
      <c r="A13" s="22">
        <f>+'1-Phase de poule-Sport 1'!A8</f>
        <v>0</v>
      </c>
      <c r="B13" s="26" t="str">
        <f>+'1-Phase de poule-Sport 1'!B8</f>
        <v>T1</v>
      </c>
      <c r="C13" s="26">
        <f>+'1-Phase de poule-Sport 1'!C8</f>
        <v>0.44756944444444435</v>
      </c>
      <c r="D13" s="25"/>
      <c r="E13" s="16" t="str">
        <f>+'1-Phase de poule-Sport 1'!E8</f>
        <v>Nom équipe 4 A</v>
      </c>
      <c r="F13" s="21"/>
      <c r="G13" s="21"/>
      <c r="H13" s="54" t="str">
        <f>+'1-Phase de poule-Sport 1'!H8</f>
        <v>VS</v>
      </c>
      <c r="I13" s="10" t="str">
        <f>+'1-Phase de poule-Sport 1'!I8</f>
        <v>Nom équipe 2 A</v>
      </c>
      <c r="J13" s="21"/>
      <c r="K13" s="52"/>
      <c r="L13" s="22">
        <f>+'1-Phase de poule-Sport 1'!L8</f>
        <v>0</v>
      </c>
      <c r="M13" s="26" t="str">
        <f>+'1-Phase de poule-Sport 1'!M8</f>
        <v>T2</v>
      </c>
      <c r="N13" s="27">
        <f>+'1-Phase de poule-Sport 1'!C8</f>
        <v>0.44756944444444435</v>
      </c>
      <c r="O13" s="25"/>
      <c r="P13" s="16" t="str">
        <f>+'1-Phase de poule-Sport 1'!P8</f>
        <v>Nom équipe 8 A</v>
      </c>
      <c r="Q13" s="21"/>
      <c r="R13" s="21"/>
      <c r="S13" s="54" t="str">
        <f>+'1-Phase de poule-Sport 1'!S8</f>
        <v>VS</v>
      </c>
      <c r="T13" s="10" t="str">
        <f>+'1-Phase de poule-Sport 1'!T8</f>
        <v>Nom équipe 6 A</v>
      </c>
      <c r="U13" s="21"/>
      <c r="V13" s="52"/>
      <c r="W13" s="70"/>
      <c r="X13" s="26" t="str">
        <f>+'1-Phase de poule-Sport 1'!X8</f>
        <v>T3</v>
      </c>
      <c r="Y13" s="27">
        <f>+'1-Phase de poule-Sport 1'!Y8</f>
        <v>0.44756944444444435</v>
      </c>
      <c r="Z13" s="25"/>
      <c r="AA13" s="16" t="str">
        <f>+'1-Phase de poule-Sport 1'!AA8</f>
        <v>Nom équipe 2 B</v>
      </c>
      <c r="AB13" s="21"/>
      <c r="AC13" s="21"/>
      <c r="AD13" s="54" t="str">
        <f>+'1-Phase de poule-Sport 1'!AD8</f>
        <v>VS</v>
      </c>
      <c r="AE13" s="10" t="str">
        <f>+'1-Phase de poule-Sport 1'!AE8</f>
        <v>Nom équipe 3 B</v>
      </c>
      <c r="AF13" s="21"/>
      <c r="AG13" s="52"/>
      <c r="AH13" s="70"/>
      <c r="AI13" s="26" t="str">
        <f>+'1-Phase de poule-Sport 1'!AI8</f>
        <v>T4</v>
      </c>
      <c r="AJ13" s="27">
        <f>+'1-Phase de poule-Sport 1'!AJ8</f>
        <v>0.44756944444444435</v>
      </c>
      <c r="AK13" s="25"/>
      <c r="AL13" s="16" t="str">
        <f>+'1-Phase de poule-Sport 1'!AL8</f>
        <v>Nom équipe 5 B</v>
      </c>
      <c r="AM13" s="21"/>
      <c r="AN13" s="21"/>
      <c r="AO13" s="54" t="str">
        <f>+'1-Phase de poule-Sport 1'!AO8</f>
        <v>VS</v>
      </c>
      <c r="AP13" s="10" t="str">
        <f>+'1-Phase de poule-Sport 1'!AP8</f>
        <v>Nom équipe 7 B</v>
      </c>
      <c r="AQ13" s="21"/>
      <c r="AR13" s="52"/>
      <c r="AS13" s="70"/>
    </row>
    <row r="14" spans="1:45" ht="30" customHeight="1" thickBot="1" x14ac:dyDescent="0.4">
      <c r="A14" s="22">
        <f>+'1-Phase de poule-Sport 1'!A9</f>
        <v>0</v>
      </c>
      <c r="B14" s="26" t="str">
        <f>+'1-Phase de poule-Sport 1'!B9</f>
        <v>T1</v>
      </c>
      <c r="C14" s="26">
        <f>+'1-Phase de poule-Sport 1'!C9</f>
        <v>0.45555555555555544</v>
      </c>
      <c r="D14" s="25"/>
      <c r="E14" s="15" t="str">
        <f>+'1-Phase de poule-Sport 1'!E9</f>
        <v>Nom équipe 1 A</v>
      </c>
      <c r="F14" s="20"/>
      <c r="G14" s="20"/>
      <c r="H14" s="54" t="str">
        <f>+'1-Phase de poule-Sport 1'!H9</f>
        <v>VS</v>
      </c>
      <c r="I14" s="9" t="str">
        <f>+'1-Phase de poule-Sport 1'!I9</f>
        <v>Nom équipe 4 A</v>
      </c>
      <c r="J14" s="20"/>
      <c r="K14" s="22"/>
      <c r="L14" s="22">
        <f>+'1-Phase de poule-Sport 1'!L9</f>
        <v>0</v>
      </c>
      <c r="M14" s="26" t="str">
        <f>+'1-Phase de poule-Sport 1'!M9</f>
        <v>T2</v>
      </c>
      <c r="N14" s="27">
        <f>+'1-Phase de poule-Sport 1'!C9</f>
        <v>0.45555555555555544</v>
      </c>
      <c r="O14" s="25"/>
      <c r="P14" s="15" t="str">
        <f>+'1-Phase de poule-Sport 1'!P9</f>
        <v>Nom équipe 5 A</v>
      </c>
      <c r="Q14" s="20"/>
      <c r="R14" s="20"/>
      <c r="S14" s="54" t="str">
        <f>+'1-Phase de poule-Sport 1'!S9</f>
        <v>VS</v>
      </c>
      <c r="T14" s="9" t="str">
        <f>+'1-Phase de poule-Sport 1'!T9</f>
        <v>Nom équipe 8 A</v>
      </c>
      <c r="U14" s="20"/>
      <c r="V14" s="22"/>
      <c r="W14" s="70"/>
      <c r="X14" s="26" t="str">
        <f>+'1-Phase de poule-Sport 1'!X9</f>
        <v>T3</v>
      </c>
      <c r="Y14" s="27">
        <f>+'1-Phase de poule-Sport 1'!Y9</f>
        <v>0.45555555555555544</v>
      </c>
      <c r="Z14" s="25"/>
      <c r="AA14" s="15" t="str">
        <f>+'1-Phase de poule-Sport 1'!AA9</f>
        <v>Nom équipe 4 B</v>
      </c>
      <c r="AB14" s="20"/>
      <c r="AC14" s="20"/>
      <c r="AD14" s="54" t="str">
        <f>+'1-Phase de poule-Sport 1'!AD9</f>
        <v>VS</v>
      </c>
      <c r="AE14" s="9" t="str">
        <f>+'1-Phase de poule-Sport 1'!AE9</f>
        <v>Nom équipe 2 B</v>
      </c>
      <c r="AF14" s="20"/>
      <c r="AG14" s="22"/>
      <c r="AH14" s="70"/>
      <c r="AI14" s="26" t="str">
        <f>+'1-Phase de poule-Sport 1'!AI9</f>
        <v>T4</v>
      </c>
      <c r="AJ14" s="27">
        <f>+'1-Phase de poule-Sport 1'!AJ9</f>
        <v>0.45555555555555544</v>
      </c>
      <c r="AK14" s="25"/>
      <c r="AL14" s="15" t="str">
        <f>+'1-Phase de poule-Sport 1'!AL9</f>
        <v>Nom équipe 8 B</v>
      </c>
      <c r="AM14" s="20"/>
      <c r="AN14" s="20"/>
      <c r="AO14" s="54" t="str">
        <f>+'1-Phase de poule-Sport 1'!AO9</f>
        <v>VS</v>
      </c>
      <c r="AP14" s="9" t="str">
        <f>+'1-Phase de poule-Sport 1'!AP9</f>
        <v>Nom équipe 5 B</v>
      </c>
      <c r="AQ14" s="20"/>
      <c r="AR14" s="22"/>
      <c r="AS14" s="70"/>
    </row>
    <row r="15" spans="1:45" ht="30" customHeight="1" x14ac:dyDescent="0.35">
      <c r="A15" s="22">
        <f>+'1-Phase de poule-Sport 1'!A10</f>
        <v>0</v>
      </c>
      <c r="B15" s="26" t="str">
        <f>+'1-Phase de poule-Sport 1'!B10</f>
        <v>T1</v>
      </c>
      <c r="C15" s="26">
        <f>+'1-Phase de poule-Sport 1'!C10</f>
        <v>0.46354166666666652</v>
      </c>
      <c r="D15" s="25"/>
      <c r="E15" s="16" t="str">
        <f>+'1-Phase de poule-Sport 1'!E10</f>
        <v>Nom équipe 3 A</v>
      </c>
      <c r="F15" s="21"/>
      <c r="G15" s="21"/>
      <c r="H15" s="54" t="str">
        <f>+'1-Phase de poule-Sport 1'!H10</f>
        <v>VS</v>
      </c>
      <c r="I15" s="10" t="str">
        <f>+'1-Phase de poule-Sport 1'!I10</f>
        <v>Nom équipe 2 A</v>
      </c>
      <c r="J15" s="21"/>
      <c r="K15" s="52"/>
      <c r="L15" s="22">
        <f>+'1-Phase de poule-Sport 1'!L10</f>
        <v>0</v>
      </c>
      <c r="M15" s="26" t="str">
        <f>+'1-Phase de poule-Sport 1'!M10</f>
        <v>T2</v>
      </c>
      <c r="N15" s="27">
        <f>+'1-Phase de poule-Sport 1'!C10</f>
        <v>0.46354166666666652</v>
      </c>
      <c r="O15" s="25"/>
      <c r="P15" s="16" t="str">
        <f>+'1-Phase de poule-Sport 1'!P10</f>
        <v>Nom équipe 7 A</v>
      </c>
      <c r="Q15" s="21"/>
      <c r="R15" s="21"/>
      <c r="S15" s="54" t="str">
        <f>+'1-Phase de poule-Sport 1'!S10</f>
        <v>VS</v>
      </c>
      <c r="T15" s="10" t="str">
        <f>+'1-Phase de poule-Sport 1'!T10</f>
        <v>Nom équipe 6 A</v>
      </c>
      <c r="U15" s="21"/>
      <c r="V15" s="52"/>
      <c r="W15" s="70"/>
      <c r="X15" s="26" t="str">
        <f>+'1-Phase de poule-Sport 1'!X10</f>
        <v>T3</v>
      </c>
      <c r="Y15" s="27">
        <f>+'1-Phase de poule-Sport 1'!Y10</f>
        <v>0.46354166666666652</v>
      </c>
      <c r="Z15" s="25"/>
      <c r="AA15" s="16" t="str">
        <f>+'1-Phase de poule-Sport 1'!AA10</f>
        <v>Nom équipe 1 B</v>
      </c>
      <c r="AB15" s="21"/>
      <c r="AC15" s="21"/>
      <c r="AD15" s="54" t="str">
        <f>+'1-Phase de poule-Sport 1'!AD10</f>
        <v>VS</v>
      </c>
      <c r="AE15" s="10" t="str">
        <f>+'1-Phase de poule-Sport 1'!AE10</f>
        <v>Nom équipe 3 B</v>
      </c>
      <c r="AF15" s="21"/>
      <c r="AG15" s="52"/>
      <c r="AH15" s="70"/>
      <c r="AI15" s="26" t="str">
        <f>+'1-Phase de poule-Sport 1'!AI10</f>
        <v>T4</v>
      </c>
      <c r="AJ15" s="27">
        <f>+'1-Phase de poule-Sport 1'!AJ10</f>
        <v>0.46354166666666652</v>
      </c>
      <c r="AK15" s="25"/>
      <c r="AL15" s="16" t="str">
        <f>+'1-Phase de poule-Sport 1'!AL10</f>
        <v>Nom équipe 6 B</v>
      </c>
      <c r="AM15" s="21"/>
      <c r="AN15" s="21"/>
      <c r="AO15" s="54" t="str">
        <f>+'1-Phase de poule-Sport 1'!AO10</f>
        <v>VS</v>
      </c>
      <c r="AP15" s="10" t="str">
        <f>+'1-Phase de poule-Sport 1'!AP10</f>
        <v>Nom équipe 7 B</v>
      </c>
      <c r="AQ15" s="21"/>
      <c r="AR15" s="52"/>
      <c r="AS15" s="70"/>
    </row>
    <row r="16" spans="1:45" ht="30" customHeight="1" x14ac:dyDescent="0.35">
      <c r="A16"/>
      <c r="B16"/>
      <c r="C16"/>
      <c r="F16"/>
      <c r="G16"/>
      <c r="J16"/>
      <c r="K16"/>
      <c r="L16"/>
      <c r="M16"/>
      <c r="N16"/>
      <c r="Q16"/>
      <c r="R16"/>
      <c r="U16"/>
      <c r="V16"/>
      <c r="W16"/>
      <c r="X16"/>
      <c r="Y16"/>
      <c r="AB16"/>
      <c r="AC16"/>
      <c r="AF16"/>
      <c r="AG16"/>
      <c r="AH16"/>
      <c r="AI16"/>
      <c r="AJ16"/>
      <c r="AM16"/>
      <c r="AN16"/>
      <c r="AQ16"/>
      <c r="AR16"/>
      <c r="AS16"/>
    </row>
    <row r="17" spans="1:45" ht="30" customHeight="1" x14ac:dyDescent="0.35">
      <c r="A17"/>
      <c r="B17"/>
      <c r="C17"/>
      <c r="F17"/>
      <c r="G17"/>
      <c r="J17"/>
      <c r="K17"/>
      <c r="L17"/>
      <c r="M17"/>
      <c r="N17"/>
      <c r="Q17"/>
      <c r="R17"/>
      <c r="U17"/>
      <c r="V17"/>
      <c r="W17"/>
      <c r="X17"/>
      <c r="Y17"/>
      <c r="AB17"/>
      <c r="AC17"/>
      <c r="AF17"/>
      <c r="AG17"/>
      <c r="AH17"/>
      <c r="AI17"/>
      <c r="AJ17"/>
      <c r="AM17"/>
      <c r="AN17"/>
      <c r="AQ17"/>
      <c r="AR17"/>
      <c r="AS17"/>
    </row>
    <row r="18" spans="1:45" ht="30" customHeight="1" x14ac:dyDescent="0.35">
      <c r="A18"/>
      <c r="B18"/>
      <c r="C18"/>
      <c r="F18"/>
      <c r="G18"/>
      <c r="J18"/>
      <c r="K18"/>
      <c r="L18"/>
      <c r="M18"/>
      <c r="N18"/>
      <c r="Q18"/>
      <c r="R18"/>
      <c r="U18"/>
      <c r="V18"/>
      <c r="W18"/>
      <c r="X18"/>
      <c r="Y18"/>
      <c r="AB18"/>
      <c r="AC18"/>
      <c r="AF18"/>
      <c r="AG18"/>
      <c r="AH18"/>
      <c r="AI18"/>
      <c r="AJ18"/>
      <c r="AM18"/>
      <c r="AN18"/>
      <c r="AQ18"/>
      <c r="AR18"/>
      <c r="AS18"/>
    </row>
    <row r="19" spans="1:45" ht="30" customHeight="1" x14ac:dyDescent="0.35">
      <c r="A19"/>
      <c r="B19"/>
      <c r="C19"/>
      <c r="F19"/>
      <c r="G19"/>
      <c r="J19"/>
      <c r="K19"/>
      <c r="L19"/>
      <c r="M19"/>
      <c r="N19"/>
      <c r="Q19"/>
      <c r="R19"/>
      <c r="U19"/>
      <c r="V19"/>
      <c r="W19"/>
      <c r="X19"/>
      <c r="Y19"/>
      <c r="AB19"/>
      <c r="AC19"/>
      <c r="AF19"/>
      <c r="AG19"/>
      <c r="AH19"/>
      <c r="AI19"/>
      <c r="AJ19"/>
      <c r="AM19"/>
      <c r="AN19"/>
      <c r="AQ19"/>
      <c r="AR19"/>
      <c r="AS19"/>
    </row>
    <row r="20" spans="1:45" ht="30" customHeight="1" x14ac:dyDescent="0.35">
      <c r="A20"/>
      <c r="B20"/>
      <c r="C20"/>
      <c r="F20"/>
      <c r="G20"/>
      <c r="J20"/>
      <c r="K20"/>
      <c r="L20"/>
      <c r="M20"/>
      <c r="N20"/>
      <c r="Q20"/>
      <c r="R20"/>
      <c r="U20"/>
      <c r="V20"/>
      <c r="W20"/>
      <c r="X20"/>
      <c r="Y20"/>
      <c r="AB20"/>
      <c r="AC20"/>
      <c r="AF20"/>
      <c r="AG20"/>
      <c r="AH20"/>
      <c r="AI20"/>
      <c r="AJ20"/>
      <c r="AM20"/>
      <c r="AN20"/>
      <c r="AQ20"/>
      <c r="AR20"/>
      <c r="AS20"/>
    </row>
    <row r="21" spans="1:45" x14ac:dyDescent="0.35">
      <c r="A21"/>
      <c r="B21"/>
      <c r="C21"/>
      <c r="F21"/>
      <c r="G21"/>
      <c r="J21"/>
      <c r="K21"/>
      <c r="L21"/>
      <c r="M21"/>
      <c r="N21"/>
      <c r="Q21"/>
      <c r="R21"/>
      <c r="U21"/>
      <c r="V21"/>
      <c r="W21"/>
      <c r="X21"/>
      <c r="Y21"/>
      <c r="AB21"/>
      <c r="AC21"/>
      <c r="AF21"/>
      <c r="AG21"/>
      <c r="AH21"/>
      <c r="AI21"/>
      <c r="AJ21"/>
      <c r="AM21"/>
      <c r="AN21"/>
      <c r="AQ21"/>
      <c r="AR21"/>
      <c r="AS21"/>
    </row>
    <row r="22" spans="1:45" x14ac:dyDescent="0.35">
      <c r="H22" s="2"/>
      <c r="S22" s="2"/>
      <c r="AD22" s="2"/>
      <c r="AO22" s="2"/>
    </row>
  </sheetData>
  <mergeCells count="8">
    <mergeCell ref="B2:K2"/>
    <mergeCell ref="M2:V2"/>
    <mergeCell ref="X2:AG2"/>
    <mergeCell ref="AI2:AR2"/>
    <mergeCell ref="E7:K7"/>
    <mergeCell ref="P7:V7"/>
    <mergeCell ref="AA7:AG7"/>
    <mergeCell ref="AL7:AR7"/>
  </mergeCells>
  <conditionalFormatting sqref="A16:XFD21">
    <cfRule type="cellIs" dxfId="401" priority="1" operator="equal">
      <formula>"N"</formula>
    </cfRule>
    <cfRule type="cellIs" dxfId="400" priority="2" operator="equal">
      <formula>"W"</formula>
    </cfRule>
    <cfRule type="cellIs" dxfId="399" priority="3" operator="equal">
      <formula>"L"</formula>
    </cfRule>
  </conditionalFormatting>
  <conditionalFormatting sqref="B9:B15 C10:J15">
    <cfRule type="cellIs" dxfId="398" priority="60" operator="equal">
      <formula>"N"</formula>
    </cfRule>
    <cfRule type="cellIs" dxfId="397" priority="61" operator="equal">
      <formula>"W"</formula>
    </cfRule>
    <cfRule type="cellIs" dxfId="396" priority="62" operator="equal">
      <formula>"L"</formula>
    </cfRule>
  </conditionalFormatting>
  <conditionalFormatting sqref="B7:D8">
    <cfRule type="cellIs" dxfId="395" priority="114" operator="equal">
      <formula>"N"</formula>
    </cfRule>
    <cfRule type="cellIs" dxfId="394" priority="116" operator="equal">
      <formula>"L"</formula>
    </cfRule>
    <cfRule type="cellIs" dxfId="393" priority="115" operator="equal">
      <formula>"W"</formula>
    </cfRule>
  </conditionalFormatting>
  <conditionalFormatting sqref="B6:K6">
    <cfRule type="cellIs" dxfId="392" priority="133" operator="equal">
      <formula>"L"</formula>
    </cfRule>
    <cfRule type="cellIs" dxfId="391" priority="132" operator="equal">
      <formula>"W"</formula>
    </cfRule>
    <cfRule type="cellIs" dxfId="390" priority="131" operator="equal">
      <formula>"N"</formula>
    </cfRule>
  </conditionalFormatting>
  <conditionalFormatting sqref="B22:K1048576">
    <cfRule type="cellIs" dxfId="389" priority="136" operator="equal">
      <formula>"L"</formula>
    </cfRule>
    <cfRule type="cellIs" dxfId="388" priority="135" operator="equal">
      <formula>"W"</formula>
    </cfRule>
    <cfRule type="cellIs" dxfId="387" priority="134" operator="equal">
      <formula>"N"</formula>
    </cfRule>
  </conditionalFormatting>
  <conditionalFormatting sqref="C9:D9">
    <cfRule type="cellIs" dxfId="386" priority="66" operator="equal">
      <formula>"N"</formula>
    </cfRule>
    <cfRule type="cellIs" dxfId="385" priority="67" operator="equal">
      <formula>"W"</formula>
    </cfRule>
    <cfRule type="cellIs" dxfId="384" priority="68" operator="equal">
      <formula>"L"</formula>
    </cfRule>
  </conditionalFormatting>
  <conditionalFormatting sqref="E7:K8">
    <cfRule type="cellIs" dxfId="383" priority="2240" operator="equal">
      <formula>"W"</formula>
    </cfRule>
    <cfRule type="cellIs" dxfId="382" priority="2239" operator="equal">
      <formula>"N"</formula>
    </cfRule>
    <cfRule type="cellIs" dxfId="379" priority="2241" operator="equal">
      <formula>"L"</formula>
    </cfRule>
  </conditionalFormatting>
  <conditionalFormatting sqref="M9:O15">
    <cfRule type="cellIs" dxfId="372" priority="10" operator="equal">
      <formula>"N"</formula>
    </cfRule>
    <cfRule type="cellIs" dxfId="371" priority="11" operator="equal">
      <formula>"W"</formula>
    </cfRule>
    <cfRule type="cellIs" dxfId="370" priority="12" operator="equal">
      <formula>"L"</formula>
    </cfRule>
  </conditionalFormatting>
  <conditionalFormatting sqref="M6:AG8">
    <cfRule type="cellIs" dxfId="369" priority="102" operator="equal">
      <formula>"L"</formula>
    </cfRule>
    <cfRule type="cellIs" dxfId="368" priority="100" operator="equal">
      <formula>"N"</formula>
    </cfRule>
    <cfRule type="cellIs" dxfId="367" priority="101" operator="equal">
      <formula>"W"</formula>
    </cfRule>
  </conditionalFormatting>
  <conditionalFormatting sqref="M22:AS1048576">
    <cfRule type="cellIs" dxfId="366" priority="128" operator="equal">
      <formula>"N"</formula>
    </cfRule>
    <cfRule type="cellIs" dxfId="365" priority="129" operator="equal">
      <formula>"W"</formula>
    </cfRule>
    <cfRule type="cellIs" dxfId="364" priority="130" operator="equal">
      <formula>"L"</formula>
    </cfRule>
  </conditionalFormatting>
  <conditionalFormatting sqref="P10:U15">
    <cfRule type="cellIs" dxfId="363" priority="53" operator="equal">
      <formula>"L"</formula>
    </cfRule>
    <cfRule type="cellIs" dxfId="362" priority="52" operator="equal">
      <formula>"W"</formula>
    </cfRule>
    <cfRule type="cellIs" dxfId="361" priority="51" operator="equal">
      <formula>"N"</formula>
    </cfRule>
  </conditionalFormatting>
  <conditionalFormatting sqref="X9:Z15">
    <cfRule type="cellIs" dxfId="352" priority="8" operator="equal">
      <formula>"W"</formula>
    </cfRule>
    <cfRule type="cellIs" dxfId="351" priority="7" operator="equal">
      <formula>"N"</formula>
    </cfRule>
    <cfRule type="cellIs" dxfId="350" priority="9" operator="equal">
      <formula>"L"</formula>
    </cfRule>
  </conditionalFormatting>
  <conditionalFormatting sqref="AA10:AF15">
    <cfRule type="cellIs" dxfId="349" priority="41" operator="equal">
      <formula>"L"</formula>
    </cfRule>
    <cfRule type="cellIs" dxfId="348" priority="40" operator="equal">
      <formula>"W"</formula>
    </cfRule>
    <cfRule type="cellIs" dxfId="347" priority="39" operator="equal">
      <formula>"N"</formula>
    </cfRule>
  </conditionalFormatting>
  <conditionalFormatting sqref="AH6:AH15">
    <cfRule type="cellIs" dxfId="346" priority="96" operator="equal">
      <formula>"L"</formula>
    </cfRule>
    <cfRule type="cellIs" dxfId="345" priority="95" operator="equal">
      <formula>"W"</formula>
    </cfRule>
    <cfRule type="cellIs" dxfId="344" priority="94" operator="equal">
      <formula>"N"</formula>
    </cfRule>
  </conditionalFormatting>
  <conditionalFormatting sqref="AI9:AK15">
    <cfRule type="cellIs" dxfId="343" priority="4" operator="equal">
      <formula>"N"</formula>
    </cfRule>
    <cfRule type="cellIs" dxfId="342" priority="6" operator="equal">
      <formula>"L"</formula>
    </cfRule>
    <cfRule type="cellIs" dxfId="341" priority="5" operator="equal">
      <formula>"W"</formula>
    </cfRule>
  </conditionalFormatting>
  <conditionalFormatting sqref="AI6:AS8">
    <cfRule type="cellIs" dxfId="340" priority="85" operator="equal">
      <formula>"L"</formula>
    </cfRule>
    <cfRule type="cellIs" dxfId="339" priority="84" operator="equal">
      <formula>"W"</formula>
    </cfRule>
    <cfRule type="cellIs" dxfId="338" priority="83" operator="equal">
      <formula>"N"</formula>
    </cfRule>
  </conditionalFormatting>
  <conditionalFormatting sqref="AL10:AQ15">
    <cfRule type="cellIs" dxfId="337" priority="21" operator="equal">
      <formula>"L"</formula>
    </cfRule>
    <cfRule type="cellIs" dxfId="336" priority="20" operator="equal">
      <formula>"W"</formula>
    </cfRule>
    <cfRule type="cellIs" dxfId="335" priority="19" operator="equal">
      <formula>"N"</formula>
    </cfRule>
  </conditionalFormatting>
  <pageMargins left="0.25" right="0.25" top="0.75" bottom="0.75" header="0.3" footer="0.3"/>
  <pageSetup paperSize="9" scale="88" fitToWidth="0" orientation="portrait" r:id="rId1"/>
  <colBreaks count="3" manualBreakCount="3">
    <brk id="11" max="37" man="1"/>
    <brk id="22" max="37" man="1"/>
    <brk id="33" max="37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38" operator="containsText" id="{8EE3DE72-FCE0-473C-BFB4-AA57E5AB5206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237" operator="containsText" id="{A599251C-C707-4C12-916D-CE7330A2FB6A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36" operator="containsText" id="{93AFE21B-3AFD-491D-906D-7550D7E7F665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235" operator="containsText" id="{E260E50E-CED2-4B6F-8FB4-EFCF4B4C35D2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234" operator="containsText" id="{D24C5620-F988-4EA1-8C8B-CB78B0394854}">
            <xm:f>NOT(ISERROR(SEARCH(Paramétrage!#REF!,E7)))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233" operator="containsText" id="{1E0EEFC0-EC75-4565-947B-86610D281CC6}">
            <xm:f>NOT(ISERROR(SEARCH(Paramétrage!#REF!,E7)))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32" operator="containsText" id="{34CA775C-4C7A-4073-8B8A-11DD4D75BC0C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231" operator="containsText" id="{5851FBC5-D8A9-47A3-A6B0-E6BE1145F051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2242" operator="containsText" id="{C9F8411C-D5A8-46A6-B9FD-381C38287427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P7:W7 AA7:AH7 AH9:AH15 AS7</xm:sqref>
        </x14:conditionalFormatting>
        <x14:conditionalFormatting xmlns:xm="http://schemas.microsoft.com/office/excel/2006/main">
          <x14:cfRule type="containsText" priority="2243" operator="containsText" id="{A0363223-3626-4F29-942D-9CEECEEAC7B0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244" operator="containsText" id="{54618E8F-288D-4450-8C02-2414C6A03F1F}">
            <xm:f>NOT(ISERROR(SEARCH(Paramétrage!#REF!,P7)))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45" operator="containsText" id="{B54D6619-85E3-42C6-A2FA-D41D4793BACE}">
            <xm:f>NOT(ISERROR(SEARCH(Paramétrage!#REF!,P7)))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246" operator="containsText" id="{7C890EA0-9D67-4C80-B3A2-0324D0EF9DC7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247" operator="containsText" id="{311CBFCF-45EE-4788-8E49-8E1F8F8BFA6A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248" operator="containsText" id="{5C8A76DD-6858-4AEB-9E9E-4D19B59ECAF7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49" operator="containsText" id="{D2B74395-BFE8-4000-9B0E-E5FAD9C71671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P7:W7 AA7:AH7 AS7 AH9:AH15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4A2BD-4426-46E6-B266-D0EE8C1AA1B1}">
  <sheetPr>
    <tabColor theme="7" tint="0.59999389629810485"/>
  </sheetPr>
  <dimension ref="A1:BE30"/>
  <sheetViews>
    <sheetView showGridLines="0" zoomScale="40" zoomScaleNormal="40" workbookViewId="0">
      <selection activeCell="AM5" sqref="AM5:AN10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  <col min="24" max="25" width="8.6328125" style="1" customWidth="1"/>
    <col min="26" max="26" width="1.7265625" customWidth="1"/>
    <col min="27" max="27" width="25.36328125" customWidth="1"/>
    <col min="28" max="29" width="6" style="2" customWidth="1"/>
    <col min="30" max="30" width="5.08984375" customWidth="1"/>
    <col min="31" max="31" width="26.0898437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08984375" customWidth="1"/>
    <col min="39" max="40" width="6" style="2" customWidth="1"/>
    <col min="41" max="41" width="5.08984375" customWidth="1"/>
    <col min="42" max="42" width="26.08984375" customWidth="1"/>
    <col min="43" max="44" width="6" style="2" customWidth="1"/>
  </cols>
  <sheetData>
    <row r="1" spans="1:44" ht="15" thickBot="1" x14ac:dyDescent="0.4"/>
    <row r="2" spans="1:44" ht="25" customHeight="1" thickBot="1" x14ac:dyDescent="0.6">
      <c r="E2" s="91" t="s">
        <v>40</v>
      </c>
      <c r="F2" s="92"/>
      <c r="G2" s="92"/>
      <c r="H2" s="92"/>
      <c r="I2" s="92"/>
      <c r="J2" s="92"/>
      <c r="K2" s="93"/>
      <c r="P2" s="91" t="s">
        <v>41</v>
      </c>
      <c r="Q2" s="92"/>
      <c r="R2" s="92"/>
      <c r="S2" s="92"/>
      <c r="T2" s="92"/>
      <c r="U2" s="92"/>
      <c r="V2" s="93"/>
      <c r="AA2" s="91" t="s">
        <v>45</v>
      </c>
      <c r="AB2" s="92"/>
      <c r="AC2" s="92"/>
      <c r="AD2" s="92"/>
      <c r="AE2" s="92"/>
      <c r="AF2" s="92"/>
      <c r="AG2" s="93"/>
      <c r="AL2" s="91" t="s">
        <v>46</v>
      </c>
      <c r="AM2" s="92"/>
      <c r="AN2" s="92"/>
      <c r="AO2" s="92"/>
      <c r="AP2" s="92"/>
      <c r="AQ2" s="92"/>
      <c r="AR2" s="93"/>
    </row>
    <row r="3" spans="1:44" ht="25" customHeight="1" thickBot="1" x14ac:dyDescent="0.4"/>
    <row r="4" spans="1:44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8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8"/>
      <c r="T4" s="13" t="s">
        <v>0</v>
      </c>
      <c r="U4" s="12" t="s">
        <v>1</v>
      </c>
      <c r="V4" s="14" t="s">
        <v>2</v>
      </c>
      <c r="X4" s="1"/>
      <c r="Y4" s="1"/>
      <c r="Z4"/>
      <c r="AA4" s="11" t="s">
        <v>0</v>
      </c>
      <c r="AB4" s="12" t="s">
        <v>1</v>
      </c>
      <c r="AC4" s="12" t="s">
        <v>2</v>
      </c>
      <c r="AD4" s="18"/>
      <c r="AE4" s="13" t="s">
        <v>0</v>
      </c>
      <c r="AF4" s="12" t="s">
        <v>1</v>
      </c>
      <c r="AG4" s="14" t="s">
        <v>2</v>
      </c>
      <c r="AI4" s="1"/>
      <c r="AJ4" s="1"/>
      <c r="AK4"/>
      <c r="AL4" s="11" t="s">
        <v>0</v>
      </c>
      <c r="AM4" s="12" t="s">
        <v>1</v>
      </c>
      <c r="AN4" s="12" t="s">
        <v>2</v>
      </c>
      <c r="AO4" s="18"/>
      <c r="AP4" s="13" t="s">
        <v>0</v>
      </c>
      <c r="AQ4" s="12" t="s">
        <v>1</v>
      </c>
      <c r="AR4" s="14" t="s">
        <v>2</v>
      </c>
    </row>
    <row r="5" spans="1:44" s="5" customFormat="1" ht="25" customHeight="1" thickBot="1" x14ac:dyDescent="0.4">
      <c r="B5" s="26" t="s">
        <v>42</v>
      </c>
      <c r="C5" s="26">
        <f>Paramétrage!E13</f>
        <v>0.4236111111111111</v>
      </c>
      <c r="E5" s="15" t="str">
        <f>Paramétrage!$F$3</f>
        <v>Nom équipe 1 A</v>
      </c>
      <c r="F5" s="20"/>
      <c r="G5" s="20"/>
      <c r="H5" s="54" t="s">
        <v>3</v>
      </c>
      <c r="I5" s="9" t="str">
        <f>Paramétrage!$F$7</f>
        <v>Nom équipe 5 A</v>
      </c>
      <c r="J5" s="20" t="str">
        <f>IF(F5="W","L",IF(F5="L","W","N"))</f>
        <v>N</v>
      </c>
      <c r="K5" s="22">
        <f>-G5</f>
        <v>0</v>
      </c>
      <c r="M5" s="26" t="s">
        <v>43</v>
      </c>
      <c r="N5" s="26">
        <f>+C5</f>
        <v>0.4236111111111111</v>
      </c>
      <c r="P5" s="15" t="str">
        <f>Paramétrage!$F$4</f>
        <v>Nom équipe 2 A</v>
      </c>
      <c r="Q5" s="20"/>
      <c r="R5" s="20"/>
      <c r="S5" s="54" t="s">
        <v>3</v>
      </c>
      <c r="T5" s="9" t="str">
        <f>Paramétrage!$F$8</f>
        <v>Nom équipe 6 A</v>
      </c>
      <c r="U5" s="20" t="str">
        <f>IF(Q5="W","L",IF(Q5="L","W","N"))</f>
        <v>N</v>
      </c>
      <c r="V5" s="22">
        <f>-R5</f>
        <v>0</v>
      </c>
      <c r="X5" s="26" t="s">
        <v>44</v>
      </c>
      <c r="Y5" s="26">
        <f>+N5</f>
        <v>0.4236111111111111</v>
      </c>
      <c r="AA5" s="15" t="str">
        <f>Paramétrage!$G$7</f>
        <v>Nom équipe 5 B</v>
      </c>
      <c r="AB5" s="20"/>
      <c r="AC5" s="20"/>
      <c r="AD5" s="54" t="s">
        <v>3</v>
      </c>
      <c r="AE5" s="9" t="str">
        <f>Paramétrage!$F$5</f>
        <v>Nom équipe 3 A</v>
      </c>
      <c r="AF5" s="20" t="str">
        <f>IF(AB5="W","L",IF(AB5="L","W","N"))</f>
        <v>N</v>
      </c>
      <c r="AG5" s="22">
        <f>-AC5</f>
        <v>0</v>
      </c>
      <c r="AI5" s="26" t="s">
        <v>51</v>
      </c>
      <c r="AJ5" s="26">
        <f>+Y5</f>
        <v>0.4236111111111111</v>
      </c>
      <c r="AL5" s="15" t="str">
        <f>Paramétrage!$G$8</f>
        <v>Nom équipe 6 B</v>
      </c>
      <c r="AM5" s="20"/>
      <c r="AN5" s="20"/>
      <c r="AO5" s="54" t="s">
        <v>3</v>
      </c>
      <c r="AP5" s="9" t="str">
        <f>Paramétrage!$F$6</f>
        <v>Nom équipe 4 A</v>
      </c>
      <c r="AQ5" s="20" t="str">
        <f>IF(AM5="W","L",IF(AM5="L","W","N"))</f>
        <v>N</v>
      </c>
      <c r="AR5" s="22">
        <f>-AN5</f>
        <v>0</v>
      </c>
    </row>
    <row r="6" spans="1:44" s="5" customFormat="1" ht="25" customHeight="1" thickBot="1" x14ac:dyDescent="0.4">
      <c r="A6" s="25"/>
      <c r="B6" s="26" t="s">
        <v>42</v>
      </c>
      <c r="C6" s="27">
        <f>C5+Paramétrage!$E$14+Paramétrage!$E$15</f>
        <v>0.43159722222222219</v>
      </c>
      <c r="D6" s="25"/>
      <c r="E6" s="16" t="str">
        <f>Paramétrage!$G$5</f>
        <v>Nom équipe 3 B</v>
      </c>
      <c r="F6" s="21"/>
      <c r="G6" s="21"/>
      <c r="H6" s="54" t="s">
        <v>3</v>
      </c>
      <c r="I6" s="10" t="str">
        <f>Paramétrage!$G$9</f>
        <v>Nom équipe 7 B</v>
      </c>
      <c r="J6" s="21" t="str">
        <f t="shared" ref="J6:J10" si="0">IF(F6="W","L",IF(F6="L","W","N"))</f>
        <v>N</v>
      </c>
      <c r="K6" s="52">
        <f t="shared" ref="K6:K10" si="1">-G6</f>
        <v>0</v>
      </c>
      <c r="M6" s="26" t="s">
        <v>43</v>
      </c>
      <c r="N6" s="26">
        <f t="shared" ref="N6:N11" si="2">+C6</f>
        <v>0.43159722222222219</v>
      </c>
      <c r="O6" s="25"/>
      <c r="P6" s="16" t="str">
        <f>Paramétrage!$G$6</f>
        <v>Nom équipe 4 B</v>
      </c>
      <c r="Q6" s="21"/>
      <c r="R6" s="21"/>
      <c r="S6" s="54" t="s">
        <v>3</v>
      </c>
      <c r="T6" s="10" t="str">
        <f>Paramétrage!$G$10</f>
        <v>Nom équipe 8 B</v>
      </c>
      <c r="U6" s="21" t="str">
        <f t="shared" ref="U6:U10" si="3">IF(Q6="W","L",IF(Q6="L","W","N"))</f>
        <v>N</v>
      </c>
      <c r="V6" s="52">
        <f t="shared" ref="V6:V10" si="4">-R6</f>
        <v>0</v>
      </c>
      <c r="X6" s="26" t="s">
        <v>44</v>
      </c>
      <c r="Y6" s="26">
        <f t="shared" ref="Y6:Y11" si="5">+N6</f>
        <v>0.43159722222222219</v>
      </c>
      <c r="Z6" s="25"/>
      <c r="AA6" s="16" t="str">
        <f>Paramétrage!$F$9</f>
        <v>Nom équipe 7 A</v>
      </c>
      <c r="AB6" s="21"/>
      <c r="AC6" s="21"/>
      <c r="AD6" s="54" t="s">
        <v>3</v>
      </c>
      <c r="AE6" s="10" t="str">
        <f>Paramétrage!$G$3</f>
        <v>Nom équipe 1 B</v>
      </c>
      <c r="AF6" s="21" t="str">
        <f t="shared" ref="AF6:AF10" si="6">IF(AB6="W","L",IF(AB6="L","W","N"))</f>
        <v>N</v>
      </c>
      <c r="AG6" s="52">
        <f t="shared" ref="AG6:AG10" si="7">-AC6</f>
        <v>0</v>
      </c>
      <c r="AI6" s="26" t="s">
        <v>51</v>
      </c>
      <c r="AJ6" s="26">
        <f t="shared" ref="AJ6:AJ11" si="8">+Y6</f>
        <v>0.43159722222222219</v>
      </c>
      <c r="AK6" s="25"/>
      <c r="AL6" s="16" t="str">
        <f>Paramétrage!$F$10</f>
        <v>Nom équipe 8 A</v>
      </c>
      <c r="AM6" s="21"/>
      <c r="AN6" s="21"/>
      <c r="AO6" s="54" t="s">
        <v>3</v>
      </c>
      <c r="AP6" s="10" t="str">
        <f>Paramétrage!$G$4</f>
        <v>Nom équipe 2 B</v>
      </c>
      <c r="AQ6" s="21" t="str">
        <f t="shared" ref="AQ6:AQ10" si="9">IF(AM6="W","L",IF(AM6="L","W","N"))</f>
        <v>N</v>
      </c>
      <c r="AR6" s="52">
        <f t="shared" ref="AR6:AR10" si="10">-AN6</f>
        <v>0</v>
      </c>
    </row>
    <row r="7" spans="1:44" s="5" customFormat="1" ht="25" customHeight="1" thickBot="1" x14ac:dyDescent="0.4">
      <c r="A7" s="25"/>
      <c r="B7" s="26" t="s">
        <v>42</v>
      </c>
      <c r="C7" s="27">
        <f>C6+Paramétrage!$E$14+Paramétrage!$E$15</f>
        <v>0.43958333333333327</v>
      </c>
      <c r="D7" s="25"/>
      <c r="E7" s="15" t="str">
        <f>E5</f>
        <v>Nom équipe 1 A</v>
      </c>
      <c r="F7" s="20"/>
      <c r="G7" s="20"/>
      <c r="H7" s="54" t="s">
        <v>3</v>
      </c>
      <c r="I7" s="9" t="str">
        <f>I5</f>
        <v>Nom équipe 5 A</v>
      </c>
      <c r="J7" s="20" t="str">
        <f t="shared" si="0"/>
        <v>N</v>
      </c>
      <c r="K7" s="22">
        <f t="shared" si="1"/>
        <v>0</v>
      </c>
      <c r="M7" s="26" t="s">
        <v>43</v>
      </c>
      <c r="N7" s="26">
        <f t="shared" si="2"/>
        <v>0.43958333333333327</v>
      </c>
      <c r="O7" s="25"/>
      <c r="P7" s="15" t="str">
        <f>P5</f>
        <v>Nom équipe 2 A</v>
      </c>
      <c r="Q7" s="20"/>
      <c r="R7" s="20"/>
      <c r="S7" s="54" t="s">
        <v>3</v>
      </c>
      <c r="T7" s="9" t="str">
        <f>T5</f>
        <v>Nom équipe 6 A</v>
      </c>
      <c r="U7" s="20" t="str">
        <f t="shared" si="3"/>
        <v>N</v>
      </c>
      <c r="V7" s="22">
        <f t="shared" si="4"/>
        <v>0</v>
      </c>
      <c r="X7" s="26" t="s">
        <v>44</v>
      </c>
      <c r="Y7" s="26">
        <f t="shared" si="5"/>
        <v>0.43958333333333327</v>
      </c>
      <c r="Z7" s="25"/>
      <c r="AA7" s="15" t="str">
        <f>AA5</f>
        <v>Nom équipe 5 B</v>
      </c>
      <c r="AB7" s="20"/>
      <c r="AC7" s="20"/>
      <c r="AD7" s="54" t="s">
        <v>3</v>
      </c>
      <c r="AE7" s="9" t="str">
        <f>AE5</f>
        <v>Nom équipe 3 A</v>
      </c>
      <c r="AF7" s="20" t="str">
        <f t="shared" si="6"/>
        <v>N</v>
      </c>
      <c r="AG7" s="22">
        <f t="shared" si="7"/>
        <v>0</v>
      </c>
      <c r="AI7" s="26" t="s">
        <v>51</v>
      </c>
      <c r="AJ7" s="26">
        <f t="shared" si="8"/>
        <v>0.43958333333333327</v>
      </c>
      <c r="AK7" s="25"/>
      <c r="AL7" s="15" t="str">
        <f>AL5</f>
        <v>Nom équipe 6 B</v>
      </c>
      <c r="AM7" s="20"/>
      <c r="AN7" s="20"/>
      <c r="AO7" s="54" t="s">
        <v>3</v>
      </c>
      <c r="AP7" s="9" t="str">
        <f>AP5</f>
        <v>Nom équipe 4 A</v>
      </c>
      <c r="AQ7" s="20" t="str">
        <f t="shared" si="9"/>
        <v>N</v>
      </c>
      <c r="AR7" s="22">
        <f t="shared" si="10"/>
        <v>0</v>
      </c>
    </row>
    <row r="8" spans="1:44" s="5" customFormat="1" ht="25" customHeight="1" thickBot="1" x14ac:dyDescent="0.4">
      <c r="A8" s="25"/>
      <c r="B8" s="26" t="s">
        <v>42</v>
      </c>
      <c r="C8" s="27">
        <f>C7+Paramétrage!$E$14+Paramétrage!$E$15</f>
        <v>0.44756944444444435</v>
      </c>
      <c r="D8" s="25"/>
      <c r="E8" s="16" t="str">
        <f>I6</f>
        <v>Nom équipe 7 B</v>
      </c>
      <c r="F8" s="21"/>
      <c r="G8" s="21"/>
      <c r="H8" s="54" t="s">
        <v>3</v>
      </c>
      <c r="I8" s="10" t="str">
        <f>E6</f>
        <v>Nom équipe 3 B</v>
      </c>
      <c r="J8" s="21" t="str">
        <f t="shared" si="0"/>
        <v>N</v>
      </c>
      <c r="K8" s="52">
        <f t="shared" si="1"/>
        <v>0</v>
      </c>
      <c r="M8" s="26" t="s">
        <v>43</v>
      </c>
      <c r="N8" s="26">
        <f t="shared" si="2"/>
        <v>0.44756944444444435</v>
      </c>
      <c r="O8" s="25"/>
      <c r="P8" s="16" t="str">
        <f>T6</f>
        <v>Nom équipe 8 B</v>
      </c>
      <c r="Q8" s="21"/>
      <c r="R8" s="21"/>
      <c r="S8" s="54" t="s">
        <v>3</v>
      </c>
      <c r="T8" s="10" t="str">
        <f>P6</f>
        <v>Nom équipe 4 B</v>
      </c>
      <c r="U8" s="21" t="str">
        <f t="shared" si="3"/>
        <v>N</v>
      </c>
      <c r="V8" s="52">
        <f t="shared" si="4"/>
        <v>0</v>
      </c>
      <c r="X8" s="26" t="s">
        <v>44</v>
      </c>
      <c r="Y8" s="26">
        <f t="shared" si="5"/>
        <v>0.44756944444444435</v>
      </c>
      <c r="Z8" s="25"/>
      <c r="AA8" s="16" t="str">
        <f>AE6</f>
        <v>Nom équipe 1 B</v>
      </c>
      <c r="AB8" s="21"/>
      <c r="AC8" s="21"/>
      <c r="AD8" s="54" t="s">
        <v>3</v>
      </c>
      <c r="AE8" s="10" t="str">
        <f>AA6</f>
        <v>Nom équipe 7 A</v>
      </c>
      <c r="AF8" s="21" t="str">
        <f t="shared" si="6"/>
        <v>N</v>
      </c>
      <c r="AG8" s="52">
        <f t="shared" si="7"/>
        <v>0</v>
      </c>
      <c r="AI8" s="26" t="s">
        <v>51</v>
      </c>
      <c r="AJ8" s="26">
        <f t="shared" si="8"/>
        <v>0.44756944444444435</v>
      </c>
      <c r="AK8" s="25"/>
      <c r="AL8" s="16" t="str">
        <f>AP6</f>
        <v>Nom équipe 2 B</v>
      </c>
      <c r="AM8" s="21"/>
      <c r="AN8" s="21"/>
      <c r="AO8" s="54" t="s">
        <v>3</v>
      </c>
      <c r="AP8" s="10" t="str">
        <f>AL6</f>
        <v>Nom équipe 8 A</v>
      </c>
      <c r="AQ8" s="21" t="str">
        <f t="shared" si="9"/>
        <v>N</v>
      </c>
      <c r="AR8" s="52">
        <f t="shared" si="10"/>
        <v>0</v>
      </c>
    </row>
    <row r="9" spans="1:44" s="5" customFormat="1" ht="25" customHeight="1" thickBot="1" x14ac:dyDescent="0.4">
      <c r="A9" s="25"/>
      <c r="B9" s="26" t="s">
        <v>42</v>
      </c>
      <c r="C9" s="27">
        <f>C8+Paramétrage!$E$14+Paramétrage!$E$15</f>
        <v>0.45555555555555544</v>
      </c>
      <c r="D9" s="25"/>
      <c r="E9" s="15" t="str">
        <f>E5</f>
        <v>Nom équipe 1 A</v>
      </c>
      <c r="F9" s="20"/>
      <c r="G9" s="20"/>
      <c r="H9" s="54" t="s">
        <v>3</v>
      </c>
      <c r="I9" s="9" t="str">
        <f>I6</f>
        <v>Nom équipe 7 B</v>
      </c>
      <c r="J9" s="20" t="str">
        <f t="shared" si="0"/>
        <v>N</v>
      </c>
      <c r="K9" s="22">
        <f t="shared" si="1"/>
        <v>0</v>
      </c>
      <c r="M9" s="26" t="s">
        <v>43</v>
      </c>
      <c r="N9" s="26">
        <f t="shared" si="2"/>
        <v>0.45555555555555544</v>
      </c>
      <c r="O9" s="25"/>
      <c r="P9" s="15" t="str">
        <f>P5</f>
        <v>Nom équipe 2 A</v>
      </c>
      <c r="Q9" s="20"/>
      <c r="R9" s="20"/>
      <c r="S9" s="54" t="s">
        <v>3</v>
      </c>
      <c r="T9" s="9" t="str">
        <f>T6</f>
        <v>Nom équipe 8 B</v>
      </c>
      <c r="U9" s="20" t="str">
        <f t="shared" si="3"/>
        <v>N</v>
      </c>
      <c r="V9" s="22">
        <f t="shared" si="4"/>
        <v>0</v>
      </c>
      <c r="X9" s="26" t="s">
        <v>44</v>
      </c>
      <c r="Y9" s="26">
        <f t="shared" si="5"/>
        <v>0.45555555555555544</v>
      </c>
      <c r="Z9" s="25"/>
      <c r="AA9" s="15" t="str">
        <f>AA5</f>
        <v>Nom équipe 5 B</v>
      </c>
      <c r="AB9" s="20"/>
      <c r="AC9" s="20"/>
      <c r="AD9" s="54" t="s">
        <v>3</v>
      </c>
      <c r="AE9" s="9" t="str">
        <f>AE6</f>
        <v>Nom équipe 1 B</v>
      </c>
      <c r="AF9" s="20" t="str">
        <f t="shared" si="6"/>
        <v>N</v>
      </c>
      <c r="AG9" s="22">
        <f t="shared" si="7"/>
        <v>0</v>
      </c>
      <c r="AI9" s="26" t="s">
        <v>51</v>
      </c>
      <c r="AJ9" s="26">
        <f t="shared" si="8"/>
        <v>0.45555555555555544</v>
      </c>
      <c r="AK9" s="25"/>
      <c r="AL9" s="15" t="str">
        <f>AL5</f>
        <v>Nom équipe 6 B</v>
      </c>
      <c r="AM9" s="20"/>
      <c r="AN9" s="20"/>
      <c r="AO9" s="54" t="s">
        <v>3</v>
      </c>
      <c r="AP9" s="9" t="str">
        <f>AP6</f>
        <v>Nom équipe 2 B</v>
      </c>
      <c r="AQ9" s="20" t="str">
        <f t="shared" si="9"/>
        <v>N</v>
      </c>
      <c r="AR9" s="22">
        <f t="shared" si="10"/>
        <v>0</v>
      </c>
    </row>
    <row r="10" spans="1:44" s="5" customFormat="1" ht="25" customHeight="1" thickBot="1" x14ac:dyDescent="0.4">
      <c r="A10" s="25"/>
      <c r="B10" s="26" t="s">
        <v>42</v>
      </c>
      <c r="C10" s="27">
        <f>C9+Paramétrage!$E$14+Paramétrage!$E$15</f>
        <v>0.46354166666666652</v>
      </c>
      <c r="D10" s="25"/>
      <c r="E10" s="19" t="str">
        <f>I5</f>
        <v>Nom équipe 5 A</v>
      </c>
      <c r="F10" s="55"/>
      <c r="G10" s="55"/>
      <c r="H10" s="17" t="s">
        <v>3</v>
      </c>
      <c r="I10" s="56" t="str">
        <f>E6</f>
        <v>Nom équipe 3 B</v>
      </c>
      <c r="J10" s="55" t="str">
        <f t="shared" si="0"/>
        <v>N</v>
      </c>
      <c r="K10" s="57">
        <f t="shared" si="1"/>
        <v>0</v>
      </c>
      <c r="M10" s="26" t="s">
        <v>43</v>
      </c>
      <c r="N10" s="26">
        <f t="shared" si="2"/>
        <v>0.46354166666666652</v>
      </c>
      <c r="O10" s="25"/>
      <c r="P10" s="19" t="str">
        <f>T5</f>
        <v>Nom équipe 6 A</v>
      </c>
      <c r="Q10" s="55"/>
      <c r="R10" s="55"/>
      <c r="S10" s="17" t="s">
        <v>3</v>
      </c>
      <c r="T10" s="56" t="str">
        <f>P6</f>
        <v>Nom équipe 4 B</v>
      </c>
      <c r="U10" s="55" t="str">
        <f t="shared" si="3"/>
        <v>N</v>
      </c>
      <c r="V10" s="57">
        <f t="shared" si="4"/>
        <v>0</v>
      </c>
      <c r="X10" s="26" t="s">
        <v>44</v>
      </c>
      <c r="Y10" s="26">
        <f t="shared" si="5"/>
        <v>0.46354166666666652</v>
      </c>
      <c r="Z10" s="25"/>
      <c r="AA10" s="19" t="str">
        <f>AE5</f>
        <v>Nom équipe 3 A</v>
      </c>
      <c r="AB10" s="55"/>
      <c r="AC10" s="55"/>
      <c r="AD10" s="17" t="s">
        <v>3</v>
      </c>
      <c r="AE10" s="56" t="str">
        <f>AA6</f>
        <v>Nom équipe 7 A</v>
      </c>
      <c r="AF10" s="55" t="str">
        <f t="shared" si="6"/>
        <v>N</v>
      </c>
      <c r="AG10" s="57">
        <f t="shared" si="7"/>
        <v>0</v>
      </c>
      <c r="AI10" s="26" t="s">
        <v>51</v>
      </c>
      <c r="AJ10" s="26">
        <f t="shared" si="8"/>
        <v>0.46354166666666652</v>
      </c>
      <c r="AK10" s="25"/>
      <c r="AL10" s="19" t="str">
        <f>AP5</f>
        <v>Nom équipe 4 A</v>
      </c>
      <c r="AM10" s="55"/>
      <c r="AN10" s="55"/>
      <c r="AO10" s="17" t="s">
        <v>3</v>
      </c>
      <c r="AP10" s="56" t="str">
        <f>AL6</f>
        <v>Nom équipe 8 A</v>
      </c>
      <c r="AQ10" s="55" t="str">
        <f t="shared" si="9"/>
        <v>N</v>
      </c>
      <c r="AR10" s="57">
        <f t="shared" si="10"/>
        <v>0</v>
      </c>
    </row>
    <row r="11" spans="1:44" s="5" customFormat="1" ht="25" customHeight="1" x14ac:dyDescent="0.35">
      <c r="A11" s="25"/>
      <c r="B11" s="1"/>
      <c r="C11" s="27">
        <f>C10+Paramétrage!$E$14+Paramétrage!$E$15</f>
        <v>0.4715277777777776</v>
      </c>
      <c r="D11"/>
      <c r="E11"/>
      <c r="F11" s="2"/>
      <c r="G11" s="2"/>
      <c r="H11"/>
      <c r="I11"/>
      <c r="J11" s="2"/>
      <c r="K11" s="2"/>
      <c r="M11" s="1"/>
      <c r="N11" s="26">
        <f t="shared" si="2"/>
        <v>0.4715277777777776</v>
      </c>
      <c r="O11"/>
      <c r="P11"/>
      <c r="Q11" s="2"/>
      <c r="R11" s="2"/>
      <c r="S11"/>
      <c r="T11"/>
      <c r="U11" s="2"/>
      <c r="V11" s="2"/>
      <c r="X11" s="1"/>
      <c r="Y11" s="26">
        <f t="shared" si="5"/>
        <v>0.4715277777777776</v>
      </c>
      <c r="Z11"/>
      <c r="AA11"/>
      <c r="AB11" s="2"/>
      <c r="AC11" s="2"/>
      <c r="AD11"/>
      <c r="AE11"/>
      <c r="AF11" s="2"/>
      <c r="AG11" s="2"/>
      <c r="AI11" s="1"/>
      <c r="AJ11" s="26">
        <f t="shared" si="8"/>
        <v>0.4715277777777776</v>
      </c>
      <c r="AK11"/>
      <c r="AL11"/>
      <c r="AM11" s="2"/>
      <c r="AN11" s="2"/>
      <c r="AO11"/>
      <c r="AP11"/>
      <c r="AQ11" s="2"/>
      <c r="AR11" s="2"/>
    </row>
    <row r="12" spans="1:44" s="5" customFormat="1" ht="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s="5" customFormat="1" ht="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s="5" customFormat="1" ht="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ht="15" thickBot="1" x14ac:dyDescent="0.4">
      <c r="O15" s="1"/>
      <c r="P15" s="1"/>
      <c r="Q15" s="1"/>
      <c r="R15" s="1"/>
      <c r="S15" s="1"/>
      <c r="T15" s="1"/>
      <c r="U15" s="1"/>
      <c r="V15" s="1"/>
      <c r="Z15" s="1"/>
      <c r="AA15" s="1"/>
      <c r="AB15" s="1"/>
      <c r="AC15" s="1"/>
      <c r="AD15" s="1"/>
      <c r="AE15" s="1"/>
      <c r="AF15" s="1"/>
      <c r="AG15" s="1"/>
      <c r="AK15" s="1"/>
      <c r="AL15" s="1"/>
      <c r="AM15" s="1"/>
      <c r="AN15" s="1"/>
      <c r="AO15" s="1"/>
      <c r="AP15" s="1"/>
      <c r="AQ15" s="1"/>
      <c r="AR15" s="1"/>
    </row>
    <row r="16" spans="1:44" ht="68" customHeight="1" outlineLevel="1" x14ac:dyDescent="0.35">
      <c r="D16" s="75"/>
      <c r="E16" s="12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O16" s="75"/>
      <c r="P16" s="12" t="s">
        <v>0</v>
      </c>
      <c r="Q16" s="12" t="s">
        <v>8</v>
      </c>
      <c r="R16" s="12" t="s">
        <v>2</v>
      </c>
      <c r="S16" s="14" t="s">
        <v>9</v>
      </c>
      <c r="T16" s="3" t="s">
        <v>10</v>
      </c>
      <c r="Z16" s="75"/>
      <c r="AA16" s="12" t="s">
        <v>0</v>
      </c>
      <c r="AB16" s="12" t="s">
        <v>8</v>
      </c>
      <c r="AC16" s="12" t="s">
        <v>2</v>
      </c>
      <c r="AD16" s="14" t="s">
        <v>9</v>
      </c>
      <c r="AE16" s="3" t="s">
        <v>10</v>
      </c>
      <c r="AK16" s="75"/>
      <c r="AL16" s="12" t="s">
        <v>0</v>
      </c>
      <c r="AM16" s="12" t="s">
        <v>8</v>
      </c>
      <c r="AN16" s="12" t="s">
        <v>2</v>
      </c>
      <c r="AO16" s="14" t="s">
        <v>9</v>
      </c>
      <c r="AP16" s="3" t="s">
        <v>10</v>
      </c>
    </row>
    <row r="17" spans="4:57" ht="22.5" outlineLevel="1" x14ac:dyDescent="0.35">
      <c r="D17" s="76">
        <f ca="1">F17+G17/1000</f>
        <v>0</v>
      </c>
      <c r="E17" s="9" t="str">
        <f>E5</f>
        <v>Nom équipe 1 A</v>
      </c>
      <c r="F17" s="7">
        <f>(COUNTIFS(J$5:J$14,"w",I$5:I$14,E17)+COUNTIFS(F$5:F$14,"w",E$5:E$14,E17))*Paramétrage!$C$21+(COUNTIFS(J$5:J$14,"N",I$5:I$14,E17)+COUNTIFS(F$5:F$14,"N",E$5:E$14,E17))*Paramétrage!$C$22+(COUNTIFS(J$5:J$14,"L",I$5:I$14,E17)+COUNTIFS(F$5:F$14,"L",E$5:E$14,E17))*Paramétrage!$C$23</f>
        <v>0</v>
      </c>
      <c r="G17" s="7">
        <f ca="1">SUMIF(E$5:G$14,E17,G$5:G$14)+SUMIF(I$5:K$14,E17,K$5:K$14)</f>
        <v>0</v>
      </c>
      <c r="H17" s="23">
        <f ca="1">RANK(D17,D$17:D$21,0)</f>
        <v>4</v>
      </c>
      <c r="I17" s="4" t="str">
        <f>E17</f>
        <v>Nom équipe 1 A</v>
      </c>
      <c r="O17" s="76">
        <f ca="1">Q17+R17/1000</f>
        <v>0</v>
      </c>
      <c r="P17" s="9" t="str">
        <f>P5</f>
        <v>Nom équipe 2 A</v>
      </c>
      <c r="Q17" s="7">
        <f>(COUNTIFS(U$5:U$14,"w",T$5:T$14,P17)+COUNTIFS(Q$5:Q$14,"w",P$5:P$14,P17))*Paramétrage!$C$21+(COUNTIFS(U$5:U$14,"N",T$5:T$14,P17)+COUNTIFS(Q$5:Q$14,"N",P$5:P$14,P17))*Paramétrage!$C$22+(COUNTIFS(U$5:U$14,"L",T$5:T$14,P17)+COUNTIFS(Q$5:Q$14,"L",P$5:P$14,P17))*Paramétrage!$C$23</f>
        <v>0</v>
      </c>
      <c r="R17" s="7">
        <f ca="1">SUMIF(P$5:R$14,P17,R$5:R$14)+SUMIF(T$5:V$14,P17,V$5:V$14)</f>
        <v>0</v>
      </c>
      <c r="S17" s="23">
        <f ca="1">RANK(O17,O$17:O$21,0)</f>
        <v>4</v>
      </c>
      <c r="T17" s="4" t="str">
        <f>P17</f>
        <v>Nom équipe 2 A</v>
      </c>
      <c r="Z17" s="76">
        <f ca="1">AB17+AC17/1000</f>
        <v>0</v>
      </c>
      <c r="AA17" s="9" t="str">
        <f>AA5</f>
        <v>Nom équipe 5 B</v>
      </c>
      <c r="AB17" s="7">
        <f>(COUNTIFS(AF$5:AF$14,"w",AE$5:AE$14,AA17)+COUNTIFS(AB$5:AB$14,"w",AA$5:AA$14,AA17))*Paramétrage!$C$21+(COUNTIFS(AF$5:AF$14,"N",AE$5:AE$14,AA17)+COUNTIFS(AB$5:AB$14,"N",AA$5:AA$14,AA17))*Paramétrage!$C$22+(COUNTIFS(AF$5:AF$14,"L",AE$5:AE$14,AA17)+COUNTIFS(AB$5:AB$14,"L",AA$5:AA$14,AA17))*Paramétrage!$C$23</f>
        <v>0</v>
      </c>
      <c r="AC17" s="7">
        <f ca="1">SUMIF(AA$5:AC$14,AA17,AC$5:AC$14)+SUMIF(AE$5:AG$14,AA17,AG$5:AG$14)</f>
        <v>0</v>
      </c>
      <c r="AD17" s="23">
        <f ca="1">RANK(Z17,Z$17:Z$21,0)</f>
        <v>4</v>
      </c>
      <c r="AE17" s="4" t="str">
        <f>AA17</f>
        <v>Nom équipe 5 B</v>
      </c>
      <c r="AK17" s="76">
        <f ca="1">AM17+AN17/1000</f>
        <v>0</v>
      </c>
      <c r="AL17" s="9" t="str">
        <f>AL5</f>
        <v>Nom équipe 6 B</v>
      </c>
      <c r="AM17" s="7">
        <f>(COUNTIFS(AQ$5:AQ$14,"w",AP$5:AP$14,AL17)+COUNTIFS(AM$5:AM$14,"w",AL$5:AL$14,AL17))*Paramétrage!$C$21+(COUNTIFS(AQ$5:AQ$14,"N",AP$5:AP$14,AL17)+COUNTIFS(AM$5:AM$14,"N",AL$5:AL$14,AL17))*Paramétrage!$C$22+(COUNTIFS(AQ$5:AQ$14,"L",AP$5:AP$14,AL17)+COUNTIFS(AM$5:AM$14,"L",AL$5:AL$14,AL17))*Paramétrage!$C$23</f>
        <v>0</v>
      </c>
      <c r="AN17" s="7">
        <f ca="1">SUMIF(AL$5:AN$14,AL17,AN$5:AN$14)+SUMIF(AP$5:AR$14,AL17,AR$5:AR$14)</f>
        <v>0</v>
      </c>
      <c r="AO17" s="23">
        <f ca="1">RANK(AK17,AK$17:AK$21,0)</f>
        <v>4</v>
      </c>
      <c r="AP17" s="4" t="str">
        <f>AL17</f>
        <v>Nom équipe 6 B</v>
      </c>
    </row>
    <row r="18" spans="4:57" ht="22.5" outlineLevel="1" x14ac:dyDescent="0.35">
      <c r="D18" s="76">
        <f ca="1">F18+G18/1000</f>
        <v>4</v>
      </c>
      <c r="E18" s="10" t="str">
        <f>E6</f>
        <v>Nom équipe 3 B</v>
      </c>
      <c r="F18" s="8">
        <f>(COUNTIFS(J$5:J$14,"w",I$5:I$14,E18)+COUNTIFS(F$5:F$14,"w",E$5:E$14,E18))*Paramétrage!$C$21+(COUNTIFS(J$5:J$14,"N",I$5:I$14,E18)+COUNTIFS(F$5:F$14,"N",E$5:E$14,E18))*Paramétrage!$C$22+(COUNTIFS(J$5:J$14,"L",I$5:I$14,E18)+COUNTIFS(F$5:F$14,"L",E$5:E$14,E18))*Paramétrage!$C$23</f>
        <v>4</v>
      </c>
      <c r="G18" s="8">
        <f ca="1">SUMIF(E$5:G$14,E18,G$5:G$14)+SUMIF(I$5:K$14,E18,K$5:K$14)</f>
        <v>0</v>
      </c>
      <c r="H18" s="24">
        <f t="shared" ref="H18:H20" ca="1" si="11">RANK(D18,D$17:D$21,0)</f>
        <v>1</v>
      </c>
      <c r="I18" s="4" t="str">
        <f>E18</f>
        <v>Nom équipe 3 B</v>
      </c>
      <c r="O18" s="76">
        <f ca="1">Q18+R18/1000</f>
        <v>4</v>
      </c>
      <c r="P18" s="10" t="str">
        <f>P6</f>
        <v>Nom équipe 4 B</v>
      </c>
      <c r="Q18" s="8">
        <f>(COUNTIFS(U$5:U$14,"w",T$5:T$14,P18)+COUNTIFS(Q$5:Q$14,"w",P$5:P$14,P18))*Paramétrage!$C$21+(COUNTIFS(U$5:U$14,"N",T$5:T$14,P18)+COUNTIFS(Q$5:Q$14,"N",P$5:P$14,P18))*Paramétrage!$C$22+(COUNTIFS(U$5:U$14,"L",T$5:T$14,P18)+COUNTIFS(Q$5:Q$14,"L",P$5:P$14,P18))*Paramétrage!$C$23</f>
        <v>4</v>
      </c>
      <c r="R18" s="8">
        <f ca="1">SUMIF(P$5:R$14,P18,R$5:R$14)+SUMIF(T$5:V$14,P18,V$5:V$14)</f>
        <v>0</v>
      </c>
      <c r="S18" s="24">
        <f t="shared" ref="S18:S20" ca="1" si="12">RANK(O18,O$17:O$21,0)</f>
        <v>1</v>
      </c>
      <c r="T18" s="4" t="str">
        <f>P18</f>
        <v>Nom équipe 4 B</v>
      </c>
      <c r="Z18" s="76">
        <f ca="1">AB18+AC18/1000</f>
        <v>4</v>
      </c>
      <c r="AA18" s="10" t="str">
        <f>AA6</f>
        <v>Nom équipe 7 A</v>
      </c>
      <c r="AB18" s="8">
        <f>(COUNTIFS(AF$5:AF$14,"w",AE$5:AE$14,AA18)+COUNTIFS(AB$5:AB$14,"w",AA$5:AA$14,AA18))*Paramétrage!$C$21+(COUNTIFS(AF$5:AF$14,"N",AE$5:AE$14,AA18)+COUNTIFS(AB$5:AB$14,"N",AA$5:AA$14,AA18))*Paramétrage!$C$22+(COUNTIFS(AF$5:AF$14,"L",AE$5:AE$14,AA18)+COUNTIFS(AB$5:AB$14,"L",AA$5:AA$14,AA18))*Paramétrage!$C$23</f>
        <v>4</v>
      </c>
      <c r="AC18" s="8">
        <f ca="1">SUMIF(AA$5:AC$14,AA18,AC$5:AC$14)+SUMIF(AE$5:AG$14,AA18,AG$5:AG$14)</f>
        <v>0</v>
      </c>
      <c r="AD18" s="24">
        <f t="shared" ref="AD18:AD20" ca="1" si="13">RANK(Z18,Z$17:Z$21,0)</f>
        <v>1</v>
      </c>
      <c r="AE18" s="4" t="str">
        <f>AA18</f>
        <v>Nom équipe 7 A</v>
      </c>
      <c r="AK18" s="76">
        <f ca="1">AM18+AN18/1000</f>
        <v>4</v>
      </c>
      <c r="AL18" s="10" t="str">
        <f>AL6</f>
        <v>Nom équipe 8 A</v>
      </c>
      <c r="AM18" s="8">
        <f>(COUNTIFS(AQ$5:AQ$14,"w",AP$5:AP$14,AL18)+COUNTIFS(AM$5:AM$14,"w",AL$5:AL$14,AL18))*Paramétrage!$C$21+(COUNTIFS(AQ$5:AQ$14,"N",AP$5:AP$14,AL18)+COUNTIFS(AM$5:AM$14,"N",AL$5:AL$14,AL18))*Paramétrage!$C$22+(COUNTIFS(AQ$5:AQ$14,"L",AP$5:AP$14,AL18)+COUNTIFS(AM$5:AM$14,"L",AL$5:AL$14,AL18))*Paramétrage!$C$23</f>
        <v>4</v>
      </c>
      <c r="AN18" s="8">
        <f ca="1">SUMIF(AL$5:AN$14,AL18,AN$5:AN$14)+SUMIF(AP$5:AR$14,AL18,AR$5:AR$14)</f>
        <v>0</v>
      </c>
      <c r="AO18" s="24">
        <f t="shared" ref="AO18:AO20" ca="1" si="14">RANK(AK18,AK$17:AK$21,0)</f>
        <v>1</v>
      </c>
      <c r="AP18" s="4" t="str">
        <f>AL18</f>
        <v>Nom équipe 8 A</v>
      </c>
    </row>
    <row r="19" spans="4:57" ht="22.5" outlineLevel="1" x14ac:dyDescent="0.35">
      <c r="D19" s="78">
        <f t="shared" ref="D19:D20" ca="1" si="15">F19+G19/1000</f>
        <v>4</v>
      </c>
      <c r="E19" s="9" t="str">
        <f>I5</f>
        <v>Nom équipe 5 A</v>
      </c>
      <c r="F19" s="7">
        <f>(COUNTIFS(J$5:J$14,"w",I$5:I$14,E19)+COUNTIFS(F$5:F$14,"w",E$5:E$14,E19))*Paramétrage!$C$21+(COUNTIFS(J$5:J$14,"N",I$5:I$14,E19)+COUNTIFS(F$5:F$14,"N",E$5:E$14,E19))*Paramétrage!$C$22+(COUNTIFS(J$5:J$14,"L",I$5:I$14,E19)+COUNTIFS(F$5:F$14,"L",E$5:E$14,E19))*Paramétrage!$C$23</f>
        <v>4</v>
      </c>
      <c r="G19" s="7">
        <f ca="1">SUMIF(E$5:G$14,E19,G$5:G$14)+SUMIF(I$5:K$14,E19,K$5:K$14)</f>
        <v>0</v>
      </c>
      <c r="H19" s="23">
        <f t="shared" ca="1" si="11"/>
        <v>1</v>
      </c>
      <c r="I19" s="4" t="str">
        <f>E19</f>
        <v>Nom équipe 5 A</v>
      </c>
      <c r="O19" s="78">
        <f t="shared" ref="O19:O20" ca="1" si="16">Q19+R19/1000</f>
        <v>4</v>
      </c>
      <c r="P19" s="9" t="str">
        <f>T5</f>
        <v>Nom équipe 6 A</v>
      </c>
      <c r="Q19" s="7">
        <f>(COUNTIFS(U$5:U$14,"w",T$5:T$14,P19)+COUNTIFS(Q$5:Q$14,"w",P$5:P$14,P19))*Paramétrage!$C$21+(COUNTIFS(U$5:U$14,"N",T$5:T$14,P19)+COUNTIFS(Q$5:Q$14,"N",P$5:P$14,P19))*Paramétrage!$C$22+(COUNTIFS(U$5:U$14,"L",T$5:T$14,P19)+COUNTIFS(Q$5:Q$14,"L",P$5:P$14,P19))*Paramétrage!$C$23</f>
        <v>4</v>
      </c>
      <c r="R19" s="7">
        <f ca="1">SUMIF(P$5:R$14,P19,R$5:R$14)+SUMIF(T$5:V$14,P19,V$5:V$14)</f>
        <v>0</v>
      </c>
      <c r="S19" s="23">
        <f t="shared" ca="1" si="12"/>
        <v>1</v>
      </c>
      <c r="T19" s="4" t="str">
        <f>P19</f>
        <v>Nom équipe 6 A</v>
      </c>
      <c r="Z19" s="78">
        <f t="shared" ref="Z19:Z20" ca="1" si="17">AB19+AC19/1000</f>
        <v>4</v>
      </c>
      <c r="AA19" s="9" t="str">
        <f>AE5</f>
        <v>Nom équipe 3 A</v>
      </c>
      <c r="AB19" s="7">
        <f>(COUNTIFS(AF$5:AF$14,"w",AE$5:AE$14,AA19)+COUNTIFS(AB$5:AB$14,"w",AA$5:AA$14,AA19))*Paramétrage!$C$21+(COUNTIFS(AF$5:AF$14,"N",AE$5:AE$14,AA19)+COUNTIFS(AB$5:AB$14,"N",AA$5:AA$14,AA19))*Paramétrage!$C$22+(COUNTIFS(AF$5:AF$14,"L",AE$5:AE$14,AA19)+COUNTIFS(AB$5:AB$14,"L",AA$5:AA$14,AA19))*Paramétrage!$C$23</f>
        <v>4</v>
      </c>
      <c r="AC19" s="7">
        <f ca="1">SUMIF(AA$5:AC$14,AA19,AC$5:AC$14)+SUMIF(AE$5:AG$14,AA19,AG$5:AG$14)</f>
        <v>0</v>
      </c>
      <c r="AD19" s="23">
        <f t="shared" ca="1" si="13"/>
        <v>1</v>
      </c>
      <c r="AE19" s="4" t="str">
        <f>AA19</f>
        <v>Nom équipe 3 A</v>
      </c>
      <c r="AK19" s="78">
        <f t="shared" ref="AK19:AK20" ca="1" si="18">AM19+AN19/1000</f>
        <v>4</v>
      </c>
      <c r="AL19" s="9" t="str">
        <f>AP5</f>
        <v>Nom équipe 4 A</v>
      </c>
      <c r="AM19" s="7">
        <f>(COUNTIFS(AQ$5:AQ$14,"w",AP$5:AP$14,AL19)+COUNTIFS(AM$5:AM$14,"w",AL$5:AL$14,AL19))*Paramétrage!$C$21+(COUNTIFS(AQ$5:AQ$14,"N",AP$5:AP$14,AL19)+COUNTIFS(AM$5:AM$14,"N",AL$5:AL$14,AL19))*Paramétrage!$C$22+(COUNTIFS(AQ$5:AQ$14,"L",AP$5:AP$14,AL19)+COUNTIFS(AM$5:AM$14,"L",AL$5:AL$14,AL19))*Paramétrage!$C$23</f>
        <v>4</v>
      </c>
      <c r="AN19" s="7">
        <f ca="1">SUMIF(AL$5:AN$14,AL19,AN$5:AN$14)+SUMIF(AP$5:AR$14,AL19,AR$5:AR$14)</f>
        <v>0</v>
      </c>
      <c r="AO19" s="23">
        <f t="shared" ca="1" si="14"/>
        <v>1</v>
      </c>
      <c r="AP19" s="4" t="str">
        <f>AL19</f>
        <v>Nom équipe 4 A</v>
      </c>
    </row>
    <row r="20" spans="4:57" ht="23" outlineLevel="1" thickBot="1" x14ac:dyDescent="0.4">
      <c r="D20" s="77">
        <f t="shared" ca="1" si="15"/>
        <v>4</v>
      </c>
      <c r="E20" s="56" t="str">
        <f>I6</f>
        <v>Nom équipe 7 B</v>
      </c>
      <c r="F20" s="83">
        <f>(COUNTIFS(J$5:J$14,"w",I$5:I$14,E20)+COUNTIFS(F$5:F$14,"w",E$5:E$14,E20))*Paramétrage!$C$21+(COUNTIFS(J$5:J$14,"N",I$5:I$14,E20)+COUNTIFS(F$5:F$14,"N",E$5:E$14,E20))*Paramétrage!$C$22+(COUNTIFS(J$5:J$14,"L",I$5:I$14,E20)+COUNTIFS(F$5:F$14,"L",E$5:E$14,E20))*Paramétrage!$C$23</f>
        <v>4</v>
      </c>
      <c r="G20" s="83">
        <f ca="1">SUMIF(E$5:G$14,E20,G$5:G$14)+SUMIF(I$5:K$14,E20,K$5:K$14)</f>
        <v>0</v>
      </c>
      <c r="H20" s="86">
        <f t="shared" ca="1" si="11"/>
        <v>1</v>
      </c>
      <c r="I20" s="4" t="str">
        <f>E20</f>
        <v>Nom équipe 7 B</v>
      </c>
      <c r="O20" s="77">
        <f t="shared" ca="1" si="16"/>
        <v>4</v>
      </c>
      <c r="P20" s="56" t="str">
        <f>T6</f>
        <v>Nom équipe 8 B</v>
      </c>
      <c r="Q20" s="83">
        <f>(COUNTIFS(U$5:U$14,"w",T$5:T$14,P20)+COUNTIFS(Q$5:Q$14,"w",P$5:P$14,P20))*Paramétrage!$C$21+(COUNTIFS(U$5:U$14,"N",T$5:T$14,P20)+COUNTIFS(Q$5:Q$14,"N",P$5:P$14,P20))*Paramétrage!$C$22+(COUNTIFS(U$5:U$14,"L",T$5:T$14,P20)+COUNTIFS(Q$5:Q$14,"L",P$5:P$14,P20))*Paramétrage!$C$23</f>
        <v>4</v>
      </c>
      <c r="R20" s="83">
        <f ca="1">SUMIF(P$5:R$14,P20,R$5:R$14)+SUMIF(T$5:V$14,P20,V$5:V$14)</f>
        <v>0</v>
      </c>
      <c r="S20" s="86">
        <f t="shared" ca="1" si="12"/>
        <v>1</v>
      </c>
      <c r="T20" s="4" t="str">
        <f>P20</f>
        <v>Nom équipe 8 B</v>
      </c>
      <c r="Z20" s="77">
        <f t="shared" ca="1" si="17"/>
        <v>4</v>
      </c>
      <c r="AA20" s="56" t="str">
        <f>AE6</f>
        <v>Nom équipe 1 B</v>
      </c>
      <c r="AB20" s="83">
        <f>(COUNTIFS(AF$5:AF$14,"w",AE$5:AE$14,AA20)+COUNTIFS(AB$5:AB$14,"w",AA$5:AA$14,AA20))*Paramétrage!$C$21+(COUNTIFS(AF$5:AF$14,"N",AE$5:AE$14,AA20)+COUNTIFS(AB$5:AB$14,"N",AA$5:AA$14,AA20))*Paramétrage!$C$22+(COUNTIFS(AF$5:AF$14,"L",AE$5:AE$14,AA20)+COUNTIFS(AB$5:AB$14,"L",AA$5:AA$14,AA20))*Paramétrage!$C$23</f>
        <v>4</v>
      </c>
      <c r="AC20" s="83">
        <f ca="1">SUMIF(AA$5:AC$14,AA20,AC$5:AC$14)+SUMIF(AE$5:AG$14,AA20,AG$5:AG$14)</f>
        <v>0</v>
      </c>
      <c r="AD20" s="86">
        <f t="shared" ca="1" si="13"/>
        <v>1</v>
      </c>
      <c r="AE20" s="4" t="str">
        <f>AA20</f>
        <v>Nom équipe 1 B</v>
      </c>
      <c r="AK20" s="77">
        <f t="shared" ca="1" si="18"/>
        <v>4</v>
      </c>
      <c r="AL20" s="56" t="str">
        <f>AP6</f>
        <v>Nom équipe 2 B</v>
      </c>
      <c r="AM20" s="83">
        <f>(COUNTIFS(AQ$5:AQ$14,"w",AP$5:AP$14,AL20)+COUNTIFS(AM$5:AM$14,"w",AL$5:AL$14,AL20))*Paramétrage!$C$21+(COUNTIFS(AQ$5:AQ$14,"N",AP$5:AP$14,AL20)+COUNTIFS(AM$5:AM$14,"N",AL$5:AL$14,AL20))*Paramétrage!$C$22+(COUNTIFS(AQ$5:AQ$14,"L",AP$5:AP$14,AL20)+COUNTIFS(AM$5:AM$14,"L",AL$5:AL$14,AL20))*Paramétrage!$C$23</f>
        <v>4</v>
      </c>
      <c r="AN20" s="83">
        <f ca="1">SUMIF(AL$5:AN$14,AL20,AN$5:AN$14)+SUMIF(AP$5:AR$14,AL20,AR$5:AR$14)</f>
        <v>0</v>
      </c>
      <c r="AO20" s="86">
        <f t="shared" ca="1" si="14"/>
        <v>1</v>
      </c>
      <c r="AP20" s="4" t="str">
        <f>AL20</f>
        <v>Nom équipe 2 B</v>
      </c>
    </row>
    <row r="21" spans="4:57" ht="15.5" x14ac:dyDescent="0.35">
      <c r="AC21" s="5"/>
      <c r="AY21" s="5"/>
      <c r="AZ21" s="5"/>
      <c r="BA21" s="5"/>
      <c r="BB21" s="5"/>
      <c r="BC21" s="5"/>
      <c r="BD21" s="5"/>
      <c r="BE21" s="5"/>
    </row>
    <row r="22" spans="4:57" ht="15.5" x14ac:dyDescent="0.35">
      <c r="H22" s="2"/>
      <c r="AY22" s="5"/>
      <c r="AZ22" s="5"/>
      <c r="BA22" s="5"/>
      <c r="BB22" s="5"/>
      <c r="BC22" s="5"/>
      <c r="BD22" s="5"/>
      <c r="BE22" s="5"/>
    </row>
    <row r="23" spans="4:57" ht="15.5" x14ac:dyDescent="0.35">
      <c r="AY23" s="5"/>
      <c r="AZ23" s="5"/>
      <c r="BA23" s="5"/>
      <c r="BB23" s="5"/>
      <c r="BC23" s="5"/>
      <c r="BD23" s="5"/>
      <c r="BE23" s="5"/>
    </row>
    <row r="24" spans="4:57" ht="15.5" x14ac:dyDescent="0.35">
      <c r="AY24" s="5"/>
      <c r="AZ24" s="5"/>
      <c r="BA24" s="5"/>
      <c r="BB24" s="5"/>
      <c r="BC24" s="5"/>
      <c r="BD24" s="5"/>
      <c r="BE24" s="5"/>
    </row>
    <row r="25" spans="4:57" ht="15.5" x14ac:dyDescent="0.35">
      <c r="AC25" s="5"/>
      <c r="AY25" s="5"/>
      <c r="AZ25" s="5"/>
      <c r="BA25" s="5"/>
      <c r="BB25" s="5"/>
      <c r="BC25" s="5"/>
      <c r="BD25" s="5"/>
      <c r="BE25" s="5"/>
    </row>
    <row r="26" spans="4:57" ht="15.5" x14ac:dyDescent="0.35">
      <c r="AY26" s="5"/>
      <c r="AZ26" s="5"/>
      <c r="BA26" s="5"/>
      <c r="BB26" s="5"/>
      <c r="BC26" s="5"/>
      <c r="BD26" s="5"/>
      <c r="BE26" s="5"/>
    </row>
    <row r="27" spans="4:57" ht="15.5" x14ac:dyDescent="0.35">
      <c r="AY27" s="5"/>
      <c r="AZ27" s="5"/>
      <c r="BA27" s="5"/>
      <c r="BB27" s="5"/>
      <c r="BC27" s="5"/>
      <c r="BD27" s="5"/>
      <c r="BE27" s="5"/>
    </row>
    <row r="28" spans="4:57" ht="15.5" x14ac:dyDescent="0.35">
      <c r="AY28" s="5"/>
      <c r="AZ28" s="5"/>
      <c r="BA28" s="5"/>
      <c r="BB28" s="5"/>
      <c r="BC28" s="5"/>
      <c r="BD28" s="5"/>
      <c r="BE28" s="5"/>
    </row>
    <row r="29" spans="4:57" ht="15.5" x14ac:dyDescent="0.35">
      <c r="AY29" s="5"/>
      <c r="AZ29" s="5"/>
      <c r="BA29" s="5"/>
      <c r="BB29" s="5"/>
      <c r="BC29" s="5"/>
      <c r="BD29" s="5"/>
      <c r="BE29" s="5"/>
    </row>
    <row r="30" spans="4:57" ht="15.5" x14ac:dyDescent="0.35">
      <c r="AY30" s="5"/>
      <c r="AZ30" s="5"/>
      <c r="BA30" s="5"/>
      <c r="BB30" s="5"/>
      <c r="BC30" s="5"/>
      <c r="BD30" s="5"/>
      <c r="BE30" s="5"/>
    </row>
  </sheetData>
  <sheetProtection selectLockedCells="1"/>
  <mergeCells count="4">
    <mergeCell ref="E2:K2"/>
    <mergeCell ref="P2:V2"/>
    <mergeCell ref="AA2:AG2"/>
    <mergeCell ref="AL2:AR2"/>
  </mergeCells>
  <conditionalFormatting sqref="A5:B11">
    <cfRule type="cellIs" dxfId="334" priority="99" operator="equal">
      <formula>"L"</formula>
    </cfRule>
    <cfRule type="cellIs" dxfId="333" priority="98" operator="equal">
      <formula>"W"</formula>
    </cfRule>
    <cfRule type="cellIs" dxfId="332" priority="97" operator="equal">
      <formula>"N"</formula>
    </cfRule>
  </conditionalFormatting>
  <conditionalFormatting sqref="A21:L31">
    <cfRule type="cellIs" dxfId="331" priority="1230" operator="equal">
      <formula>"N"</formula>
    </cfRule>
    <cfRule type="cellIs" dxfId="330" priority="1231" operator="equal">
      <formula>"W"</formula>
    </cfRule>
    <cfRule type="cellIs" dxfId="329" priority="1232" operator="equal">
      <formula>"L"</formula>
    </cfRule>
  </conditionalFormatting>
  <conditionalFormatting sqref="A12:V15">
    <cfRule type="cellIs" dxfId="328" priority="87" operator="equal">
      <formula>"L"</formula>
    </cfRule>
    <cfRule type="cellIs" dxfId="327" priority="86" operator="equal">
      <formula>"W"</formula>
    </cfRule>
    <cfRule type="cellIs" dxfId="326" priority="85" operator="equal">
      <formula>"N"</formula>
    </cfRule>
  </conditionalFormatting>
  <conditionalFormatting sqref="A1:XFD3">
    <cfRule type="cellIs" dxfId="325" priority="1184" operator="equal">
      <formula>"W"</formula>
    </cfRule>
    <cfRule type="cellIs" dxfId="324" priority="1183" operator="equal">
      <formula>"N"</formula>
    </cfRule>
    <cfRule type="cellIs" dxfId="323" priority="1185" operator="equal">
      <formula>"L"</formula>
    </cfRule>
  </conditionalFormatting>
  <conditionalFormatting sqref="A32:XFD1048576">
    <cfRule type="cellIs" dxfId="322" priority="1140" operator="equal">
      <formula>"W"</formula>
    </cfRule>
    <cfRule type="cellIs" dxfId="321" priority="1139" operator="equal">
      <formula>"N"</formula>
    </cfRule>
    <cfRule type="cellIs" dxfId="320" priority="1141" operator="equal">
      <formula>"L"</formula>
    </cfRule>
  </conditionalFormatting>
  <conditionalFormatting sqref="C7:D11">
    <cfRule type="cellIs" dxfId="319" priority="109" operator="equal">
      <formula>"N"</formula>
    </cfRule>
    <cfRule type="cellIs" dxfId="318" priority="110" operator="equal">
      <formula>"W"</formula>
    </cfRule>
    <cfRule type="cellIs" dxfId="317" priority="111" operator="equal">
      <formula>"L"</formula>
    </cfRule>
  </conditionalFormatting>
  <conditionalFormatting sqref="C5:J6 E7:J10">
    <cfRule type="cellIs" dxfId="316" priority="102" operator="equal">
      <formula>"L"</formula>
    </cfRule>
    <cfRule type="cellIs" dxfId="315" priority="101" operator="equal">
      <formula>"W"</formula>
    </cfRule>
    <cfRule type="cellIs" dxfId="314" priority="100" operator="equal">
      <formula>"N"</formula>
    </cfRule>
  </conditionalFormatting>
  <conditionalFormatting sqref="E11:K11">
    <cfRule type="cellIs" dxfId="313" priority="96" operator="equal">
      <formula>"L"</formula>
    </cfRule>
    <cfRule type="cellIs" dxfId="312" priority="95" operator="equal">
      <formula>"W"</formula>
    </cfRule>
    <cfRule type="cellIs" dxfId="311" priority="94" operator="equal">
      <formula>"N"</formula>
    </cfRule>
  </conditionalFormatting>
  <conditionalFormatting sqref="L5:L11">
    <cfRule type="cellIs" dxfId="278" priority="144" operator="equal">
      <formula>"N"</formula>
    </cfRule>
    <cfRule type="cellIs" dxfId="277" priority="146" operator="equal">
      <formula>"L"</formula>
    </cfRule>
    <cfRule type="cellIs" dxfId="276" priority="145" operator="equal">
      <formula>"W"</formula>
    </cfRule>
  </conditionalFormatting>
  <conditionalFormatting sqref="M4:M11">
    <cfRule type="cellIs" dxfId="275" priority="107" operator="equal">
      <formula>"W"</formula>
    </cfRule>
    <cfRule type="cellIs" dxfId="274" priority="108" operator="equal">
      <formula>"L"</formula>
    </cfRule>
    <cfRule type="cellIs" dxfId="273" priority="106" operator="equal">
      <formula>"N"</formula>
    </cfRule>
  </conditionalFormatting>
  <conditionalFormatting sqref="M24:AO24 AQ24:AX24 M25:AX30 M31:XFD31">
    <cfRule type="cellIs" dxfId="272" priority="1055" operator="equal">
      <formula>"N"</formula>
    </cfRule>
    <cfRule type="cellIs" dxfId="271" priority="1056" operator="equal">
      <formula>"W"</formula>
    </cfRule>
    <cfRule type="cellIs" dxfId="270" priority="1057" operator="equal">
      <formula>"L"</formula>
    </cfRule>
  </conditionalFormatting>
  <conditionalFormatting sqref="M21:AX23 AY21:XFD30">
    <cfRule type="cellIs" dxfId="269" priority="21" operator="equal">
      <formula>"L"</formula>
    </cfRule>
    <cfRule type="cellIs" dxfId="268" priority="20" operator="equal">
      <formula>"W"</formula>
    </cfRule>
    <cfRule type="cellIs" dxfId="267" priority="19" operator="equal">
      <formula>"N"</formula>
    </cfRule>
  </conditionalFormatting>
  <conditionalFormatting sqref="N5:O11 O6 N6:N11">
    <cfRule type="cellIs" dxfId="266" priority="88" operator="equal">
      <formula>"N"</formula>
    </cfRule>
    <cfRule type="cellIs" dxfId="265" priority="89" operator="equal">
      <formula>"W"</formula>
    </cfRule>
    <cfRule type="cellIs" dxfId="264" priority="90" operator="equal">
      <formula>"L"</formula>
    </cfRule>
  </conditionalFormatting>
  <conditionalFormatting sqref="N4:V4">
    <cfRule type="cellIs" dxfId="263" priority="112" operator="equal">
      <formula>"N"</formula>
    </cfRule>
    <cfRule type="cellIs" dxfId="262" priority="113" operator="equal">
      <formula>"W"</formula>
    </cfRule>
    <cfRule type="cellIs" dxfId="261" priority="114" operator="equal">
      <formula>"L"</formula>
    </cfRule>
  </conditionalFormatting>
  <conditionalFormatting sqref="P16:T16">
    <cfRule type="cellIs" dxfId="260" priority="48" operator="equal">
      <formula>"L"</formula>
    </cfRule>
    <cfRule type="cellIs" dxfId="259" priority="47" operator="equal">
      <formula>"W"</formula>
    </cfRule>
    <cfRule type="cellIs" dxfId="258" priority="46" operator="equal">
      <formula>"N"</formula>
    </cfRule>
  </conditionalFormatting>
  <conditionalFormatting sqref="P5:U10">
    <cfRule type="cellIs" dxfId="257" priority="29" operator="equal">
      <formula>"W"</formula>
    </cfRule>
    <cfRule type="cellIs" dxfId="256" priority="30" operator="equal">
      <formula>"L"</formula>
    </cfRule>
    <cfRule type="cellIs" dxfId="255" priority="28" operator="equal">
      <formula>"N"</formula>
    </cfRule>
  </conditionalFormatting>
  <conditionalFormatting sqref="P11:V11 A16:O20">
    <cfRule type="cellIs" dxfId="254" priority="117" operator="equal">
      <formula>"N"</formula>
    </cfRule>
    <cfRule type="cellIs" dxfId="253" priority="118" operator="equal">
      <formula>"W"</formula>
    </cfRule>
    <cfRule type="cellIs" dxfId="252" priority="119" operator="equal">
      <formula>"L"</formula>
    </cfRule>
  </conditionalFormatting>
  <conditionalFormatting sqref="P17:Y20">
    <cfRule type="cellIs" dxfId="243" priority="128" operator="equal">
      <formula>"N"</formula>
    </cfRule>
    <cfRule type="cellIs" dxfId="242" priority="129" operator="equal">
      <formula>"W"</formula>
    </cfRule>
    <cfRule type="cellIs" dxfId="241" priority="130" operator="equal">
      <formula>"L"</formula>
    </cfRule>
  </conditionalFormatting>
  <conditionalFormatting sqref="U16:Y16 A4:L4">
    <cfRule type="cellIs" dxfId="240" priority="141" operator="equal">
      <formula>"N"</formula>
    </cfRule>
    <cfRule type="cellIs" dxfId="239" priority="142" operator="equal">
      <formula>"W"</formula>
    </cfRule>
    <cfRule type="cellIs" dxfId="238" priority="143" operator="equal">
      <formula>"L"</formula>
    </cfRule>
  </conditionalFormatting>
  <conditionalFormatting sqref="W4:W15 AH15 AF16:AJ16">
    <cfRule type="cellIs" dxfId="237" priority="138" operator="equal">
      <formula>"N"</formula>
    </cfRule>
    <cfRule type="cellIs" dxfId="236" priority="139" operator="equal">
      <formula>"W"</formula>
    </cfRule>
    <cfRule type="cellIs" dxfId="235" priority="140" operator="equal">
      <formula>"L"</formula>
    </cfRule>
  </conditionalFormatting>
  <conditionalFormatting sqref="X4:X11">
    <cfRule type="cellIs" dxfId="230" priority="78" operator="equal">
      <formula>"L"</formula>
    </cfRule>
    <cfRule type="cellIs" dxfId="229" priority="76" operator="equal">
      <formula>"N"</formula>
    </cfRule>
    <cfRule type="cellIs" dxfId="228" priority="77" operator="equal">
      <formula>"W"</formula>
    </cfRule>
  </conditionalFormatting>
  <conditionalFormatting sqref="X12:AG15">
    <cfRule type="cellIs" dxfId="227" priority="74" operator="equal">
      <formula>"W"</formula>
    </cfRule>
    <cfRule type="cellIs" dxfId="226" priority="73" operator="equal">
      <formula>"N"</formula>
    </cfRule>
    <cfRule type="cellIs" dxfId="225" priority="75" operator="equal">
      <formula>"L"</formula>
    </cfRule>
  </conditionalFormatting>
  <conditionalFormatting sqref="Y5:Z11 Z6 Y6:Y11">
    <cfRule type="cellIs" dxfId="224" priority="69" operator="equal">
      <formula>"L"</formula>
    </cfRule>
    <cfRule type="cellIs" dxfId="223" priority="68" operator="equal">
      <formula>"W"</formula>
    </cfRule>
    <cfRule type="cellIs" dxfId="222" priority="67" operator="equal">
      <formula>"N"</formula>
    </cfRule>
  </conditionalFormatting>
  <conditionalFormatting sqref="Y4:AH4">
    <cfRule type="cellIs" dxfId="221" priority="81" operator="equal">
      <formula>"L"</formula>
    </cfRule>
    <cfRule type="cellIs" dxfId="220" priority="80" operator="equal">
      <formula>"W"</formula>
    </cfRule>
    <cfRule type="cellIs" dxfId="219" priority="79" operator="equal">
      <formula>"N"</formula>
    </cfRule>
  </conditionalFormatting>
  <conditionalFormatting sqref="Z16:AE20">
    <cfRule type="cellIs" dxfId="218" priority="31" operator="equal">
      <formula>"N"</formula>
    </cfRule>
    <cfRule type="cellIs" dxfId="217" priority="33" operator="equal">
      <formula>"L"</formula>
    </cfRule>
    <cfRule type="cellIs" dxfId="216" priority="32" operator="equal">
      <formula>"W"</formula>
    </cfRule>
  </conditionalFormatting>
  <conditionalFormatting sqref="AA5:AF10">
    <cfRule type="cellIs" dxfId="215" priority="5" operator="equal">
      <formula>"W"</formula>
    </cfRule>
    <cfRule type="cellIs" dxfId="214" priority="6" operator="equal">
      <formula>"L"</formula>
    </cfRule>
    <cfRule type="cellIs" dxfId="213" priority="4" operator="equal">
      <formula>"N"</formula>
    </cfRule>
  </conditionalFormatting>
  <conditionalFormatting sqref="AA11:AG11">
    <cfRule type="cellIs" dxfId="212" priority="84" operator="equal">
      <formula>"L"</formula>
    </cfRule>
    <cfRule type="cellIs" dxfId="211" priority="83" operator="equal">
      <formula>"W"</formula>
    </cfRule>
    <cfRule type="cellIs" dxfId="210" priority="82" operator="equal">
      <formula>"N"</formula>
    </cfRule>
  </conditionalFormatting>
  <conditionalFormatting sqref="AF17:AJ20">
    <cfRule type="cellIs" dxfId="209" priority="126" operator="equal">
      <formula>"W"</formula>
    </cfRule>
    <cfRule type="cellIs" dxfId="208" priority="125" operator="equal">
      <formula>"N"</formula>
    </cfRule>
    <cfRule type="cellIs" dxfId="207" priority="127" operator="equal">
      <formula>"L"</formula>
    </cfRule>
  </conditionalFormatting>
  <conditionalFormatting sqref="AH5:AH14 AS5:XFD14">
    <cfRule type="cellIs" dxfId="199" priority="190" operator="equal">
      <formula>"N"</formula>
    </cfRule>
    <cfRule type="cellIs" dxfId="198" priority="192" operator="equal">
      <formula>"L"</formula>
    </cfRule>
    <cfRule type="cellIs" dxfId="197" priority="191" operator="equal">
      <formula>"W"</formula>
    </cfRule>
  </conditionalFormatting>
  <conditionalFormatting sqref="AI4:AI11">
    <cfRule type="cellIs" dxfId="191" priority="60" operator="equal">
      <formula>"L"</formula>
    </cfRule>
    <cfRule type="cellIs" dxfId="190" priority="59" operator="equal">
      <formula>"W"</formula>
    </cfRule>
    <cfRule type="cellIs" dxfId="189" priority="58" operator="equal">
      <formula>"N"</formula>
    </cfRule>
  </conditionalFormatting>
  <conditionalFormatting sqref="AI12:AR15">
    <cfRule type="cellIs" dxfId="188" priority="57" operator="equal">
      <formula>"L"</formula>
    </cfRule>
    <cfRule type="cellIs" dxfId="187" priority="56" operator="equal">
      <formula>"W"</formula>
    </cfRule>
    <cfRule type="cellIs" dxfId="186" priority="55" operator="equal">
      <formula>"N"</formula>
    </cfRule>
  </conditionalFormatting>
  <conditionalFormatting sqref="AJ5:AK11 AK6 AJ6:AJ11">
    <cfRule type="cellIs" dxfId="185" priority="50" operator="equal">
      <formula>"W"</formula>
    </cfRule>
    <cfRule type="cellIs" dxfId="184" priority="51" operator="equal">
      <formula>"L"</formula>
    </cfRule>
    <cfRule type="cellIs" dxfId="183" priority="49" operator="equal">
      <formula>"N"</formula>
    </cfRule>
  </conditionalFormatting>
  <conditionalFormatting sqref="AJ4:XFD4">
    <cfRule type="cellIs" dxfId="182" priority="61" operator="equal">
      <formula>"N"</formula>
    </cfRule>
    <cfRule type="cellIs" dxfId="181" priority="63" operator="equal">
      <formula>"L"</formula>
    </cfRule>
    <cfRule type="cellIs" dxfId="180" priority="62" operator="equal">
      <formula>"W"</formula>
    </cfRule>
  </conditionalFormatting>
  <conditionalFormatting sqref="AK16:AP20">
    <cfRule type="cellIs" dxfId="179" priority="39" operator="equal">
      <formula>"L"</formula>
    </cfRule>
    <cfRule type="cellIs" dxfId="178" priority="38" operator="equal">
      <formula>"W"</formula>
    </cfRule>
    <cfRule type="cellIs" dxfId="177" priority="37" operator="equal">
      <formula>"N"</formula>
    </cfRule>
  </conditionalFormatting>
  <conditionalFormatting sqref="AL5:AQ10">
    <cfRule type="cellIs" dxfId="174" priority="1" operator="equal">
      <formula>"N"</formula>
    </cfRule>
    <cfRule type="cellIs" dxfId="173" priority="3" operator="equal">
      <formula>"L"</formula>
    </cfRule>
    <cfRule type="cellIs" dxfId="172" priority="2" operator="equal">
      <formula>"W"</formula>
    </cfRule>
  </conditionalFormatting>
  <conditionalFormatting sqref="AL11:AR11">
    <cfRule type="cellIs" dxfId="171" priority="65" operator="equal">
      <formula>"W"</formula>
    </cfRule>
    <cfRule type="cellIs" dxfId="170" priority="66" operator="equal">
      <formula>"L"</formula>
    </cfRule>
    <cfRule type="cellIs" dxfId="169" priority="64" operator="equal">
      <formula>"N"</formula>
    </cfRule>
  </conditionalFormatting>
  <conditionalFormatting sqref="AQ16:XFD20">
    <cfRule type="cellIs" dxfId="167" priority="124" operator="equal">
      <formula>"L"</formula>
    </cfRule>
    <cfRule type="cellIs" dxfId="161" priority="122" operator="equal">
      <formula>"N"</formula>
    </cfRule>
    <cfRule type="cellIs" dxfId="160" priority="123" operator="equal">
      <formula>"W"</formula>
    </cfRule>
  </conditionalFormatting>
  <conditionalFormatting sqref="AS15:XFD15">
    <cfRule type="cellIs" dxfId="156" priority="131" operator="equal">
      <formula>"N"</formula>
    </cfRule>
    <cfRule type="cellIs" dxfId="155" priority="132" operator="equal">
      <formula>"W"</formula>
    </cfRule>
    <cfRule type="cellIs" dxfId="154" priority="133" operator="equal">
      <formula>"L"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69" operator="containsText" id="{49445BCE-D3ED-4225-A6C8-4753C56F6F0A}">
            <xm:f>NOT(ISERROR(SEARCH(Paramétrage!#REF!,E1)))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470" operator="containsText" id="{4CB3954E-D0F9-49F2-AAEE-33F24FD8DE28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471" operator="containsText" id="{E2F57797-23D9-4B47-98F4-9A9BA0216F2D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472" operator="containsText" id="{4EEE28F3-02EC-47BF-A33E-B1723C45D5BF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73" operator="containsText" id="{7A2E917B-F6DB-414E-BB22-AD8D329178B6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467" operator="containsText" id="{3815044D-A093-46FB-8407-BCCF9DFBA949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468" operator="containsText" id="{FE164556-2BF4-4FDE-8D56-907E09BD4481}">
            <xm:f>NOT(ISERROR(SEARCH(Paramétrage!#REF!,E1)))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m:sqref>E1:L3 AL21:AX23 BF21:XFD30 E21:L1048576 AL24:AO24 AQ24:AX24 AL25:AX30 AL31:XFD1048576 AA32:AH1048576</xm:sqref>
        </x14:conditionalFormatting>
        <x14:conditionalFormatting xmlns:xm="http://schemas.microsoft.com/office/excel/2006/main">
          <x14:cfRule type="containsText" priority="162" operator="containsText" id="{C2175815-420D-4FC4-AF15-2707DB5F1AF2}">
            <xm:f>NOT(ISERROR(SEARCH(Paramétrage!$B$7,E4)))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1" operator="containsText" id="{48248691-B82F-4B7E-AFA2-5C6FEF36C1F9}">
            <xm:f>NOT(ISERROR(SEARCH(Paramétrage!$B$8,E4)))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0" operator="containsText" id="{0AD783EE-DA50-4194-9854-9DF538BFC545}">
            <xm:f>NOT(ISERROR(SEARCH(Paramétrage!$B$9,E4)))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59" operator="containsText" id="{5707AE3C-B32A-499F-9F9C-02030034D8AD}">
            <xm:f>NOT(ISERROR(SEARCH(Paramétrage!$B$10,E4)))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58" operator="containsText" id="{4DAA2D46-F65C-42F2-B006-A7E675A4C0FC}">
            <xm:f>NOT(ISERROR(SEARCH(Paramétrage!#REF!,E4)))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57" operator="containsText" id="{C369ED5E-123F-420C-B91A-EBD65CA779F8}">
            <xm:f>NOT(ISERROR(SEARCH(Paramétrage!#REF!,E4)))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6" operator="containsText" id="{51CAA26E-ADB7-468B-B14C-8C64068725CF}">
            <xm:f>NOT(ISERROR(SEARCH(Paramétrage!#REF!,E4)))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E4:L4 L5:L11</xm:sqref>
        </x14:conditionalFormatting>
        <x14:conditionalFormatting xmlns:xm="http://schemas.microsoft.com/office/excel/2006/main">
          <x14:cfRule type="containsText" priority="2097" operator="containsText" id="{76FCEAFE-1D67-473C-9670-21B6EE285D2D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E21:L1048576 E1:L3 AA21:AH1048576 AL31:XFD1048576 AL24:AO24 AQ24:AX24 AL25:AX30 AL21:AX23 AY21:XFD30</xm:sqref>
        </x14:conditionalFormatting>
        <x14:conditionalFormatting xmlns:xm="http://schemas.microsoft.com/office/excel/2006/main">
          <x14:cfRule type="containsText" priority="173" operator="containsText" id="{03024086-C72D-4943-922E-178208A5E16E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2" operator="containsText" id="{BCAAD941-45B5-4F9E-9EA0-7DF177A34422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71" operator="containsText" id="{D18B8D7A-FC80-4CEF-A487-01A664295E42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70" operator="containsText" id="{F72B03C5-7586-48C2-BB0B-01B1495B9797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6" operator="containsText" id="{AC019262-4B5C-42F0-B3D6-85712C551C39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3" operator="containsText" id="{CDB90582-39C6-48AC-886B-70134DFC5035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64" operator="containsText" id="{8AFAB39F-A486-4DF4-AC9E-9F32078BB6A2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65" operator="containsText" id="{14CCC681-2684-4EAA-93AA-30F234FDA87D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9" operator="containsText" id="{0911782D-D6A1-4851-9DBC-0616694F8B8B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8" operator="containsText" id="{CBF19CB0-6F34-498A-8554-11179CE6A4BF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7" operator="containsText" id="{B99599E6-A713-4559-AC99-15A8FC2FDB69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6" operator="containsText" id="{C0401FCE-6A13-48A0-8641-6DF6A31C3522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78" operator="containsText" id="{5ED95DE9-B28F-47D5-A4B3-200A0F503F9A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7" operator="containsText" id="{7FCEC839-9EDC-4CA6-947D-6DD25D9DD920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5" operator="containsText" id="{B7D525F9-03A9-47C1-A83A-422DE3C0B08E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74" operator="containsText" id="{97395725-92D4-4952-AC96-1D0490B4E9AB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H17:H20 S17:S20 AD17:AD20 AO17:AO20</xm:sqref>
        </x14:conditionalFormatting>
        <x14:conditionalFormatting xmlns:xm="http://schemas.microsoft.com/office/excel/2006/main">
          <x14:cfRule type="containsText" priority="147" operator="containsText" id="{84A3ABF2-6E1A-4D58-8AD7-6E65BF57291E}">
            <xm:f>NOT(ISERROR(SEARCH(Paramétrage!#REF!,E4)))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L5:L11 E4:L4 P16:W20 W4:W15 AH4:AH15 AA16:AH20 AS4:XFD15 E15:L20</xm:sqref>
        </x14:conditionalFormatting>
        <x14:conditionalFormatting xmlns:xm="http://schemas.microsoft.com/office/excel/2006/main">
          <x14:cfRule type="containsText" priority="2685" operator="containsText" id="{CDD32170-66D2-4A41-BF94-EFD1143C656D}">
            <xm:f>NOT(ISERROR(SEARCH(Paramétrage!#REF!,P1)))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P1:W3 AA1:AH3 AL1:XFD3 P21:W1048576 AY21:BE30 AA21:AH31</xm:sqref>
        </x14:conditionalFormatting>
        <x14:conditionalFormatting xmlns:xm="http://schemas.microsoft.com/office/excel/2006/main">
          <x14:cfRule type="containsText" priority="2684" operator="containsText" id="{56A1B83D-E7A4-4AC3-A4BA-C1C4ECC959CE}">
            <xm:f>NOT(ISERROR(SEARCH(Paramétrage!#REF!,P1)))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P1:W3 AA1:AH3 AL1:XFD3 P21:W1048576</xm:sqref>
        </x14:conditionalFormatting>
        <x14:conditionalFormatting xmlns:xm="http://schemas.microsoft.com/office/excel/2006/main">
          <x14:cfRule type="containsText" priority="2686" operator="containsText" id="{133811BA-80F8-47BD-BC70-1073CB679918}">
            <xm:f>NOT(ISERROR(SEARCH(Paramétrage!#REF!,P1)))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687" operator="containsText" id="{BC96B238-320A-4C97-9EF8-FB9117C79A16}">
            <xm:f>NOT(ISERROR(SEARCH(Paramétrage!#REF!,P1)))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688" operator="containsText" id="{D46C40A8-E632-4B5E-B0F7-748FD09A2367}">
            <xm:f>NOT(ISERROR(SEARCH(Paramétrage!$B$10,P1)))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689" operator="containsText" id="{66087FFE-480A-48B9-AAA8-97DFD26B7FF5}">
            <xm:f>NOT(ISERROR(SEARCH(Paramétrage!$B$9,P1)))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690" operator="containsText" id="{B4B20FA3-FC54-4786-B727-DEA5A71610E6}">
            <xm:f>NOT(ISERROR(SEARCH(Paramétrage!$B$8,P1)))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691" operator="containsText" id="{FA693D31-C8D8-451B-8630-AD0C3D7DE50F}">
            <xm:f>NOT(ISERROR(SEARCH(Paramétrage!$B$7,P1)))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P1:W3 AA1:AH3 AL1:XFD3 AY21:BE30 AA21:AH31 P21:W1048576</xm:sqref>
        </x14:conditionalFormatting>
        <x14:conditionalFormatting xmlns:xm="http://schemas.microsoft.com/office/excel/2006/main">
          <x14:cfRule type="containsText" priority="135" operator="containsText" id="{5E68FADC-F6A2-405B-BD30-2EB20A87BB1C}">
            <xm:f>NOT(ISERROR(SEARCH(Paramétrage!$B$9,U15)))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36" operator="containsText" id="{44E6C5F4-AB45-4ACD-AF1B-BBD476119400}">
            <xm:f>NOT(ISERROR(SEARCH(Paramétrage!$B$8,U15)))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7" operator="containsText" id="{6E179461-5715-44C6-B206-164DB64913A4}">
            <xm:f>NOT(ISERROR(SEARCH(Paramétrage!$B$7,U15)))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9" operator="containsText" id="{65670EDA-0F45-4E13-9B71-D491053A9A4C}">
            <xm:f>NOT(ISERROR(SEARCH(Paramétrage!#REF!,U15)))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W15 AH15 AS15:XFD15 U16:W20 AF16:AH20</xm:sqref>
        </x14:conditionalFormatting>
        <x14:conditionalFormatting xmlns:xm="http://schemas.microsoft.com/office/excel/2006/main">
          <x14:cfRule type="containsText" priority="154" operator="containsText" id="{5AA4F5FD-A99D-46FC-A85C-04DC7E36021A}">
            <xm:f>NOT(ISERROR(SEARCH(Paramétrage!$B$8,E4)))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0" operator="containsText" id="{759F7F09-6A21-47B8-A903-8124ADD95B50}">
            <xm:f>NOT(ISERROR(SEARCH(Paramétrage!#REF!,E4)))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3" operator="containsText" id="{4B3D78A5-0322-45B9-A5C3-A0C1999D56AB}">
            <xm:f>NOT(ISERROR(SEARCH(Paramétrage!$B$9,E4)))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52" operator="containsText" id="{FE262DC4-2C75-4B9B-8383-11600EC25DC3}">
            <xm:f>NOT(ISERROR(SEARCH(Paramétrage!$B$10,E4)))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51" operator="containsText" id="{FA7C0043-50E0-4327-8F15-47E200AC4CA7}">
            <xm:f>NOT(ISERROR(SEARCH(Paramétrage!#REF!,E4)))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55" operator="containsText" id="{807B5FC5-BE39-4549-8018-B86B58C90678}">
            <xm:f>NOT(ISERROR(SEARCH(Paramétrage!$B$7,E4)))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AH4 AS4:XFD4 W4:W14 E15:L20 P16:T20 AA16:AE20 AL16:AP20</xm:sqref>
        </x14:conditionalFormatting>
        <x14:conditionalFormatting xmlns:xm="http://schemas.microsoft.com/office/excel/2006/main">
          <x14:cfRule type="containsText" priority="189" operator="containsText" id="{28228A22-32B3-4D44-A656-4AA5B6462358}">
            <xm:f>NOT(ISERROR(SEARCH(Paramétrage!$B$7,AH5)))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86" operator="containsText" id="{8AE97B01-5201-41C5-8DBE-67078C735839}">
            <xm:f>NOT(ISERROR(SEARCH(Paramétrage!$B$10,AH5)))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87" operator="containsText" id="{A3B741A3-A459-4E7B-BB1B-A12E10FF1481}">
            <xm:f>NOT(ISERROR(SEARCH(Paramétrage!$B$9,AH5)))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88" operator="containsText" id="{D34A8B96-4AB5-4F72-B79B-789F0BFAEC97}">
            <xm:f>NOT(ISERROR(SEARCH(Paramétrage!$B$8,AH5)))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AH5:AH14 AS5:XFD14</xm:sqref>
        </x14:conditionalFormatting>
        <x14:conditionalFormatting xmlns:xm="http://schemas.microsoft.com/office/excel/2006/main">
          <x14:cfRule type="containsText" priority="180" operator="containsText" id="{899CF2AF-EC5F-49D1-82D3-3F6F9F293ED4}">
            <xm:f>NOT(ISERROR(SEARCH(Paramétrage!#REF!,U5)))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81" operator="containsText" id="{5C19200A-48EE-465D-AA8C-C47D6085B8A8}">
            <xm:f>NOT(ISERROR(SEARCH(Paramétrage!#REF!,U5)))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AH5:AH15 AS5:XFD15 W15 U16:W20 AF16:AH20</xm:sqref>
        </x14:conditionalFormatting>
        <x14:conditionalFormatting xmlns:xm="http://schemas.microsoft.com/office/excel/2006/main">
          <x14:cfRule type="containsText" priority="149" operator="containsText" id="{FC9CEF77-5F03-4D0F-86BB-E03D7A2ACEC1}">
            <xm:f>NOT(ISERROR(SEARCH(Paramétrage!#REF!,E4)))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AL16:AP20 W4:W14 AH4:AH14 AS4:XFD14 E15:L20 P16:T20 AA16:AE20</xm:sqref>
        </x14:conditionalFormatting>
        <x14:conditionalFormatting xmlns:xm="http://schemas.microsoft.com/office/excel/2006/main">
          <x14:cfRule type="containsText" priority="148" operator="containsText" id="{0DFF05F1-7B3D-4046-BF84-4BB0A1DB33E5}">
            <xm:f>NOT(ISERROR(SEARCH(Paramétrage!#REF!,AL16)))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AL16:AP20</xm:sqref>
        </x14:conditionalFormatting>
        <x14:conditionalFormatting xmlns:xm="http://schemas.microsoft.com/office/excel/2006/main">
          <x14:cfRule type="containsText" priority="115" operator="containsText" id="{D492E48D-1BA6-457E-8488-C000404A32F4}">
            <xm:f>NOT(ISERROR(SEARCH(Paramétrage!$B$10,AQ16)))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93" operator="containsText" id="{70C6D638-E8A2-472F-98A0-F94C864F031E}">
            <xm:f>NOT(ISERROR(SEARCH(Paramétrage!#REF!,AQ16)))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16" operator="containsText" id="{785E22F0-F481-40C7-8230-19ED64698A76}">
            <xm:f>NOT(ISERROR(SEARCH(Paramétrage!$B$9,AQ16)))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94" operator="containsText" id="{581514EB-3FB4-48B3-8B52-23431D567002}">
            <xm:f>NOT(ISERROR(SEARCH(Paramétrage!#REF!,AQ16)))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20" operator="containsText" id="{0C5A5B49-0280-4357-88C4-0EE2A28269D2}">
            <xm:f>NOT(ISERROR(SEARCH(Paramétrage!$B$8,AQ16)))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1" operator="containsText" id="{FE75A9D5-4571-486C-A764-6E961DA0F5B3}">
            <xm:f>NOT(ISERROR(SEARCH(Paramétrage!$B$7,AQ16)))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95" operator="containsText" id="{9726D56B-3E25-468E-A813-B7E1EED8DAA1}">
            <xm:f>NOT(ISERROR(SEARCH(Paramétrage!#REF!,AQ16)))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96" operator="containsText" id="{69325ABA-02F3-4545-8A1E-D75F187BAD1B}">
            <xm:f>NOT(ISERROR(SEARCH(Paramétrage!#REF!,AQ16)))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AQ16:XFD20</xm:sqref>
        </x14:conditionalFormatting>
        <x14:conditionalFormatting xmlns:xm="http://schemas.microsoft.com/office/excel/2006/main">
          <x14:cfRule type="containsText" priority="134" operator="containsText" id="{90582303-98B2-49C1-B7F0-216784C3C966}">
            <xm:f>NOT(ISERROR(SEARCH(Paramétrage!$B$10,U15)))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AS15:XFD15 U16:W20 AF16:AH20 W15 AH15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E5725F-88FF-4549-9C29-D5C6D9A35665}">
          <x14:formula1>
            <xm:f>Paramétrage!$A$1:$A$3</xm:f>
          </x14:formula1>
          <xm:sqref>J5:J11 U5:U11 AF5:AF11 AQ5:AQ11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63E9F-DE41-443D-A295-C3809BB7D3F8}">
  <sheetPr>
    <tabColor theme="7" tint="0.59999389629810485"/>
  </sheetPr>
  <dimension ref="A1:Y44"/>
  <sheetViews>
    <sheetView showGridLines="0" tabSelected="1" zoomScale="40" zoomScaleNormal="40" workbookViewId="0">
      <pane xSplit="3" ySplit="3" topLeftCell="D10" activePane="bottomRight" state="frozen"/>
      <selection activeCell="AZ19" sqref="AZ19"/>
      <selection pane="topRight" activeCell="AZ19" sqref="AZ19"/>
      <selection pane="bottomLeft" activeCell="AZ19" sqref="AZ19"/>
      <selection pane="bottomRight" activeCell="X33" sqref="X33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25.1796875" style="72" customWidth="1"/>
    <col min="5" max="5" width="4.36328125" style="28" customWidth="1"/>
    <col min="6" max="6" width="15.36328125" style="39" customWidth="1"/>
    <col min="7" max="7" width="20.1796875" style="5" customWidth="1"/>
    <col min="8" max="8" width="4.36328125" style="5" customWidth="1"/>
    <col min="9" max="9" width="15.36328125" style="39" customWidth="1"/>
    <col min="10" max="10" width="20.1796875" style="5" customWidth="1"/>
    <col min="11" max="11" width="4.26953125" style="5" customWidth="1"/>
    <col min="12" max="12" width="10.08984375" style="43" customWidth="1"/>
    <col min="13" max="13" width="2.453125" style="5" customWidth="1"/>
    <col min="14" max="14" width="6.08984375" style="5" customWidth="1"/>
    <col min="15" max="15" width="20.1796875" style="5" customWidth="1"/>
    <col min="16" max="16" width="4.36328125" style="5" customWidth="1"/>
    <col min="17" max="17" width="14.36328125" style="39" customWidth="1"/>
    <col min="18" max="18" width="20.1796875" style="5" customWidth="1"/>
    <col min="19" max="19" width="4.36328125" style="5" customWidth="1"/>
    <col min="20" max="20" width="10.08984375" style="43" customWidth="1"/>
    <col min="21" max="21" width="2.453125" style="5" customWidth="1"/>
    <col min="22" max="22" width="6.08984375" style="5" customWidth="1"/>
    <col min="23" max="23" width="7.90625" style="36" customWidth="1"/>
    <col min="24" max="24" width="38.81640625" style="25" customWidth="1"/>
    <col min="25" max="25" width="5.453125" style="5" customWidth="1"/>
    <col min="26" max="16384" width="10.90625" style="5"/>
  </cols>
  <sheetData>
    <row r="1" spans="1:25" ht="21.5" thickBot="1" x14ac:dyDescent="0.4">
      <c r="M1" s="35"/>
      <c r="U1" s="35"/>
    </row>
    <row r="2" spans="1:25" s="29" customFormat="1" ht="21.5" thickBot="1" x14ac:dyDescent="0.55000000000000004">
      <c r="A2"/>
      <c r="B2"/>
      <c r="D2" s="98" t="s">
        <v>64</v>
      </c>
      <c r="E2" s="98"/>
      <c r="F2" s="98"/>
      <c r="G2" s="98"/>
      <c r="H2" s="98"/>
      <c r="I2" s="98"/>
      <c r="J2" s="98"/>
      <c r="K2" s="99"/>
      <c r="L2" s="43"/>
      <c r="M2" s="35"/>
      <c r="N2" s="5"/>
      <c r="O2" s="100" t="s">
        <v>23</v>
      </c>
      <c r="P2" s="98"/>
      <c r="Q2" s="98"/>
      <c r="R2" s="98"/>
      <c r="S2" s="99"/>
      <c r="T2" s="5"/>
      <c r="U2" s="35"/>
      <c r="V2" s="5"/>
      <c r="W2" s="100" t="s">
        <v>4</v>
      </c>
      <c r="X2" s="98"/>
      <c r="Y2" s="99"/>
    </row>
    <row r="3" spans="1:25" ht="21" x14ac:dyDescent="0.35">
      <c r="M3" s="35"/>
      <c r="U3" s="35"/>
    </row>
    <row r="4" spans="1:25" ht="21" x14ac:dyDescent="0.35">
      <c r="D4" s="74"/>
      <c r="F4" s="40"/>
      <c r="G4" s="28"/>
      <c r="H4" s="28"/>
      <c r="I4" s="40"/>
      <c r="J4" s="28"/>
      <c r="K4" s="28"/>
      <c r="L4" s="44"/>
      <c r="M4" s="37"/>
      <c r="N4" s="28"/>
      <c r="O4" s="28"/>
      <c r="P4" s="28"/>
      <c r="Q4" s="40"/>
      <c r="R4" s="28"/>
      <c r="S4" s="28"/>
      <c r="U4" s="37"/>
      <c r="V4" s="28"/>
    </row>
    <row r="5" spans="1:25" ht="21" x14ac:dyDescent="0.35">
      <c r="D5" s="74"/>
      <c r="F5" s="40"/>
      <c r="G5" s="28"/>
      <c r="H5" s="28"/>
      <c r="I5" s="40"/>
      <c r="J5" s="28"/>
      <c r="K5" s="28"/>
      <c r="L5" s="44"/>
      <c r="M5" s="37"/>
      <c r="N5" s="28"/>
      <c r="O5" s="28"/>
      <c r="P5" s="28"/>
      <c r="Q5" s="40"/>
      <c r="R5" s="28"/>
      <c r="S5" s="28"/>
      <c r="U5" s="37"/>
      <c r="V5" s="28"/>
      <c r="W5" s="38" t="s">
        <v>15</v>
      </c>
      <c r="X5" s="30" t="str">
        <f>IF(K30="","",VLOOKUP("w",K29:L30,2,FALSE))</f>
        <v/>
      </c>
    </row>
    <row r="6" spans="1:25" ht="21" x14ac:dyDescent="0.35">
      <c r="D6" s="34">
        <f>'1-Phase de poule-Sport 2'!AJ11+Paramétrage!$G$14+Paramétrage!$G$15</f>
        <v>0.47986111111111091</v>
      </c>
      <c r="E6" s="34" t="s">
        <v>42</v>
      </c>
      <c r="F6" s="40"/>
      <c r="G6" s="28"/>
      <c r="H6" s="28"/>
      <c r="I6" s="40"/>
      <c r="J6" s="28"/>
      <c r="K6" s="28"/>
      <c r="L6" s="44"/>
      <c r="M6" s="37"/>
      <c r="N6" s="28"/>
      <c r="O6" s="28"/>
      <c r="P6" s="28"/>
      <c r="Q6" s="40"/>
      <c r="R6" s="28"/>
      <c r="S6" s="28"/>
      <c r="U6" s="37"/>
      <c r="V6" s="28"/>
      <c r="W6" s="42" t="s">
        <v>16</v>
      </c>
      <c r="X6" s="32" t="str">
        <f>IF(K30="","",VLOOKUP("l",K29:L30,2,FALSE))</f>
        <v/>
      </c>
    </row>
    <row r="7" spans="1:25" ht="21" x14ac:dyDescent="0.35">
      <c r="B7" s="95"/>
      <c r="D7" s="73" t="e">
        <f ca="1">'Param. - Transition'!D17</f>
        <v>#N/A</v>
      </c>
      <c r="E7" s="31"/>
      <c r="F7" s="41" t="e">
        <f ca="1">D7</f>
        <v>#N/A</v>
      </c>
      <c r="G7" s="28"/>
      <c r="H7" s="28"/>
      <c r="I7" s="40"/>
      <c r="J7" s="28"/>
      <c r="K7" s="28"/>
      <c r="L7" s="44"/>
      <c r="M7" s="37"/>
      <c r="N7" s="28"/>
      <c r="O7" s="28"/>
      <c r="P7" s="28"/>
      <c r="Q7" s="40"/>
      <c r="R7" s="28"/>
      <c r="S7" s="28"/>
      <c r="U7" s="37"/>
      <c r="V7" s="28"/>
      <c r="W7" s="42" t="s">
        <v>17</v>
      </c>
      <c r="X7" s="30" t="str">
        <f>IF(K36="","",VLOOKUP("w",K35:L36,2,FALSE))</f>
        <v/>
      </c>
    </row>
    <row r="8" spans="1:25" ht="21" x14ac:dyDescent="0.35">
      <c r="B8" s="96"/>
      <c r="D8" s="73" t="str">
        <f ca="1">'Param. - Transition'!E18</f>
        <v>Nom équipe 2 A</v>
      </c>
      <c r="E8" s="31"/>
      <c r="F8" s="41" t="str">
        <f ca="1">D8</f>
        <v>Nom équipe 2 A</v>
      </c>
      <c r="G8" s="34">
        <f>D34+Paramétrage!$G$14+Paramétrage!$G$15</f>
        <v>0.49652777777777751</v>
      </c>
      <c r="H8" s="34" t="s">
        <v>42</v>
      </c>
      <c r="I8" s="40"/>
      <c r="J8" s="28"/>
      <c r="K8" s="28"/>
      <c r="L8" s="44"/>
      <c r="M8" s="37"/>
      <c r="N8" s="28"/>
      <c r="O8" s="34">
        <f>G8</f>
        <v>0.49652777777777751</v>
      </c>
      <c r="P8" s="34" t="s">
        <v>44</v>
      </c>
      <c r="Q8" s="40"/>
      <c r="R8" s="28"/>
      <c r="S8" s="28"/>
      <c r="U8" s="37"/>
      <c r="V8" s="28"/>
      <c r="W8" s="42" t="s">
        <v>18</v>
      </c>
      <c r="X8" s="32" t="str">
        <f>IF(K36="","",VLOOKUP("l",K35:L36,2,FALSE))</f>
        <v/>
      </c>
    </row>
    <row r="9" spans="1:25" ht="21" x14ac:dyDescent="0.35">
      <c r="B9" s="96"/>
      <c r="D9" s="74"/>
      <c r="E9" s="33"/>
      <c r="F9" s="40"/>
      <c r="G9" s="38" t="str">
        <f>IF(E8="","",VLOOKUP("w",E7:F8,2,FALSE))</f>
        <v/>
      </c>
      <c r="H9" s="31"/>
      <c r="I9" s="41" t="str">
        <f>G9</f>
        <v/>
      </c>
      <c r="J9" s="28"/>
      <c r="K9" s="28"/>
      <c r="L9" s="44"/>
      <c r="M9" s="37"/>
      <c r="N9" s="28"/>
      <c r="O9" s="38" t="str">
        <f>IF(E8="","",VLOOKUP("l",E7:F8,2,FALSE))</f>
        <v/>
      </c>
      <c r="P9" s="31"/>
      <c r="Q9" s="41" t="str">
        <f>+O9</f>
        <v/>
      </c>
      <c r="R9" s="28"/>
      <c r="S9" s="28"/>
      <c r="U9" s="37"/>
      <c r="V9" s="28"/>
      <c r="W9" s="42" t="s">
        <v>19</v>
      </c>
      <c r="X9" s="30" t="str">
        <f>IF(S30="","",VLOOKUP("w",S29:T30,2,FALSE))</f>
        <v/>
      </c>
    </row>
    <row r="10" spans="1:25" ht="21" x14ac:dyDescent="0.35">
      <c r="B10" s="96"/>
      <c r="D10" s="34">
        <f>D6</f>
        <v>0.47986111111111091</v>
      </c>
      <c r="E10" s="34" t="s">
        <v>43</v>
      </c>
      <c r="F10" s="40"/>
      <c r="G10" s="38" t="str">
        <f>IF(E12="","",VLOOKUP("w",E11:F12,2,FALSE))</f>
        <v/>
      </c>
      <c r="H10" s="31"/>
      <c r="I10" s="41" t="str">
        <f>G10</f>
        <v/>
      </c>
      <c r="J10" s="28"/>
      <c r="K10" s="28"/>
      <c r="L10" s="44"/>
      <c r="M10" s="37"/>
      <c r="N10" s="28"/>
      <c r="O10" s="38" t="str">
        <f>IF(E12="","",VLOOKUP("l",E11:F12,2,FALSE))</f>
        <v/>
      </c>
      <c r="P10" s="31"/>
      <c r="Q10" s="41" t="str">
        <f>+O10</f>
        <v/>
      </c>
      <c r="R10" s="28"/>
      <c r="S10" s="28"/>
      <c r="U10" s="37"/>
      <c r="V10" s="28"/>
      <c r="W10" s="42" t="s">
        <v>20</v>
      </c>
      <c r="X10" s="32" t="str">
        <f>IF(S30="","",VLOOKUP("l",S29:T30,2,FALSE))</f>
        <v/>
      </c>
    </row>
    <row r="11" spans="1:25" ht="21" x14ac:dyDescent="0.35">
      <c r="B11" s="96"/>
      <c r="D11" s="73" t="str">
        <f ca="1">'Param. - Transition'!E17</f>
        <v>Nom équipe 1 A</v>
      </c>
      <c r="E11" s="31"/>
      <c r="F11" s="41" t="str">
        <f ca="1">D11</f>
        <v>Nom équipe 1 A</v>
      </c>
      <c r="G11" s="28"/>
      <c r="H11" s="28"/>
      <c r="I11" s="40"/>
      <c r="J11" s="28"/>
      <c r="K11" s="28"/>
      <c r="L11" s="44"/>
      <c r="M11" s="37"/>
      <c r="N11" s="28"/>
      <c r="O11" s="28"/>
      <c r="P11" s="28"/>
      <c r="Q11" s="40"/>
      <c r="R11" s="28"/>
      <c r="S11" s="28"/>
      <c r="U11" s="37"/>
      <c r="V11" s="28"/>
      <c r="W11" s="42" t="s">
        <v>21</v>
      </c>
      <c r="X11" s="30" t="str">
        <f>IF(S35="","",VLOOKUP("w",S35:T36,2,FALSE))</f>
        <v/>
      </c>
    </row>
    <row r="12" spans="1:25" ht="21" x14ac:dyDescent="0.35">
      <c r="B12" s="96"/>
      <c r="D12" s="73" t="e">
        <f ca="1">'Param. - Transition'!D18</f>
        <v>#N/A</v>
      </c>
      <c r="E12" s="31"/>
      <c r="F12" s="41" t="e">
        <f ca="1">D12</f>
        <v>#N/A</v>
      </c>
      <c r="G12" s="28"/>
      <c r="H12" s="28"/>
      <c r="I12" s="40"/>
      <c r="J12" s="34">
        <f>O24+Paramétrage!$G$14+Paramétrage!$G$15</f>
        <v>0.51319444444444418</v>
      </c>
      <c r="K12" s="34" t="s">
        <v>42</v>
      </c>
      <c r="L12" s="44"/>
      <c r="M12" s="37"/>
      <c r="N12" s="28"/>
      <c r="O12" s="28"/>
      <c r="P12" s="28"/>
      <c r="Q12" s="40"/>
      <c r="R12" s="34">
        <f>J12</f>
        <v>0.51319444444444418</v>
      </c>
      <c r="S12" s="34" t="s">
        <v>44</v>
      </c>
      <c r="U12" s="37"/>
      <c r="V12" s="28"/>
      <c r="W12" s="42" t="s">
        <v>22</v>
      </c>
      <c r="X12" s="32" t="str">
        <f>IF(S36="","",VLOOKUP("l",S35:T36,2,FALSE))</f>
        <v/>
      </c>
    </row>
    <row r="13" spans="1:25" ht="26" customHeight="1" x14ac:dyDescent="0.35">
      <c r="B13" s="96"/>
      <c r="D13" s="74"/>
      <c r="E13" s="33"/>
      <c r="F13" s="40"/>
      <c r="G13" s="28"/>
      <c r="H13" s="28"/>
      <c r="I13" s="40"/>
      <c r="J13" s="38" t="str">
        <f>IF(H10="","",VLOOKUP("w",H9:I10,2,FALSE))</f>
        <v/>
      </c>
      <c r="K13" s="31"/>
      <c r="L13" s="45" t="str">
        <f>J13</f>
        <v/>
      </c>
      <c r="M13" s="37"/>
      <c r="N13" s="28"/>
      <c r="O13" s="28"/>
      <c r="P13" s="28"/>
      <c r="Q13" s="40"/>
      <c r="R13" s="38" t="str">
        <f>IF(P10="","",VLOOKUP("w",P9:Q10,2,FALSE))</f>
        <v/>
      </c>
      <c r="S13" s="31"/>
      <c r="T13" s="45" t="str">
        <f>R13</f>
        <v/>
      </c>
      <c r="U13" s="37"/>
      <c r="V13" s="28"/>
      <c r="W13" s="42" t="s">
        <v>28</v>
      </c>
      <c r="X13" s="30" t="str">
        <f>IF(K14="","",VLOOKUP("w",K13:L14,2,FALSE))</f>
        <v/>
      </c>
    </row>
    <row r="14" spans="1:25" ht="21" x14ac:dyDescent="0.35">
      <c r="B14" s="96"/>
      <c r="D14" s="34">
        <f>D10</f>
        <v>0.47986111111111091</v>
      </c>
      <c r="E14" s="34" t="s">
        <v>44</v>
      </c>
      <c r="F14" s="40"/>
      <c r="G14" s="28"/>
      <c r="H14" s="28"/>
      <c r="I14" s="40"/>
      <c r="J14" s="38" t="str">
        <f>IF(H18="","",VLOOKUP("w",H17:I18,2,FALSE))</f>
        <v/>
      </c>
      <c r="K14" s="31"/>
      <c r="L14" s="45" t="str">
        <f>J14</f>
        <v/>
      </c>
      <c r="M14" s="37"/>
      <c r="N14" s="28"/>
      <c r="O14" s="28"/>
      <c r="P14" s="28"/>
      <c r="Q14" s="40"/>
      <c r="R14" s="38" t="str">
        <f>IF(P18="","",VLOOKUP("w",P17:Q18,2,FALSE))</f>
        <v/>
      </c>
      <c r="S14" s="31"/>
      <c r="T14" s="45" t="str">
        <f>R14</f>
        <v/>
      </c>
      <c r="U14" s="37"/>
      <c r="V14" s="28"/>
      <c r="W14" s="42" t="s">
        <v>29</v>
      </c>
      <c r="X14" s="32" t="str">
        <f>IF(K14="","",VLOOKUP("l",K13:L14,2,FALSE))</f>
        <v/>
      </c>
    </row>
    <row r="15" spans="1:25" ht="21" x14ac:dyDescent="0.35">
      <c r="B15" s="96"/>
      <c r="D15" s="73" t="e">
        <f ca="1">'Param. - Transition'!D19</f>
        <v>#N/A</v>
      </c>
      <c r="E15" s="31"/>
      <c r="F15" s="41" t="e">
        <f ca="1">D15</f>
        <v>#N/A</v>
      </c>
      <c r="G15" s="28"/>
      <c r="H15" s="28"/>
      <c r="I15" s="40"/>
      <c r="J15" s="28"/>
      <c r="K15" s="28"/>
      <c r="L15" s="44"/>
      <c r="M15" s="37"/>
      <c r="N15" s="28"/>
      <c r="O15" s="28"/>
      <c r="P15" s="28"/>
      <c r="Q15" s="40"/>
      <c r="R15" s="28"/>
      <c r="S15" s="28"/>
      <c r="U15" s="37"/>
      <c r="V15" s="28"/>
      <c r="W15" s="42" t="s">
        <v>30</v>
      </c>
      <c r="X15" s="30" t="str">
        <f>IF(K20="","",VLOOKUP("w",K19:L20,2,FALSE))</f>
        <v/>
      </c>
    </row>
    <row r="16" spans="1:25" ht="21" x14ac:dyDescent="0.35">
      <c r="B16" s="96"/>
      <c r="D16" s="73" t="str">
        <f ca="1">'Param. - Transition'!E20</f>
        <v>Nom équipe 6 B</v>
      </c>
      <c r="E16" s="31"/>
      <c r="F16" s="41" t="str">
        <f ca="1">D16</f>
        <v>Nom équipe 6 B</v>
      </c>
      <c r="G16" s="34">
        <f>G8</f>
        <v>0.49652777777777751</v>
      </c>
      <c r="H16" s="34" t="s">
        <v>43</v>
      </c>
      <c r="I16" s="40"/>
      <c r="J16" s="28"/>
      <c r="K16" s="28"/>
      <c r="L16" s="44"/>
      <c r="M16" s="37"/>
      <c r="N16" s="28"/>
      <c r="O16" s="34">
        <f>O8</f>
        <v>0.49652777777777751</v>
      </c>
      <c r="P16" s="34" t="s">
        <v>51</v>
      </c>
      <c r="Q16" s="40"/>
      <c r="R16" s="28"/>
      <c r="S16" s="28"/>
      <c r="U16" s="37"/>
      <c r="V16" s="28"/>
      <c r="W16" s="42" t="s">
        <v>31</v>
      </c>
      <c r="X16" s="32" t="str">
        <f>IF(K20="","",VLOOKUP("l",K19:L20,2,FALSE))</f>
        <v/>
      </c>
    </row>
    <row r="17" spans="2:24" ht="21" x14ac:dyDescent="0.35">
      <c r="B17" s="96"/>
      <c r="D17" s="74"/>
      <c r="E17" s="33"/>
      <c r="F17" s="40"/>
      <c r="G17" s="38" t="str">
        <f>IF(E16="","",VLOOKUP("w",E15:F16,2,FALSE))</f>
        <v/>
      </c>
      <c r="H17" s="31"/>
      <c r="I17" s="41" t="str">
        <f>G17</f>
        <v/>
      </c>
      <c r="J17" s="28"/>
      <c r="K17" s="28"/>
      <c r="L17" s="44"/>
      <c r="M17" s="37"/>
      <c r="N17" s="28"/>
      <c r="O17" s="38" t="str">
        <f>IF(E16="","",VLOOKUP("l",E15:F16,2,FALSE))</f>
        <v/>
      </c>
      <c r="P17" s="31"/>
      <c r="Q17" s="41" t="str">
        <f>O17</f>
        <v/>
      </c>
      <c r="R17" s="28"/>
      <c r="S17" s="28"/>
      <c r="U17" s="37"/>
      <c r="V17" s="28"/>
      <c r="W17" s="42" t="s">
        <v>32</v>
      </c>
      <c r="X17" s="30" t="str">
        <f>IF(S14="","",VLOOKUP("w",S13:T14,2,FALSE))</f>
        <v/>
      </c>
    </row>
    <row r="18" spans="2:24" ht="21" x14ac:dyDescent="0.35">
      <c r="B18" s="96"/>
      <c r="D18" s="34">
        <f>D14</f>
        <v>0.47986111111111091</v>
      </c>
      <c r="E18" s="34" t="s">
        <v>51</v>
      </c>
      <c r="F18" s="40"/>
      <c r="G18" s="38" t="str">
        <f>IF(E20="","",VLOOKUP("w",E19:F20,2,FALSE))</f>
        <v/>
      </c>
      <c r="H18" s="31"/>
      <c r="I18" s="41" t="str">
        <f>G18</f>
        <v/>
      </c>
      <c r="J18" s="34">
        <f>J12</f>
        <v>0.51319444444444418</v>
      </c>
      <c r="K18" s="34" t="s">
        <v>43</v>
      </c>
      <c r="L18" s="44"/>
      <c r="M18" s="37"/>
      <c r="N18" s="28"/>
      <c r="O18" s="38" t="str">
        <f>IF(E20="","",VLOOKUP("l",E19:F20,2,FALSE))</f>
        <v/>
      </c>
      <c r="P18" s="31"/>
      <c r="Q18" s="41" t="str">
        <f>O18</f>
        <v/>
      </c>
      <c r="R18" s="34">
        <f>R12</f>
        <v>0.51319444444444418</v>
      </c>
      <c r="S18" s="34" t="s">
        <v>51</v>
      </c>
      <c r="U18" s="37"/>
      <c r="V18" s="28"/>
      <c r="W18" s="42" t="s">
        <v>33</v>
      </c>
      <c r="X18" s="32" t="str">
        <f>IF(S14="","",VLOOKUP("l",S13:T14,2,FALSE))</f>
        <v/>
      </c>
    </row>
    <row r="19" spans="2:24" ht="21" x14ac:dyDescent="0.35">
      <c r="B19" s="96"/>
      <c r="D19" s="73" t="str">
        <f ca="1">'Param. - Transition'!E19</f>
        <v>Nom équipe 5 B</v>
      </c>
      <c r="E19" s="31"/>
      <c r="F19" s="41" t="str">
        <f ca="1">D19</f>
        <v>Nom équipe 5 B</v>
      </c>
      <c r="G19" s="28"/>
      <c r="H19" s="28"/>
      <c r="I19" s="40"/>
      <c r="J19" s="38" t="str">
        <f>IF(H10="","",VLOOKUP("L",H9:I10,2,FALSE))</f>
        <v/>
      </c>
      <c r="K19" s="31"/>
      <c r="L19" s="45" t="str">
        <f>J19</f>
        <v/>
      </c>
      <c r="M19" s="37"/>
      <c r="N19" s="28"/>
      <c r="O19" s="28"/>
      <c r="P19" s="28"/>
      <c r="Q19" s="40"/>
      <c r="R19" s="38" t="str">
        <f>IF(P10="","",VLOOKUP("L",P9:Q10,2,FALSE))</f>
        <v/>
      </c>
      <c r="S19" s="31"/>
      <c r="T19" s="45" t="str">
        <f>R19</f>
        <v/>
      </c>
      <c r="U19" s="37"/>
      <c r="V19" s="28"/>
      <c r="W19" s="42" t="s">
        <v>34</v>
      </c>
      <c r="X19" s="30" t="str">
        <f>IF(S20="","",VLOOKUP("w",S19:T20,2,FALSE))</f>
        <v/>
      </c>
    </row>
    <row r="20" spans="2:24" ht="21" x14ac:dyDescent="0.35">
      <c r="B20" s="97"/>
      <c r="D20" s="73" t="e">
        <f ca="1">'Param. - Transition'!D20</f>
        <v>#N/A</v>
      </c>
      <c r="E20" s="31"/>
      <c r="F20" s="41" t="e">
        <f ca="1">D20</f>
        <v>#N/A</v>
      </c>
      <c r="G20" s="28"/>
      <c r="H20" s="28"/>
      <c r="I20" s="40"/>
      <c r="J20" s="38" t="str">
        <f>IF(H18="","",VLOOKUP("L",H17:I18,2,FALSE))</f>
        <v/>
      </c>
      <c r="K20" s="31"/>
      <c r="L20" s="45" t="str">
        <f>J20</f>
        <v/>
      </c>
      <c r="M20" s="37"/>
      <c r="N20" s="28"/>
      <c r="O20" s="28"/>
      <c r="P20" s="28"/>
      <c r="Q20" s="40"/>
      <c r="R20" s="38" t="str">
        <f>IF(P18="","",VLOOKUP("L",P17:Q18,2,FALSE))</f>
        <v/>
      </c>
      <c r="S20" s="31"/>
      <c r="T20" s="45" t="str">
        <f>R20</f>
        <v/>
      </c>
      <c r="U20" s="37"/>
      <c r="V20" s="28"/>
      <c r="W20" s="42" t="s">
        <v>35</v>
      </c>
      <c r="X20" s="32" t="str">
        <f>IF(S20="","",VLOOKUP("l",S19:T20,2,FALSE))</f>
        <v/>
      </c>
    </row>
    <row r="21" spans="2:24" ht="21" x14ac:dyDescent="0.35">
      <c r="D21" s="74"/>
      <c r="F21" s="40"/>
      <c r="G21" s="28"/>
      <c r="H21" s="28"/>
      <c r="I21" s="40"/>
      <c r="J21" s="28"/>
      <c r="K21" s="28"/>
      <c r="L21" s="44"/>
      <c r="M21" s="37"/>
      <c r="N21" s="28"/>
      <c r="O21" s="28"/>
      <c r="P21" s="28"/>
      <c r="Q21" s="40"/>
      <c r="R21" s="28"/>
      <c r="S21" s="28"/>
      <c r="U21" s="37"/>
      <c r="V21" s="84">
        <v>1</v>
      </c>
      <c r="W21"/>
      <c r="X21"/>
    </row>
    <row r="22" spans="2:24" ht="21" x14ac:dyDescent="0.35">
      <c r="D22" s="34">
        <f>D18+Paramétrage!$G$14+Paramétrage!$G$15</f>
        <v>0.48819444444444421</v>
      </c>
      <c r="E22" s="34" t="s">
        <v>42</v>
      </c>
      <c r="F22" s="40"/>
      <c r="G22" s="28"/>
      <c r="H22" s="28"/>
      <c r="I22" s="40"/>
      <c r="J22" s="28"/>
      <c r="K22" s="28"/>
      <c r="L22" s="44"/>
      <c r="M22" s="37"/>
      <c r="N22" s="28"/>
      <c r="O22" s="28"/>
      <c r="P22" s="28"/>
      <c r="Q22" s="40"/>
      <c r="R22" s="28"/>
      <c r="S22" s="28"/>
      <c r="U22" s="37"/>
      <c r="V22" s="84">
        <v>2</v>
      </c>
      <c r="W22"/>
      <c r="X22"/>
    </row>
    <row r="23" spans="2:24" ht="21" x14ac:dyDescent="0.35">
      <c r="B23" s="95"/>
      <c r="D23" s="73" t="str">
        <f ca="1">'Param. - Transition'!B17</f>
        <v>Nom équipe 3 B</v>
      </c>
      <c r="E23" s="31"/>
      <c r="F23" s="41" t="str">
        <f ca="1">D23</f>
        <v>Nom équipe 3 B</v>
      </c>
      <c r="G23" s="28"/>
      <c r="H23" s="28"/>
      <c r="I23" s="40"/>
      <c r="J23" s="28"/>
      <c r="K23" s="28"/>
      <c r="L23" s="44"/>
      <c r="M23" s="37"/>
      <c r="N23" s="28"/>
      <c r="O23" s="28"/>
      <c r="P23" s="28"/>
      <c r="Q23" s="40"/>
      <c r="R23" s="28"/>
      <c r="S23" s="28"/>
      <c r="U23" s="37"/>
      <c r="V23" s="84">
        <v>3</v>
      </c>
      <c r="W23"/>
      <c r="X23"/>
    </row>
    <row r="24" spans="2:24" ht="21" x14ac:dyDescent="0.35">
      <c r="B24" s="96"/>
      <c r="D24" s="73" t="e">
        <f ca="1">'Param. - Transition'!C18</f>
        <v>#N/A</v>
      </c>
      <c r="E24" s="31"/>
      <c r="F24" s="41" t="e">
        <f ca="1">D24</f>
        <v>#N/A</v>
      </c>
      <c r="G24" s="34">
        <f>G16+Paramétrage!$G$14+Paramétrage!$G$15</f>
        <v>0.50486111111111087</v>
      </c>
      <c r="H24" s="34" t="s">
        <v>42</v>
      </c>
      <c r="I24" s="40"/>
      <c r="J24" s="28"/>
      <c r="K24" s="28"/>
      <c r="L24" s="44"/>
      <c r="M24" s="37"/>
      <c r="N24" s="28"/>
      <c r="O24" s="34">
        <f>G24</f>
        <v>0.50486111111111087</v>
      </c>
      <c r="P24" s="34" t="s">
        <v>44</v>
      </c>
      <c r="Q24" s="40"/>
      <c r="R24" s="28"/>
      <c r="S24" s="28"/>
      <c r="U24" s="37"/>
      <c r="V24" s="84">
        <v>4</v>
      </c>
      <c r="W24"/>
      <c r="X24"/>
    </row>
    <row r="25" spans="2:24" ht="21" x14ac:dyDescent="0.35">
      <c r="B25" s="96"/>
      <c r="D25" s="74"/>
      <c r="E25" s="33"/>
      <c r="F25" s="40"/>
      <c r="G25" s="38" t="str">
        <f>IF(E24="","",VLOOKUP("w",E23:F24,2,FALSE))</f>
        <v/>
      </c>
      <c r="H25" s="31"/>
      <c r="I25" s="41" t="str">
        <f>G25</f>
        <v/>
      </c>
      <c r="J25" s="28"/>
      <c r="K25" s="28"/>
      <c r="L25" s="44"/>
      <c r="M25" s="37"/>
      <c r="N25" s="28"/>
      <c r="O25" s="38" t="str">
        <f>IF(E24="","",VLOOKUP("l",E23:F24,2,FALSE))</f>
        <v/>
      </c>
      <c r="P25" s="31"/>
      <c r="Q25" s="41" t="str">
        <f>O25</f>
        <v/>
      </c>
      <c r="R25" s="28"/>
      <c r="S25" s="28"/>
      <c r="U25" s="37"/>
      <c r="V25" s="28"/>
      <c r="W25"/>
      <c r="X25"/>
    </row>
    <row r="26" spans="2:24" ht="21" x14ac:dyDescent="0.35">
      <c r="B26" s="96"/>
      <c r="D26" s="34">
        <f>D22</f>
        <v>0.48819444444444421</v>
      </c>
      <c r="E26" s="34" t="s">
        <v>43</v>
      </c>
      <c r="F26" s="40"/>
      <c r="G26" s="38" t="str">
        <f>IF(E28="","",VLOOKUP("w",E27:F28,2,FALSE))</f>
        <v/>
      </c>
      <c r="H26" s="31"/>
      <c r="I26" s="41" t="str">
        <f>G26</f>
        <v/>
      </c>
      <c r="J26" s="28"/>
      <c r="K26" s="28"/>
      <c r="L26" s="44"/>
      <c r="M26" s="37"/>
      <c r="N26" s="28"/>
      <c r="O26" s="38" t="str">
        <f>IF(E28="","",VLOOKUP("l",E27:F28,2,FALSE))</f>
        <v/>
      </c>
      <c r="P26" s="31"/>
      <c r="Q26" s="41" t="str">
        <f>O26</f>
        <v/>
      </c>
      <c r="R26" s="28"/>
      <c r="S26" s="28"/>
      <c r="U26" s="37"/>
      <c r="V26" s="28"/>
      <c r="W26"/>
      <c r="X26"/>
    </row>
    <row r="27" spans="2:24" ht="21" x14ac:dyDescent="0.35">
      <c r="B27" s="96"/>
      <c r="D27" s="73" t="e">
        <f ca="1">'Param. - Transition'!C17</f>
        <v>#N/A</v>
      </c>
      <c r="E27" s="31"/>
      <c r="F27" s="41" t="e">
        <f ca="1">D27</f>
        <v>#N/A</v>
      </c>
      <c r="G27" s="28"/>
      <c r="H27" s="28"/>
      <c r="I27" s="40"/>
      <c r="J27" s="28"/>
      <c r="K27" s="28"/>
      <c r="L27" s="44"/>
      <c r="M27" s="37"/>
      <c r="N27" s="28"/>
      <c r="O27" s="28"/>
      <c r="P27" s="28"/>
      <c r="Q27" s="40"/>
      <c r="R27" s="28"/>
      <c r="S27" s="28"/>
      <c r="U27" s="37"/>
      <c r="V27" s="28"/>
      <c r="W27"/>
      <c r="X27"/>
    </row>
    <row r="28" spans="2:24" ht="21" x14ac:dyDescent="0.35">
      <c r="B28" s="96"/>
      <c r="D28" s="73" t="str">
        <f ca="1">'Param. - Transition'!B18</f>
        <v>Nom équipe 4 B</v>
      </c>
      <c r="E28" s="31"/>
      <c r="F28" s="41" t="str">
        <f ca="1">D28</f>
        <v>Nom équipe 4 B</v>
      </c>
      <c r="G28" s="28"/>
      <c r="H28" s="28"/>
      <c r="I28" s="40"/>
      <c r="J28" s="34">
        <f>J18+Paramétrage!$G$14+Paramétrage!$G$15</f>
        <v>0.52152777777777748</v>
      </c>
      <c r="K28" s="34" t="s">
        <v>42</v>
      </c>
      <c r="L28" s="44"/>
      <c r="M28" s="37"/>
      <c r="N28" s="28"/>
      <c r="O28" s="28"/>
      <c r="P28" s="28"/>
      <c r="Q28" s="40"/>
      <c r="R28" s="34">
        <f>J28</f>
        <v>0.52152777777777748</v>
      </c>
      <c r="S28" s="34" t="s">
        <v>44</v>
      </c>
      <c r="U28" s="37"/>
      <c r="V28" s="28"/>
      <c r="W28"/>
      <c r="X28"/>
    </row>
    <row r="29" spans="2:24" ht="21" x14ac:dyDescent="0.35">
      <c r="B29" s="96"/>
      <c r="D29" s="74"/>
      <c r="E29" s="33"/>
      <c r="F29" s="40"/>
      <c r="G29" s="28"/>
      <c r="H29" s="28"/>
      <c r="I29" s="40"/>
      <c r="J29" s="38" t="str">
        <f>IF(H26="","",VLOOKUP("w",H25:I26,2,FALSE))</f>
        <v/>
      </c>
      <c r="K29" s="31"/>
      <c r="L29" s="45" t="str">
        <f>J29</f>
        <v/>
      </c>
      <c r="M29" s="37"/>
      <c r="N29" s="28"/>
      <c r="O29" s="28"/>
      <c r="P29" s="28"/>
      <c r="Q29" s="40"/>
      <c r="R29" s="38" t="str">
        <f>IF(P26="","",VLOOKUP("w",P25:Q26,2,FALSE))</f>
        <v/>
      </c>
      <c r="S29" s="31"/>
      <c r="T29" s="45" t="str">
        <f>R29</f>
        <v/>
      </c>
      <c r="U29" s="37"/>
      <c r="V29" s="28"/>
      <c r="W29"/>
      <c r="X29"/>
    </row>
    <row r="30" spans="2:24" ht="21" x14ac:dyDescent="0.35">
      <c r="B30" s="96"/>
      <c r="D30" s="34">
        <f>D26</f>
        <v>0.48819444444444421</v>
      </c>
      <c r="E30" s="34" t="s">
        <v>44</v>
      </c>
      <c r="F30" s="40"/>
      <c r="G30" s="28"/>
      <c r="H30" s="28"/>
      <c r="I30" s="40"/>
      <c r="J30" s="38" t="str">
        <f>IF(H34="","",VLOOKUP("w",H33:I34,2,FALSE))</f>
        <v/>
      </c>
      <c r="K30" s="31"/>
      <c r="L30" s="45" t="str">
        <f>J30</f>
        <v/>
      </c>
      <c r="M30" s="37"/>
      <c r="N30" s="28"/>
      <c r="O30" s="28"/>
      <c r="P30" s="28"/>
      <c r="Q30" s="40"/>
      <c r="R30" s="38" t="str">
        <f>IF(P34="","",VLOOKUP("w",P33:Q34,2,FALSE))</f>
        <v/>
      </c>
      <c r="S30" s="31"/>
      <c r="T30" s="45" t="str">
        <f>R30</f>
        <v/>
      </c>
      <c r="U30" s="37"/>
      <c r="V30" s="28"/>
      <c r="W30"/>
      <c r="X30"/>
    </row>
    <row r="31" spans="2:24" ht="21" x14ac:dyDescent="0.35">
      <c r="B31" s="96"/>
      <c r="D31" s="73" t="str">
        <f ca="1">'Param. - Transition'!B19</f>
        <v>Nom équipe 7 A</v>
      </c>
      <c r="E31" s="31"/>
      <c r="F31" s="41" t="str">
        <f ca="1">D31</f>
        <v>Nom équipe 7 A</v>
      </c>
      <c r="G31" s="28"/>
      <c r="H31" s="28"/>
      <c r="I31" s="40"/>
      <c r="J31" s="28"/>
      <c r="K31" s="28"/>
      <c r="L31" s="44"/>
      <c r="M31" s="37"/>
      <c r="N31" s="28"/>
      <c r="O31" s="28"/>
      <c r="P31" s="28"/>
      <c r="Q31" s="40"/>
      <c r="R31" s="28"/>
      <c r="S31" s="28"/>
      <c r="U31" s="37"/>
      <c r="V31" s="28"/>
      <c r="W31"/>
      <c r="X31"/>
    </row>
    <row r="32" spans="2:24" ht="21" x14ac:dyDescent="0.35">
      <c r="B32" s="96"/>
      <c r="D32" s="73" t="e">
        <f ca="1">'Param. - Transition'!C20</f>
        <v>#N/A</v>
      </c>
      <c r="E32" s="31"/>
      <c r="F32" s="41" t="e">
        <f ca="1">D32</f>
        <v>#N/A</v>
      </c>
      <c r="G32" s="34">
        <f>G24</f>
        <v>0.50486111111111087</v>
      </c>
      <c r="H32" s="34" t="s">
        <v>43</v>
      </c>
      <c r="I32" s="40"/>
      <c r="J32" s="28"/>
      <c r="K32" s="28"/>
      <c r="L32" s="44"/>
      <c r="M32" s="37"/>
      <c r="N32" s="28"/>
      <c r="O32" s="34">
        <f>G24</f>
        <v>0.50486111111111087</v>
      </c>
      <c r="P32" s="34" t="s">
        <v>51</v>
      </c>
      <c r="Q32" s="40"/>
      <c r="R32" s="28"/>
      <c r="S32" s="28"/>
      <c r="U32" s="37"/>
      <c r="V32" s="28"/>
      <c r="W32"/>
      <c r="X32"/>
    </row>
    <row r="33" spans="2:24" ht="21" x14ac:dyDescent="0.35">
      <c r="B33" s="96"/>
      <c r="D33" s="74"/>
      <c r="E33" s="33"/>
      <c r="F33" s="40"/>
      <c r="G33" s="38" t="str">
        <f>IF(E32="","",VLOOKUP("w",E31:F32,2,FALSE))</f>
        <v/>
      </c>
      <c r="H33" s="31"/>
      <c r="I33" s="41" t="str">
        <f>G33</f>
        <v/>
      </c>
      <c r="J33" s="28"/>
      <c r="K33" s="28"/>
      <c r="L33" s="44"/>
      <c r="M33" s="37"/>
      <c r="N33" s="28"/>
      <c r="O33" s="38" t="str">
        <f>IF(E32="","",VLOOKUP("l",E31:F32,2,FALSE))</f>
        <v/>
      </c>
      <c r="P33" s="31"/>
      <c r="Q33" s="41" t="str">
        <f>O33</f>
        <v/>
      </c>
      <c r="R33" s="28"/>
      <c r="S33" s="28"/>
      <c r="U33" s="37"/>
      <c r="V33" s="28"/>
      <c r="W33"/>
      <c r="X33"/>
    </row>
    <row r="34" spans="2:24" ht="21" x14ac:dyDescent="0.35">
      <c r="B34" s="96"/>
      <c r="D34" s="34">
        <f>D30</f>
        <v>0.48819444444444421</v>
      </c>
      <c r="E34" s="34" t="s">
        <v>51</v>
      </c>
      <c r="F34" s="40"/>
      <c r="G34" s="38" t="str">
        <f>IF(E36="","",VLOOKUP("w",E35:F36,2,FALSE))</f>
        <v/>
      </c>
      <c r="H34" s="31"/>
      <c r="I34" s="41" t="str">
        <f>G34</f>
        <v/>
      </c>
      <c r="J34" s="34">
        <f>J28</f>
        <v>0.52152777777777748</v>
      </c>
      <c r="K34" s="34" t="s">
        <v>43</v>
      </c>
      <c r="L34" s="44"/>
      <c r="M34" s="37"/>
      <c r="N34" s="28"/>
      <c r="O34" s="38" t="str">
        <f>IF(E36="","",VLOOKUP("l",E35:F36,2,FALSE))</f>
        <v/>
      </c>
      <c r="P34" s="31"/>
      <c r="Q34" s="41" t="str">
        <f>O34</f>
        <v/>
      </c>
      <c r="R34" s="34">
        <f>R28</f>
        <v>0.52152777777777748</v>
      </c>
      <c r="S34" s="34" t="s">
        <v>51</v>
      </c>
      <c r="U34" s="37"/>
      <c r="V34" s="28"/>
      <c r="W34"/>
      <c r="X34"/>
    </row>
    <row r="35" spans="2:24" ht="21" x14ac:dyDescent="0.35">
      <c r="B35" s="96"/>
      <c r="D35" s="73" t="e">
        <f ca="1">'Param. - Transition'!C19</f>
        <v>#N/A</v>
      </c>
      <c r="E35" s="31"/>
      <c r="F35" s="41" t="e">
        <f ca="1">D35</f>
        <v>#N/A</v>
      </c>
      <c r="G35" s="28"/>
      <c r="H35" s="28"/>
      <c r="I35" s="40"/>
      <c r="J35" s="38" t="str">
        <f>IF(H26="","",VLOOKUP("L",H25:I26,2,FALSE))</f>
        <v/>
      </c>
      <c r="K35" s="31"/>
      <c r="L35" s="45" t="str">
        <f>J35</f>
        <v/>
      </c>
      <c r="M35" s="37"/>
      <c r="N35" s="28"/>
      <c r="O35" s="28"/>
      <c r="P35" s="28"/>
      <c r="Q35" s="40"/>
      <c r="R35" s="38" t="str">
        <f>IF(P26="","",VLOOKUP("L",P25:Q26,2,FALSE))</f>
        <v/>
      </c>
      <c r="S35" s="31"/>
      <c r="T35" s="45" t="str">
        <f>R35</f>
        <v/>
      </c>
      <c r="U35" s="37"/>
      <c r="V35" s="28"/>
      <c r="W35"/>
      <c r="X35"/>
    </row>
    <row r="36" spans="2:24" ht="21" x14ac:dyDescent="0.35">
      <c r="B36" s="97"/>
      <c r="D36" s="73" t="str">
        <f ca="1">'Param. - Transition'!B20</f>
        <v>Nom équipe 8 A</v>
      </c>
      <c r="E36" s="31"/>
      <c r="F36" s="41" t="str">
        <f ca="1">D36</f>
        <v>Nom équipe 8 A</v>
      </c>
      <c r="G36" s="28"/>
      <c r="H36" s="28"/>
      <c r="I36" s="40"/>
      <c r="J36" s="38" t="str">
        <f>IF(H34="","",VLOOKUP("L",H33:I34,2,FALSE))</f>
        <v/>
      </c>
      <c r="K36" s="31"/>
      <c r="L36" s="45" t="str">
        <f>J36</f>
        <v/>
      </c>
      <c r="M36" s="37"/>
      <c r="N36" s="28"/>
      <c r="O36" s="28"/>
      <c r="P36" s="28"/>
      <c r="Q36" s="40"/>
      <c r="R36" s="38" t="str">
        <f>IF(P34="","",VLOOKUP("L",P33:Q34,2,FALSE))</f>
        <v/>
      </c>
      <c r="S36" s="31"/>
      <c r="T36" s="45" t="str">
        <f>R36</f>
        <v/>
      </c>
      <c r="U36" s="37"/>
      <c r="V36" s="28"/>
      <c r="W36"/>
      <c r="X36"/>
    </row>
    <row r="37" spans="2:24" ht="21" x14ac:dyDescent="0.35">
      <c r="D37" s="74"/>
      <c r="F37" s="40"/>
      <c r="G37" s="28"/>
      <c r="H37" s="28"/>
      <c r="I37" s="40"/>
      <c r="J37" s="28"/>
      <c r="K37" s="28"/>
      <c r="L37" s="44"/>
      <c r="M37" s="37"/>
      <c r="N37" s="28"/>
      <c r="O37" s="28"/>
      <c r="P37" s="28"/>
      <c r="Q37" s="40"/>
      <c r="R37" s="28"/>
      <c r="S37" s="28"/>
      <c r="U37" s="37"/>
      <c r="V37" s="28"/>
      <c r="W37"/>
      <c r="X37"/>
    </row>
    <row r="38" spans="2:24" ht="21" x14ac:dyDescent="0.35">
      <c r="M38" s="35"/>
      <c r="U38" s="35"/>
      <c r="W38"/>
      <c r="X38"/>
    </row>
    <row r="39" spans="2:24" ht="21" x14ac:dyDescent="0.35">
      <c r="M39" s="35"/>
      <c r="R39" s="34" t="s">
        <v>36</v>
      </c>
      <c r="U39" s="35"/>
      <c r="W39"/>
      <c r="X39"/>
    </row>
    <row r="40" spans="2:24" ht="18.5" x14ac:dyDescent="0.35">
      <c r="R40" s="34">
        <f>R34+Paramétrage!$G$14+Paramétrage!$G$15</f>
        <v>0.52986111111111078</v>
      </c>
      <c r="W40"/>
      <c r="X40"/>
    </row>
    <row r="41" spans="2:24" x14ac:dyDescent="0.35">
      <c r="W41"/>
      <c r="X41"/>
    </row>
    <row r="42" spans="2:24" x14ac:dyDescent="0.35">
      <c r="W42"/>
      <c r="X42"/>
    </row>
    <row r="43" spans="2:24" x14ac:dyDescent="0.35">
      <c r="W43"/>
      <c r="X43"/>
    </row>
    <row r="44" spans="2:24" x14ac:dyDescent="0.35">
      <c r="W44"/>
      <c r="X44"/>
    </row>
  </sheetData>
  <sheetProtection selectLockedCells="1"/>
  <mergeCells count="5">
    <mergeCell ref="D2:K2"/>
    <mergeCell ref="O2:S2"/>
    <mergeCell ref="W2:Y2"/>
    <mergeCell ref="B7:B20"/>
    <mergeCell ref="B23:B36"/>
  </mergeCells>
  <conditionalFormatting sqref="D7:D9">
    <cfRule type="cellIs" dxfId="153" priority="170" operator="equal">
      <formula>"N"</formula>
    </cfRule>
    <cfRule type="cellIs" dxfId="152" priority="172" operator="equal">
      <formula>"L"</formula>
    </cfRule>
    <cfRule type="cellIs" dxfId="151" priority="171" operator="equal">
      <formula>"W"</formula>
    </cfRule>
  </conditionalFormatting>
  <conditionalFormatting sqref="D15:D17">
    <cfRule type="cellIs" dxfId="150" priority="178" operator="equal">
      <formula>"L"</formula>
    </cfRule>
    <cfRule type="cellIs" dxfId="149" priority="177" operator="equal">
      <formula>"W"</formula>
    </cfRule>
    <cfRule type="cellIs" dxfId="148" priority="176" operator="equal">
      <formula>"N"</formula>
    </cfRule>
  </conditionalFormatting>
  <conditionalFormatting sqref="D31:D33">
    <cfRule type="cellIs" dxfId="147" priority="190" operator="equal">
      <formula>"L"</formula>
    </cfRule>
    <cfRule type="cellIs" dxfId="146" priority="189" operator="equal">
      <formula>"W"</formula>
    </cfRule>
    <cfRule type="cellIs" dxfId="145" priority="188" operator="equal">
      <formula>"N"</formula>
    </cfRule>
  </conditionalFormatting>
  <conditionalFormatting sqref="D1:L1 C3:L3 D23:D25 D27:D29 D35:D36 D37:F37 D38:L39 D40:Q40 D41:V124">
    <cfRule type="cellIs" dxfId="144" priority="191" operator="equal">
      <formula>"N"</formula>
    </cfRule>
    <cfRule type="cellIs" dxfId="143" priority="193" operator="equal">
      <formula>"L"</formula>
    </cfRule>
    <cfRule type="cellIs" dxfId="142" priority="192" operator="equal">
      <formula>"W"</formula>
    </cfRule>
  </conditionalFormatting>
  <conditionalFormatting sqref="F7:F18">
    <cfRule type="cellIs" dxfId="141" priority="173" operator="equal">
      <formula>"N"</formula>
    </cfRule>
    <cfRule type="cellIs" dxfId="140" priority="175" operator="equal">
      <formula>"L"</formula>
    </cfRule>
    <cfRule type="cellIs" dxfId="139" priority="174" operator="equal">
      <formula>"W"</formula>
    </cfRule>
  </conditionalFormatting>
  <conditionalFormatting sqref="F23:F34">
    <cfRule type="cellIs" dxfId="138" priority="185" operator="equal">
      <formula>"N"</formula>
    </cfRule>
    <cfRule type="cellIs" dxfId="137" priority="187" operator="equal">
      <formula>"L"</formula>
    </cfRule>
    <cfRule type="cellIs" dxfId="136" priority="186" operator="equal">
      <formula>"W"</formula>
    </cfRule>
  </conditionalFormatting>
  <conditionalFormatting sqref="G9:G11">
    <cfRule type="cellIs" dxfId="135" priority="167" operator="equal">
      <formula>"N"</formula>
    </cfRule>
    <cfRule type="cellIs" dxfId="134" priority="168" operator="equal">
      <formula>"W"</formula>
    </cfRule>
    <cfRule type="cellIs" dxfId="133" priority="169" operator="equal">
      <formula>"L"</formula>
    </cfRule>
  </conditionalFormatting>
  <conditionalFormatting sqref="G25:G27">
    <cfRule type="cellIs" dxfId="132" priority="141" operator="equal">
      <formula>"W"</formula>
    </cfRule>
    <cfRule type="cellIs" dxfId="131" priority="140" operator="equal">
      <formula>"N"</formula>
    </cfRule>
    <cfRule type="cellIs" dxfId="130" priority="142" operator="equal">
      <formula>"L"</formula>
    </cfRule>
  </conditionalFormatting>
  <conditionalFormatting sqref="H6:H7 H9:H11">
    <cfRule type="cellIs" dxfId="129" priority="54" operator="equal">
      <formula>"L"</formula>
    </cfRule>
    <cfRule type="cellIs" dxfId="128" priority="53" operator="equal">
      <formula>"W"</formula>
    </cfRule>
    <cfRule type="cellIs" dxfId="127" priority="52" operator="equal">
      <formula>"N"</formula>
    </cfRule>
  </conditionalFormatting>
  <conditionalFormatting sqref="H13:H15 H17:H19">
    <cfRule type="cellIs" dxfId="126" priority="55" operator="equal">
      <formula>"N"</formula>
    </cfRule>
    <cfRule type="cellIs" dxfId="125" priority="57" operator="equal">
      <formula>"L"</formula>
    </cfRule>
    <cfRule type="cellIs" dxfId="124" priority="56" operator="equal">
      <formula>"W"</formula>
    </cfRule>
  </conditionalFormatting>
  <conditionalFormatting sqref="H22:H23 H25:H27">
    <cfRule type="cellIs" dxfId="123" priority="24" operator="equal">
      <formula>"L"</formula>
    </cfRule>
    <cfRule type="cellIs" dxfId="122" priority="22" operator="equal">
      <formula>"N"</formula>
    </cfRule>
    <cfRule type="cellIs" dxfId="121" priority="23" operator="equal">
      <formula>"W"</formula>
    </cfRule>
  </conditionalFormatting>
  <conditionalFormatting sqref="H29:H31 H33:H34">
    <cfRule type="cellIs" dxfId="120" priority="21" operator="equal">
      <formula>"L"</formula>
    </cfRule>
    <cfRule type="cellIs" dxfId="119" priority="20" operator="equal">
      <formula>"W"</formula>
    </cfRule>
    <cfRule type="cellIs" dxfId="118" priority="19" operator="equal">
      <formula>"N"</formula>
    </cfRule>
  </conditionalFormatting>
  <conditionalFormatting sqref="I8:I20 G17:G18">
    <cfRule type="cellIs" dxfId="117" priority="125" operator="equal">
      <formula>"N"</formula>
    </cfRule>
    <cfRule type="cellIs" dxfId="116" priority="126" operator="equal">
      <formula>"W"</formula>
    </cfRule>
    <cfRule type="cellIs" dxfId="115" priority="127" operator="equal">
      <formula>"L"</formula>
    </cfRule>
  </conditionalFormatting>
  <conditionalFormatting sqref="I24:I34 G33:G34">
    <cfRule type="cellIs" dxfId="114" priority="123" operator="equal">
      <formula>"W"</formula>
    </cfRule>
    <cfRule type="cellIs" dxfId="113" priority="124" operator="equal">
      <formula>"L"</formula>
    </cfRule>
    <cfRule type="cellIs" dxfId="112" priority="122" operator="equal">
      <formula>"N"</formula>
    </cfRule>
  </conditionalFormatting>
  <conditionalFormatting sqref="I36">
    <cfRule type="cellIs" dxfId="111" priority="182" operator="equal">
      <formula>"N"</formula>
    </cfRule>
    <cfRule type="cellIs" dxfId="110" priority="183" operator="equal">
      <formula>"W"</formula>
    </cfRule>
    <cfRule type="cellIs" dxfId="109" priority="184" operator="equal">
      <formula>"L"</formula>
    </cfRule>
  </conditionalFormatting>
  <conditionalFormatting sqref="J13:J15">
    <cfRule type="cellIs" dxfId="108" priority="163" operator="equal">
      <formula>"L"</formula>
    </cfRule>
    <cfRule type="cellIs" dxfId="107" priority="162" operator="equal">
      <formula>"W"</formula>
    </cfRule>
    <cfRule type="cellIs" dxfId="106" priority="161" operator="equal">
      <formula>"N"</formula>
    </cfRule>
  </conditionalFormatting>
  <conditionalFormatting sqref="J29:J31">
    <cfRule type="cellIs" dxfId="105" priority="145" operator="equal">
      <formula>"L"</formula>
    </cfRule>
    <cfRule type="cellIs" dxfId="104" priority="144" operator="equal">
      <formula>"W"</formula>
    </cfRule>
    <cfRule type="cellIs" dxfId="103" priority="143" operator="equal">
      <formula>"N"</formula>
    </cfRule>
  </conditionalFormatting>
  <conditionalFormatting sqref="J19:L20">
    <cfRule type="cellIs" dxfId="102" priority="32" operator="equal">
      <formula>"W"</formula>
    </cfRule>
    <cfRule type="cellIs" dxfId="101" priority="31" operator="equal">
      <formula>"N"</formula>
    </cfRule>
    <cfRule type="cellIs" dxfId="100" priority="33" operator="equal">
      <formula>"L"</formula>
    </cfRule>
  </conditionalFormatting>
  <conditionalFormatting sqref="J35:L36">
    <cfRule type="cellIs" dxfId="99" priority="15" operator="equal">
      <formula>"L"</formula>
    </cfRule>
    <cfRule type="cellIs" dxfId="98" priority="14" operator="equal">
      <formula>"W"</formula>
    </cfRule>
    <cfRule type="cellIs" dxfId="97" priority="13" operator="equal">
      <formula>"N"</formula>
    </cfRule>
  </conditionalFormatting>
  <conditionalFormatting sqref="K4:L11 K13:L17 L12 L18">
    <cfRule type="cellIs" dxfId="96" priority="49" operator="equal">
      <formula>"N"</formula>
    </cfRule>
    <cfRule type="cellIs" dxfId="95" priority="50" operator="equal">
      <formula>"W"</formula>
    </cfRule>
    <cfRule type="cellIs" dxfId="94" priority="51" operator="equal">
      <formula>"L"</formula>
    </cfRule>
  </conditionalFormatting>
  <conditionalFormatting sqref="K21:L27 K29:L33 L28 L34">
    <cfRule type="cellIs" dxfId="93" priority="16" operator="equal">
      <formula>"N"</formula>
    </cfRule>
    <cfRule type="cellIs" dxfId="92" priority="17" operator="equal">
      <formula>"W"</formula>
    </cfRule>
    <cfRule type="cellIs" dxfId="91" priority="18" operator="equal">
      <formula>"L"</formula>
    </cfRule>
  </conditionalFormatting>
  <conditionalFormatting sqref="N1:T1 W1:Y1 C1:C2 A1:B6 L2 N2:O2 N3:T3 I4:J7 Q4:R9 F6:G6 O6 B7 A7:A20 J8:J11 R10:R11 D11:D13 G13:G14 O13:O14 F19:G19 D19:D21 F20:F21 A21:B22 I21:J23 Q21:R25 F22:G22 O22 B23 A23:A36 J24:J27 R26:R27 G29:G30 O29:O30 F35:I35 F36 I37:L37 Q37:T38 A37:B1048576 N38:P39 Q39 S39:T39 S40:V40">
    <cfRule type="cellIs" dxfId="90" priority="196" operator="equal">
      <formula>"L"</formula>
    </cfRule>
    <cfRule type="cellIs" dxfId="89" priority="195" operator="equal">
      <formula>"W"</formula>
    </cfRule>
    <cfRule type="cellIs" dxfId="88" priority="194" operator="equal">
      <formula>"N"</formula>
    </cfRule>
  </conditionalFormatting>
  <conditionalFormatting sqref="O9:O11">
    <cfRule type="cellIs" dxfId="87" priority="166" operator="equal">
      <formula>"L"</formula>
    </cfRule>
    <cfRule type="cellIs" dxfId="86" priority="164" operator="equal">
      <formula>"N"</formula>
    </cfRule>
    <cfRule type="cellIs" dxfId="85" priority="165" operator="equal">
      <formula>"W"</formula>
    </cfRule>
  </conditionalFormatting>
  <conditionalFormatting sqref="O25:O27">
    <cfRule type="cellIs" dxfId="84" priority="147" operator="equal">
      <formula>"W"</formula>
    </cfRule>
    <cfRule type="cellIs" dxfId="83" priority="146" operator="equal">
      <formula>"N"</formula>
    </cfRule>
    <cfRule type="cellIs" dxfId="82" priority="148" operator="equal">
      <formula>"L"</formula>
    </cfRule>
  </conditionalFormatting>
  <conditionalFormatting sqref="P6:P7 P9:P11">
    <cfRule type="cellIs" dxfId="81" priority="46" operator="equal">
      <formula>"N"</formula>
    </cfRule>
    <cfRule type="cellIs" dxfId="80" priority="48" operator="equal">
      <formula>"L"</formula>
    </cfRule>
    <cfRule type="cellIs" dxfId="79" priority="47" operator="equal">
      <formula>"W"</formula>
    </cfRule>
  </conditionalFormatting>
  <conditionalFormatting sqref="P13:P15 P17:P19">
    <cfRule type="cellIs" dxfId="78" priority="28" operator="equal">
      <formula>"N"</formula>
    </cfRule>
    <cfRule type="cellIs" dxfId="77" priority="29" operator="equal">
      <formula>"W"</formula>
    </cfRule>
    <cfRule type="cellIs" dxfId="76" priority="30" operator="equal">
      <formula>"L"</formula>
    </cfRule>
  </conditionalFormatting>
  <conditionalFormatting sqref="P22:P23 P25:P27">
    <cfRule type="cellIs" dxfId="75" priority="7" operator="equal">
      <formula>"N"</formula>
    </cfRule>
    <cfRule type="cellIs" dxfId="74" priority="8" operator="equal">
      <formula>"W"</formula>
    </cfRule>
    <cfRule type="cellIs" dxfId="73" priority="9" operator="equal">
      <formula>"L"</formula>
    </cfRule>
  </conditionalFormatting>
  <conditionalFormatting sqref="P29:P31 P33:P34">
    <cfRule type="cellIs" dxfId="72" priority="10" operator="equal">
      <formula>"N"</formula>
    </cfRule>
    <cfRule type="cellIs" dxfId="71" priority="11" operator="equal">
      <formula>"W"</formula>
    </cfRule>
    <cfRule type="cellIs" dxfId="70" priority="12" operator="equal">
      <formula>"L"</formula>
    </cfRule>
  </conditionalFormatting>
  <conditionalFormatting sqref="Q10:Q20 O17:O19">
    <cfRule type="cellIs" dxfId="69" priority="129" operator="equal">
      <formula>"W"</formula>
    </cfRule>
    <cfRule type="cellIs" dxfId="68" priority="128" operator="equal">
      <formula>"N"</formula>
    </cfRule>
    <cfRule type="cellIs" dxfId="67" priority="130" operator="equal">
      <formula>"L"</formula>
    </cfRule>
  </conditionalFormatting>
  <conditionalFormatting sqref="Q26:Q34 O33:O34 O35:Q35">
    <cfRule type="cellIs" dxfId="66" priority="137" operator="equal">
      <formula>"N"</formula>
    </cfRule>
    <cfRule type="cellIs" dxfId="65" priority="138" operator="equal">
      <formula>"W"</formula>
    </cfRule>
    <cfRule type="cellIs" dxfId="64" priority="139" operator="equal">
      <formula>"L"</formula>
    </cfRule>
  </conditionalFormatting>
  <conditionalFormatting sqref="Q36">
    <cfRule type="cellIs" dxfId="63" priority="179" operator="equal">
      <formula>"N"</formula>
    </cfRule>
    <cfRule type="cellIs" dxfId="62" priority="180" operator="equal">
      <formula>"W"</formula>
    </cfRule>
    <cfRule type="cellIs" dxfId="61" priority="181" operator="equal">
      <formula>"L"</formula>
    </cfRule>
  </conditionalFormatting>
  <conditionalFormatting sqref="R13:R15">
    <cfRule type="cellIs" dxfId="60" priority="157" operator="equal">
      <formula>"L"</formula>
    </cfRule>
    <cfRule type="cellIs" dxfId="59" priority="156" operator="equal">
      <formula>"W"</formula>
    </cfRule>
    <cfRule type="cellIs" dxfId="58" priority="155" operator="equal">
      <formula>"N"</formula>
    </cfRule>
  </conditionalFormatting>
  <conditionalFormatting sqref="R29:R31">
    <cfRule type="cellIs" dxfId="57" priority="151" operator="equal">
      <formula>"L"</formula>
    </cfRule>
    <cfRule type="cellIs" dxfId="56" priority="150" operator="equal">
      <formula>"W"</formula>
    </cfRule>
    <cfRule type="cellIs" dxfId="55" priority="149" operator="equal">
      <formula>"N"</formula>
    </cfRule>
  </conditionalFormatting>
  <conditionalFormatting sqref="R19:T20">
    <cfRule type="cellIs" dxfId="54" priority="27" operator="equal">
      <formula>"L"</formula>
    </cfRule>
    <cfRule type="cellIs" dxfId="53" priority="26" operator="equal">
      <formula>"W"</formula>
    </cfRule>
    <cfRule type="cellIs" dxfId="52" priority="25" operator="equal">
      <formula>"N"</formula>
    </cfRule>
  </conditionalFormatting>
  <conditionalFormatting sqref="R35:T36">
    <cfRule type="cellIs" dxfId="51" priority="1" operator="equal">
      <formula>"N"</formula>
    </cfRule>
    <cfRule type="cellIs" dxfId="50" priority="3" operator="equal">
      <formula>"L"</formula>
    </cfRule>
    <cfRule type="cellIs" dxfId="49" priority="2" operator="equal">
      <formula>"W"</formula>
    </cfRule>
  </conditionalFormatting>
  <conditionalFormatting sqref="S4:T11 S13:T17 T12 T18">
    <cfRule type="cellIs" dxfId="48" priority="44" operator="equal">
      <formula>"W"</formula>
    </cfRule>
    <cfRule type="cellIs" dxfId="47" priority="43" operator="equal">
      <formula>"N"</formula>
    </cfRule>
    <cfRule type="cellIs" dxfId="46" priority="45" operator="equal">
      <formula>"L"</formula>
    </cfRule>
  </conditionalFormatting>
  <conditionalFormatting sqref="S21:T27 S29:T33 T28 T34">
    <cfRule type="cellIs" dxfId="45" priority="6" operator="equal">
      <formula>"L"</formula>
    </cfRule>
    <cfRule type="cellIs" dxfId="44" priority="5" operator="equal">
      <formula>"W"</formula>
    </cfRule>
    <cfRule type="cellIs" dxfId="43" priority="4" operator="equal">
      <formula>"N"</formula>
    </cfRule>
  </conditionalFormatting>
  <conditionalFormatting sqref="T2">
    <cfRule type="cellIs" dxfId="42" priority="134" operator="equal">
      <formula>"N"</formula>
    </cfRule>
    <cfRule type="cellIs" dxfId="41" priority="135" operator="equal">
      <formula>"W"</formula>
    </cfRule>
    <cfRule type="cellIs" dxfId="40" priority="136" operator="equal">
      <formula>"L"</formula>
    </cfRule>
  </conditionalFormatting>
  <conditionalFormatting sqref="V1:V39 W3:Y3 D4:F5 N4:N37 C4:C124 Y4:Y124 W5:X124 E7:E9 E11:E13 E15:E17 E19:E21 E23:E25 E27:E29 E31:E33 E35:E36">
    <cfRule type="cellIs" dxfId="39" priority="112" operator="equal">
      <formula>"N"</formula>
    </cfRule>
    <cfRule type="cellIs" dxfId="38" priority="113" operator="equal">
      <formula>"W"</formula>
    </cfRule>
    <cfRule type="cellIs" dxfId="37" priority="114" operator="equal">
      <formula>"L"</formula>
    </cfRule>
  </conditionalFormatting>
  <conditionalFormatting sqref="W2">
    <cfRule type="cellIs" dxfId="36" priority="133" operator="equal">
      <formula>"L"</formula>
    </cfRule>
    <cfRule type="cellIs" dxfId="35" priority="131" operator="equal">
      <formula>"N"</formula>
    </cfRule>
    <cfRule type="cellIs" dxfId="34" priority="132" operator="equal">
      <formula>"W"</formula>
    </cfRule>
  </conditionalFormatting>
  <conditionalFormatting sqref="X5:X44 W21:X27">
    <cfRule type="duplicateValues" dxfId="33" priority="115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0E2D68-E73B-43EB-A9F5-CCCBE571FF24}">
          <x14:formula1>
            <xm:f>Paramétrage!$A$1:$A$3</xm:f>
          </x14:formula1>
          <xm:sqref>E35:E36 K19:K20 P9:P10 E19:E20 P25:P26 H17:H18 E23:E24 K13:K14 E15:E16 H25:H26 S19:S20 P33:P34 E31:E32 H33:H34 E27:E28 E11:E12 K29:K30 H9:H10 E7:E8 K35:K36 S29:S30 P17:P18 S13:S14 S35:S36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4420-573E-4DDE-8401-B5C137F19EF8}">
  <sheetPr>
    <tabColor rgb="FF00B050"/>
  </sheetPr>
  <dimension ref="B3:Z44"/>
  <sheetViews>
    <sheetView showGridLines="0" topLeftCell="D1" zoomScale="40" zoomScaleNormal="40" workbookViewId="0">
      <selection activeCell="R5" sqref="Q5:R12"/>
    </sheetView>
  </sheetViews>
  <sheetFormatPr baseColWidth="10" defaultRowHeight="23" customHeight="1" x14ac:dyDescent="0.35"/>
  <cols>
    <col min="2" max="2" width="40.08984375" customWidth="1"/>
    <col min="3" max="3" width="27.26953125" customWidth="1"/>
    <col min="5" max="5" width="35.1796875" customWidth="1"/>
    <col min="6" max="7" width="28.6328125" customWidth="1"/>
    <col min="9" max="9" width="40.08984375" customWidth="1"/>
    <col min="10" max="10" width="27.26953125" customWidth="1"/>
    <col min="12" max="12" width="35.1796875" customWidth="1"/>
    <col min="13" max="14" width="28.6328125" customWidth="1"/>
    <col min="16" max="16" width="35.26953125" customWidth="1"/>
    <col min="17" max="20" width="22.08984375" customWidth="1"/>
    <col min="22" max="22" width="44.36328125" customWidth="1"/>
  </cols>
  <sheetData>
    <row r="3" spans="2:26" s="49" customFormat="1" ht="34" customHeight="1" x14ac:dyDescent="0.35">
      <c r="B3" s="104" t="str">
        <f>"Classement duo - "&amp;Paramétrage!J2</f>
        <v>Classement duo - Ping</v>
      </c>
      <c r="C3" s="104"/>
      <c r="E3" s="104" t="str">
        <f>"Classement équipe - "&amp;Paramétrage!J2</f>
        <v>Classement équipe - Ping</v>
      </c>
      <c r="F3" s="104"/>
      <c r="G3" s="104"/>
      <c r="I3" s="104" t="str">
        <f>"Classement duo - "&amp;Paramétrage!J3</f>
        <v>Classement duo - Padel</v>
      </c>
      <c r="J3" s="104"/>
      <c r="L3" s="104" t="str">
        <f>"Classement équipe - "&amp;Paramétrage!J3</f>
        <v>Classement équipe - Padel</v>
      </c>
      <c r="M3" s="104"/>
      <c r="N3" s="104"/>
      <c r="Q3" s="101" t="s">
        <v>82</v>
      </c>
      <c r="R3" s="102"/>
      <c r="S3" s="102"/>
      <c r="T3" s="103"/>
      <c r="V3"/>
      <c r="W3"/>
      <c r="X3"/>
      <c r="Y3"/>
      <c r="Z3"/>
    </row>
    <row r="4" spans="2:26" ht="23" customHeight="1" x14ac:dyDescent="0.35">
      <c r="B4" s="46" t="s">
        <v>0</v>
      </c>
      <c r="C4" s="46" t="s">
        <v>4</v>
      </c>
      <c r="E4" s="46" t="s">
        <v>0</v>
      </c>
      <c r="F4" s="46" t="s">
        <v>55</v>
      </c>
      <c r="G4" s="46" t="s">
        <v>4</v>
      </c>
      <c r="I4" s="46" t="s">
        <v>0</v>
      </c>
      <c r="J4" s="46" t="s">
        <v>4</v>
      </c>
      <c r="L4" s="46" t="s">
        <v>0</v>
      </c>
      <c r="M4" s="46" t="s">
        <v>55</v>
      </c>
      <c r="N4" s="46" t="s">
        <v>4</v>
      </c>
      <c r="Q4" s="46" t="str">
        <f>Paramétrage!J3</f>
        <v>Padel</v>
      </c>
      <c r="R4" s="46" t="str">
        <f>Paramétrage!J2</f>
        <v>Ping</v>
      </c>
      <c r="S4" s="46" t="s">
        <v>50</v>
      </c>
      <c r="T4" s="46" t="s">
        <v>4</v>
      </c>
    </row>
    <row r="5" spans="2:26" ht="23" customHeight="1" x14ac:dyDescent="0.35">
      <c r="B5" s="47" t="str">
        <f>'2-Phase de classement-Sport 1'!X5</f>
        <v/>
      </c>
      <c r="C5" s="7">
        <v>1</v>
      </c>
      <c r="E5" s="47" t="str">
        <f>Paramétrage!E3</f>
        <v>Nom équipe 1</v>
      </c>
      <c r="F5" s="7">
        <f ca="1">SUMIF($B$5:$C$24,"*"&amp;E5&amp;"*",$C$5:$C$24)</f>
        <v>0</v>
      </c>
      <c r="G5" s="7">
        <f ca="1">RANK(F5,$F$5:$F$24,0)</f>
        <v>1</v>
      </c>
      <c r="I5" s="47" t="str">
        <f>'2-Phase de classement-Sport 2'!X5</f>
        <v/>
      </c>
      <c r="J5" s="7">
        <v>1</v>
      </c>
      <c r="L5" s="47" t="str">
        <f>Paramétrage!E3</f>
        <v>Nom équipe 1</v>
      </c>
      <c r="M5" s="7">
        <f t="shared" ref="M5:M12" ca="1" si="0">SUMIF($I$5:$J$24,"*"&amp;L5&amp;"*",$J$5:$J$24)</f>
        <v>0</v>
      </c>
      <c r="N5" s="7">
        <f ca="1">RANK(M5,$M$5:$M$14,0)</f>
        <v>1</v>
      </c>
      <c r="P5" s="47" t="str">
        <f>Paramétrage!E3</f>
        <v>Nom équipe 1</v>
      </c>
      <c r="Q5" s="7">
        <f ca="1">VLOOKUP(P5,$L$5:$N$12,3,FALSE)</f>
        <v>1</v>
      </c>
      <c r="R5" s="7">
        <f ca="1">VLOOKUP(P5,$E$5:$G$12,3,FALSE)</f>
        <v>1</v>
      </c>
      <c r="S5" s="7">
        <f ca="1">Q5+R5</f>
        <v>2</v>
      </c>
      <c r="T5" s="7">
        <f ca="1">RANK(S5,$S$5:$S$24,0)</f>
        <v>1</v>
      </c>
    </row>
    <row r="6" spans="2:26" ht="23" customHeight="1" x14ac:dyDescent="0.35">
      <c r="B6" s="48" t="str">
        <f>'2-Phase de classement-Sport 1'!X6</f>
        <v/>
      </c>
      <c r="C6" s="8">
        <v>2</v>
      </c>
      <c r="E6" s="48" t="str">
        <f>Paramétrage!E4</f>
        <v>Nom équipe 2</v>
      </c>
      <c r="F6" s="8">
        <f t="shared" ref="F6:F12" ca="1" si="1">SUMIF($B$5:$C$24,"*"&amp;E6&amp;"*",$C$5:$C$24)</f>
        <v>0</v>
      </c>
      <c r="G6" s="8">
        <f t="shared" ref="G6:G12" ca="1" si="2">RANK(F6,$F$5:$F$24,0)</f>
        <v>1</v>
      </c>
      <c r="I6" s="48" t="str">
        <f>'2-Phase de classement-Sport 2'!X6</f>
        <v/>
      </c>
      <c r="J6" s="8">
        <v>2</v>
      </c>
      <c r="L6" s="48" t="str">
        <f>Paramétrage!E4</f>
        <v>Nom équipe 2</v>
      </c>
      <c r="M6" s="8">
        <f t="shared" ca="1" si="0"/>
        <v>0</v>
      </c>
      <c r="N6" s="8">
        <f t="shared" ref="N6:N12" ca="1" si="3">RANK(M6,$M$5:$M$14,0)</f>
        <v>1</v>
      </c>
      <c r="P6" s="48" t="str">
        <f>Paramétrage!E4</f>
        <v>Nom équipe 2</v>
      </c>
      <c r="Q6" s="8">
        <f t="shared" ref="Q6:Q12" ca="1" si="4">VLOOKUP(P6,$L$5:$N$12,3,FALSE)</f>
        <v>1</v>
      </c>
      <c r="R6" s="8">
        <f t="shared" ref="R6:R12" ca="1" si="5">VLOOKUP(P6,$E$5:$G$12,3,FALSE)</f>
        <v>1</v>
      </c>
      <c r="S6" s="8">
        <f t="shared" ref="S6:S12" ca="1" si="6">Q6+R6</f>
        <v>2</v>
      </c>
      <c r="T6" s="8">
        <f t="shared" ref="T6:T12" ca="1" si="7">RANK(S6,$S$5:$S$24,0)</f>
        <v>1</v>
      </c>
    </row>
    <row r="7" spans="2:26" ht="23" customHeight="1" x14ac:dyDescent="0.35">
      <c r="B7" s="47" t="str">
        <f>'2-Phase de classement-Sport 1'!X7</f>
        <v/>
      </c>
      <c r="C7" s="7">
        <v>3</v>
      </c>
      <c r="E7" s="47" t="str">
        <f>Paramétrage!E5</f>
        <v>Nom équipe 3</v>
      </c>
      <c r="F7" s="7">
        <f t="shared" ca="1" si="1"/>
        <v>0</v>
      </c>
      <c r="G7" s="7">
        <f t="shared" ca="1" si="2"/>
        <v>1</v>
      </c>
      <c r="I7" s="47" t="str">
        <f>'2-Phase de classement-Sport 2'!X7</f>
        <v/>
      </c>
      <c r="J7" s="7">
        <v>3</v>
      </c>
      <c r="L7" s="47" t="str">
        <f>Paramétrage!E5</f>
        <v>Nom équipe 3</v>
      </c>
      <c r="M7" s="7">
        <f t="shared" ca="1" si="0"/>
        <v>0</v>
      </c>
      <c r="N7" s="7">
        <f t="shared" ca="1" si="3"/>
        <v>1</v>
      </c>
      <c r="P7" s="47" t="str">
        <f>Paramétrage!E5</f>
        <v>Nom équipe 3</v>
      </c>
      <c r="Q7" s="7">
        <f t="shared" ca="1" si="4"/>
        <v>1</v>
      </c>
      <c r="R7" s="7">
        <f t="shared" ca="1" si="5"/>
        <v>1</v>
      </c>
      <c r="S7" s="7">
        <f t="shared" ca="1" si="6"/>
        <v>2</v>
      </c>
      <c r="T7" s="7">
        <f t="shared" ca="1" si="7"/>
        <v>1</v>
      </c>
    </row>
    <row r="8" spans="2:26" ht="23" customHeight="1" x14ac:dyDescent="0.35">
      <c r="B8" s="48" t="str">
        <f>'2-Phase de classement-Sport 1'!X8</f>
        <v/>
      </c>
      <c r="C8" s="8">
        <v>4</v>
      </c>
      <c r="E8" s="48" t="str">
        <f>Paramétrage!E6</f>
        <v>Nom équipe 4</v>
      </c>
      <c r="F8" s="8">
        <f t="shared" ca="1" si="1"/>
        <v>0</v>
      </c>
      <c r="G8" s="8">
        <f t="shared" ca="1" si="2"/>
        <v>1</v>
      </c>
      <c r="I8" s="48" t="str">
        <f>'2-Phase de classement-Sport 2'!X8</f>
        <v/>
      </c>
      <c r="J8" s="8">
        <v>4</v>
      </c>
      <c r="L8" s="48" t="str">
        <f>Paramétrage!E6</f>
        <v>Nom équipe 4</v>
      </c>
      <c r="M8" s="8">
        <f t="shared" ca="1" si="0"/>
        <v>0</v>
      </c>
      <c r="N8" s="8">
        <f t="shared" ca="1" si="3"/>
        <v>1</v>
      </c>
      <c r="P8" s="48" t="str">
        <f>Paramétrage!E6</f>
        <v>Nom équipe 4</v>
      </c>
      <c r="Q8" s="8">
        <f t="shared" ca="1" si="4"/>
        <v>1</v>
      </c>
      <c r="R8" s="8">
        <f t="shared" ca="1" si="5"/>
        <v>1</v>
      </c>
      <c r="S8" s="8">
        <f t="shared" ca="1" si="6"/>
        <v>2</v>
      </c>
      <c r="T8" s="8">
        <f t="shared" ca="1" si="7"/>
        <v>1</v>
      </c>
    </row>
    <row r="9" spans="2:26" ht="23" customHeight="1" x14ac:dyDescent="0.35">
      <c r="B9" s="47" t="str">
        <f>'2-Phase de classement-Sport 1'!X9</f>
        <v/>
      </c>
      <c r="C9" s="7">
        <v>5</v>
      </c>
      <c r="E9" s="47" t="str">
        <f>Paramétrage!E7</f>
        <v>Nom équipe 5</v>
      </c>
      <c r="F9" s="7">
        <f t="shared" ca="1" si="1"/>
        <v>0</v>
      </c>
      <c r="G9" s="7">
        <f t="shared" ca="1" si="2"/>
        <v>1</v>
      </c>
      <c r="I9" s="47" t="str">
        <f>'2-Phase de classement-Sport 2'!X9</f>
        <v/>
      </c>
      <c r="J9" s="7">
        <v>5</v>
      </c>
      <c r="L9" s="47" t="str">
        <f>Paramétrage!E7</f>
        <v>Nom équipe 5</v>
      </c>
      <c r="M9" s="7">
        <f t="shared" ca="1" si="0"/>
        <v>0</v>
      </c>
      <c r="N9" s="7">
        <f t="shared" ca="1" si="3"/>
        <v>1</v>
      </c>
      <c r="P9" s="47" t="str">
        <f>Paramétrage!E7</f>
        <v>Nom équipe 5</v>
      </c>
      <c r="Q9" s="7">
        <f t="shared" ca="1" si="4"/>
        <v>1</v>
      </c>
      <c r="R9" s="7">
        <f t="shared" ca="1" si="5"/>
        <v>1</v>
      </c>
      <c r="S9" s="7">
        <f t="shared" ca="1" si="6"/>
        <v>2</v>
      </c>
      <c r="T9" s="7">
        <f t="shared" ca="1" si="7"/>
        <v>1</v>
      </c>
    </row>
    <row r="10" spans="2:26" ht="23" customHeight="1" x14ac:dyDescent="0.35">
      <c r="B10" s="48" t="str">
        <f>'2-Phase de classement-Sport 1'!X10</f>
        <v/>
      </c>
      <c r="C10" s="8">
        <v>6</v>
      </c>
      <c r="E10" s="48" t="str">
        <f>Paramétrage!E8</f>
        <v>Nom équipe 6</v>
      </c>
      <c r="F10" s="8">
        <f t="shared" ca="1" si="1"/>
        <v>0</v>
      </c>
      <c r="G10" s="8">
        <f t="shared" ca="1" si="2"/>
        <v>1</v>
      </c>
      <c r="I10" s="48" t="str">
        <f>'2-Phase de classement-Sport 2'!X10</f>
        <v/>
      </c>
      <c r="J10" s="8">
        <v>6</v>
      </c>
      <c r="L10" s="48" t="str">
        <f>Paramétrage!E8</f>
        <v>Nom équipe 6</v>
      </c>
      <c r="M10" s="8">
        <f t="shared" ca="1" si="0"/>
        <v>0</v>
      </c>
      <c r="N10" s="8">
        <f t="shared" ca="1" si="3"/>
        <v>1</v>
      </c>
      <c r="P10" s="48" t="str">
        <f>Paramétrage!E8</f>
        <v>Nom équipe 6</v>
      </c>
      <c r="Q10" s="8">
        <f t="shared" ca="1" si="4"/>
        <v>1</v>
      </c>
      <c r="R10" s="8">
        <f t="shared" ca="1" si="5"/>
        <v>1</v>
      </c>
      <c r="S10" s="8">
        <f t="shared" ca="1" si="6"/>
        <v>2</v>
      </c>
      <c r="T10" s="8">
        <f t="shared" ca="1" si="7"/>
        <v>1</v>
      </c>
    </row>
    <row r="11" spans="2:26" ht="23" customHeight="1" x14ac:dyDescent="0.35">
      <c r="B11" s="47" t="str">
        <f>'2-Phase de classement-Sport 1'!X11</f>
        <v/>
      </c>
      <c r="C11" s="7">
        <v>7</v>
      </c>
      <c r="E11" s="47" t="str">
        <f>Paramétrage!E9</f>
        <v>Nom équipe 7</v>
      </c>
      <c r="F11" s="7">
        <f t="shared" ca="1" si="1"/>
        <v>0</v>
      </c>
      <c r="G11" s="7">
        <f t="shared" ca="1" si="2"/>
        <v>1</v>
      </c>
      <c r="I11" s="47" t="str">
        <f>'2-Phase de classement-Sport 2'!X11</f>
        <v/>
      </c>
      <c r="J11" s="7">
        <v>7</v>
      </c>
      <c r="L11" s="47" t="str">
        <f>Paramétrage!E9</f>
        <v>Nom équipe 7</v>
      </c>
      <c r="M11" s="7">
        <f t="shared" ca="1" si="0"/>
        <v>0</v>
      </c>
      <c r="N11" s="7">
        <f t="shared" ca="1" si="3"/>
        <v>1</v>
      </c>
      <c r="P11" s="47" t="str">
        <f>Paramétrage!E9</f>
        <v>Nom équipe 7</v>
      </c>
      <c r="Q11" s="7">
        <f t="shared" ca="1" si="4"/>
        <v>1</v>
      </c>
      <c r="R11" s="7">
        <f t="shared" ca="1" si="5"/>
        <v>1</v>
      </c>
      <c r="S11" s="7">
        <f t="shared" ca="1" si="6"/>
        <v>2</v>
      </c>
      <c r="T11" s="7">
        <f t="shared" ca="1" si="7"/>
        <v>1</v>
      </c>
    </row>
    <row r="12" spans="2:26" ht="23" customHeight="1" x14ac:dyDescent="0.35">
      <c r="B12" s="48" t="str">
        <f>'2-Phase de classement-Sport 1'!X12</f>
        <v/>
      </c>
      <c r="C12" s="8">
        <v>8</v>
      </c>
      <c r="E12" s="48" t="str">
        <f>Paramétrage!E10</f>
        <v>Nom équipe 8</v>
      </c>
      <c r="F12" s="8">
        <f t="shared" ca="1" si="1"/>
        <v>0</v>
      </c>
      <c r="G12" s="8">
        <f t="shared" ca="1" si="2"/>
        <v>1</v>
      </c>
      <c r="I12" s="48" t="str">
        <f>'2-Phase de classement-Sport 2'!X12</f>
        <v/>
      </c>
      <c r="J12" s="8">
        <v>8</v>
      </c>
      <c r="L12" s="48" t="str">
        <f>Paramétrage!E10</f>
        <v>Nom équipe 8</v>
      </c>
      <c r="M12" s="8">
        <f t="shared" ca="1" si="0"/>
        <v>0</v>
      </c>
      <c r="N12" s="8">
        <f t="shared" ca="1" si="3"/>
        <v>1</v>
      </c>
      <c r="P12" s="48" t="str">
        <f>Paramétrage!E10</f>
        <v>Nom équipe 8</v>
      </c>
      <c r="Q12" s="8">
        <f t="shared" ca="1" si="4"/>
        <v>1</v>
      </c>
      <c r="R12" s="8">
        <f t="shared" ca="1" si="5"/>
        <v>1</v>
      </c>
      <c r="S12" s="8">
        <f t="shared" ca="1" si="6"/>
        <v>2</v>
      </c>
      <c r="T12" s="8">
        <f t="shared" ca="1" si="7"/>
        <v>1</v>
      </c>
    </row>
    <row r="13" spans="2:26" ht="23" customHeight="1" x14ac:dyDescent="0.35">
      <c r="B13" s="47" t="str">
        <f>'2-Phase de classement-Sport 1'!X13</f>
        <v/>
      </c>
      <c r="C13" s="7">
        <v>9</v>
      </c>
      <c r="I13" s="47" t="str">
        <f>'2-Phase de classement-Sport 2'!X13</f>
        <v/>
      </c>
      <c r="J13" s="7">
        <v>9</v>
      </c>
    </row>
    <row r="14" spans="2:26" ht="23" customHeight="1" x14ac:dyDescent="0.35">
      <c r="B14" s="48" t="str">
        <f>'2-Phase de classement-Sport 1'!X14</f>
        <v/>
      </c>
      <c r="C14" s="8">
        <v>10</v>
      </c>
      <c r="I14" s="48" t="str">
        <f>'2-Phase de classement-Sport 2'!X14</f>
        <v/>
      </c>
      <c r="J14" s="8">
        <v>10</v>
      </c>
    </row>
    <row r="15" spans="2:26" ht="23" customHeight="1" x14ac:dyDescent="0.35">
      <c r="B15" s="47" t="str">
        <f>'2-Phase de classement-Sport 1'!X15</f>
        <v/>
      </c>
      <c r="C15" s="7">
        <v>11</v>
      </c>
      <c r="I15" s="47" t="str">
        <f>'2-Phase de classement-Sport 2'!X15</f>
        <v/>
      </c>
      <c r="J15" s="7">
        <v>11</v>
      </c>
    </row>
    <row r="16" spans="2:26" ht="23" customHeight="1" x14ac:dyDescent="0.35">
      <c r="B16" s="48" t="str">
        <f>'2-Phase de classement-Sport 1'!X16</f>
        <v/>
      </c>
      <c r="C16" s="8">
        <v>12</v>
      </c>
      <c r="I16" s="48" t="str">
        <f>'2-Phase de classement-Sport 2'!X16</f>
        <v/>
      </c>
      <c r="J16" s="8">
        <v>12</v>
      </c>
    </row>
    <row r="17" spans="2:10" ht="23" customHeight="1" x14ac:dyDescent="0.35">
      <c r="B17" s="47" t="str">
        <f>'2-Phase de classement-Sport 1'!X17</f>
        <v/>
      </c>
      <c r="C17" s="7">
        <v>13</v>
      </c>
      <c r="I17" s="47" t="str">
        <f>'2-Phase de classement-Sport 2'!X17</f>
        <v/>
      </c>
      <c r="J17" s="7">
        <v>13</v>
      </c>
    </row>
    <row r="18" spans="2:10" ht="23" customHeight="1" x14ac:dyDescent="0.35">
      <c r="B18" s="48" t="str">
        <f>'2-Phase de classement-Sport 1'!X18</f>
        <v/>
      </c>
      <c r="C18" s="8">
        <v>14</v>
      </c>
      <c r="I18" s="48" t="str">
        <f>'2-Phase de classement-Sport 2'!X18</f>
        <v/>
      </c>
      <c r="J18" s="8">
        <v>14</v>
      </c>
    </row>
    <row r="19" spans="2:10" ht="23" customHeight="1" x14ac:dyDescent="0.35">
      <c r="B19" s="47" t="str">
        <f>'2-Phase de classement-Sport 1'!X19</f>
        <v/>
      </c>
      <c r="C19" s="7">
        <v>15</v>
      </c>
      <c r="I19" s="47" t="str">
        <f>'2-Phase de classement-Sport 2'!X19</f>
        <v/>
      </c>
      <c r="J19" s="7">
        <v>15</v>
      </c>
    </row>
    <row r="20" spans="2:10" ht="23" customHeight="1" x14ac:dyDescent="0.35">
      <c r="B20" s="48" t="str">
        <f>'2-Phase de classement-Sport 1'!X20</f>
        <v/>
      </c>
      <c r="C20" s="8">
        <v>16</v>
      </c>
      <c r="I20" s="48" t="str">
        <f>'2-Phase de classement-Sport 2'!X20</f>
        <v/>
      </c>
      <c r="J20" s="8">
        <v>16</v>
      </c>
    </row>
    <row r="44" spans="7:14" ht="23" customHeight="1" x14ac:dyDescent="0.35">
      <c r="G44" t="s">
        <v>63</v>
      </c>
      <c r="N44" t="s">
        <v>63</v>
      </c>
    </row>
  </sheetData>
  <sheetProtection selectLockedCells="1"/>
  <sortState xmlns:xlrd2="http://schemas.microsoft.com/office/spreadsheetml/2017/richdata2" ref="B5:D16">
    <sortCondition ref="D5:D16"/>
  </sortState>
  <mergeCells count="5">
    <mergeCell ref="Q3:T3"/>
    <mergeCell ref="B3:C3"/>
    <mergeCell ref="E3:G3"/>
    <mergeCell ref="I3:J3"/>
    <mergeCell ref="L3:N3"/>
  </mergeCells>
  <conditionalFormatting sqref="B5:B20">
    <cfRule type="cellIs" dxfId="32" priority="27" operator="equal">
      <formula>"L"</formula>
    </cfRule>
    <cfRule type="cellIs" dxfId="31" priority="26" operator="equal">
      <formula>"W"</formula>
    </cfRule>
    <cfRule type="cellIs" dxfId="30" priority="25" operator="equal">
      <formula>"N"</formula>
    </cfRule>
  </conditionalFormatting>
  <conditionalFormatting sqref="C4:C20">
    <cfRule type="cellIs" dxfId="29" priority="130" operator="equal">
      <formula>"L"</formula>
    </cfRule>
    <cfRule type="cellIs" dxfId="28" priority="129" operator="equal">
      <formula>"W"</formula>
    </cfRule>
    <cfRule type="cellIs" dxfId="27" priority="128" operator="equal">
      <formula>"N"</formula>
    </cfRule>
  </conditionalFormatting>
  <conditionalFormatting sqref="E5:E12">
    <cfRule type="cellIs" dxfId="26" priority="58" operator="equal">
      <formula>"N"</formula>
    </cfRule>
    <cfRule type="cellIs" dxfId="25" priority="60" operator="equal">
      <formula>"L"</formula>
    </cfRule>
    <cfRule type="cellIs" dxfId="24" priority="59" operator="equal">
      <formula>"W"</formula>
    </cfRule>
  </conditionalFormatting>
  <conditionalFormatting sqref="F4:G12">
    <cfRule type="cellIs" dxfId="23" priority="7" operator="equal">
      <formula>"N"</formula>
    </cfRule>
    <cfRule type="cellIs" dxfId="22" priority="8" operator="equal">
      <formula>"W"</formula>
    </cfRule>
    <cfRule type="cellIs" dxfId="21" priority="9" operator="equal">
      <formula>"L"</formula>
    </cfRule>
  </conditionalFormatting>
  <conditionalFormatting sqref="I5:I20">
    <cfRule type="cellIs" dxfId="20" priority="2" operator="equal">
      <formula>"W"</formula>
    </cfRule>
    <cfRule type="cellIs" dxfId="19" priority="3" operator="equal">
      <formula>"L"</formula>
    </cfRule>
    <cfRule type="cellIs" dxfId="18" priority="1" operator="equal">
      <formula>"N"</formula>
    </cfRule>
  </conditionalFormatting>
  <conditionalFormatting sqref="J4:J20">
    <cfRule type="cellIs" dxfId="17" priority="24" operator="equal">
      <formula>"L"</formula>
    </cfRule>
    <cfRule type="cellIs" dxfId="16" priority="22" operator="equal">
      <formula>"N"</formula>
    </cfRule>
    <cfRule type="cellIs" dxfId="15" priority="23" operator="equal">
      <formula>"W"</formula>
    </cfRule>
  </conditionalFormatting>
  <conditionalFormatting sqref="L5:M12">
    <cfRule type="cellIs" dxfId="14" priority="12" operator="equal">
      <formula>"L"</formula>
    </cfRule>
    <cfRule type="cellIs" dxfId="13" priority="11" operator="equal">
      <formula>"W"</formula>
    </cfRule>
    <cfRule type="cellIs" dxfId="12" priority="10" operator="equal">
      <formula>"N"</formula>
    </cfRule>
  </conditionalFormatting>
  <conditionalFormatting sqref="M4">
    <cfRule type="cellIs" dxfId="11" priority="21" operator="equal">
      <formula>"L"</formula>
    </cfRule>
    <cfRule type="cellIs" dxfId="10" priority="20" operator="equal">
      <formula>"W"</formula>
    </cfRule>
    <cfRule type="cellIs" dxfId="9" priority="19" operator="equal">
      <formula>"N"</formula>
    </cfRule>
  </conditionalFormatting>
  <conditionalFormatting sqref="N4:N12">
    <cfRule type="cellIs" dxfId="8" priority="4" operator="equal">
      <formula>"N"</formula>
    </cfRule>
    <cfRule type="cellIs" dxfId="7" priority="5" operator="equal">
      <formula>"W"</formula>
    </cfRule>
    <cfRule type="cellIs" dxfId="6" priority="6" operator="equal">
      <formula>"L"</formula>
    </cfRule>
  </conditionalFormatting>
  <conditionalFormatting sqref="P5:T12">
    <cfRule type="cellIs" dxfId="5" priority="31" operator="equal">
      <formula>"N"</formula>
    </cfRule>
    <cfRule type="cellIs" dxfId="4" priority="32" operator="equal">
      <formula>"W"</formula>
    </cfRule>
    <cfRule type="cellIs" dxfId="3" priority="33" operator="equal">
      <formula>"L"</formula>
    </cfRule>
  </conditionalFormatting>
  <conditionalFormatting sqref="R4:T4 Q4:Q12">
    <cfRule type="cellIs" dxfId="2" priority="85" operator="equal">
      <formula>"N"</formula>
    </cfRule>
    <cfRule type="cellIs" dxfId="1" priority="86" operator="equal">
      <formula>"W"</formula>
    </cfRule>
    <cfRule type="cellIs" dxfId="0" priority="87" operator="equal">
      <formula>"L"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Point équipe</vt:lpstr>
      <vt:lpstr>Param. - Transition</vt:lpstr>
      <vt:lpstr>Paramétrage</vt:lpstr>
      <vt:lpstr>FdM</vt:lpstr>
      <vt:lpstr>1-Phase de poule-Sport 1</vt:lpstr>
      <vt:lpstr>2-Phase de classement-Sport 1</vt:lpstr>
      <vt:lpstr>FdM (2)</vt:lpstr>
      <vt:lpstr>1-Phase de poule-Sport 2</vt:lpstr>
      <vt:lpstr>2-Phase de classement-Sport 2</vt:lpstr>
      <vt:lpstr>3-Classement final</vt:lpstr>
      <vt:lpstr>FdM!Zone_d_impression</vt:lpstr>
      <vt:lpstr>'FdM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2024-03-28T12:00:00Z</cp:lastPrinted>
  <dcterms:created xsi:type="dcterms:W3CDTF">2021-11-07T10:57:56Z</dcterms:created>
  <dcterms:modified xsi:type="dcterms:W3CDTF">2024-04-08T08:08:42Z</dcterms:modified>
</cp:coreProperties>
</file>