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agette\Desktop\1. Perso\4. Projet Biz\6. Projet - Tournament Multisport - Dock League\4. Trame tournoi\"/>
    </mc:Choice>
  </mc:AlternateContent>
  <xr:revisionPtr revIDLastSave="0" documentId="13_ncr:1_{3B82C151-C8F0-433D-87FE-97A7938905B7}" xr6:coauthVersionLast="47" xr6:coauthVersionMax="47" xr10:uidLastSave="{00000000-0000-0000-0000-000000000000}"/>
  <bookViews>
    <workbookView xWindow="-110" yWindow="-110" windowWidth="19420" windowHeight="10300" firstSheet="4" activeTab="5" xr2:uid="{B6AADCC3-4F5C-4CD5-AE0B-6C3A594CBC68}"/>
  </bookViews>
  <sheets>
    <sheet name="Point équipe" sheetId="17" r:id="rId1"/>
    <sheet name="Param. - Transition" sheetId="5" r:id="rId2"/>
    <sheet name="Paramétrage" sheetId="3" r:id="rId3"/>
    <sheet name="FdM" sheetId="22" r:id="rId4"/>
    <sheet name="1-Phase de poule-Sport 1" sheetId="23" r:id="rId5"/>
    <sheet name="2-Phase de classement-Sport 1" sheetId="24" r:id="rId6"/>
    <sheet name="FdM (2)" sheetId="21" r:id="rId7"/>
    <sheet name="1-Phase de poule-Sport 2" sheetId="1" r:id="rId8"/>
    <sheet name="2-Phase de classement-Sport 2" sheetId="20" r:id="rId9"/>
    <sheet name="3-Classement final" sheetId="6" r:id="rId10"/>
  </sheets>
  <definedNames>
    <definedName name="_xlnm.Print_Area" localSheetId="3">FdM!$B$1:$X$38</definedName>
    <definedName name="_xlnm.Print_Area" localSheetId="6">'FdM (2)'!$B$1:$X$38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6" l="1"/>
  <c r="X13" i="20"/>
  <c r="C6" i="23"/>
  <c r="C7" i="23" s="1"/>
  <c r="C8" i="23" s="1"/>
  <c r="C9" i="23" s="1"/>
  <c r="C10" i="23" s="1"/>
  <c r="C11" i="23" s="1"/>
  <c r="T6" i="23"/>
  <c r="P6" i="23"/>
  <c r="P18" i="23" s="1"/>
  <c r="I6" i="23"/>
  <c r="I9" i="23" s="1"/>
  <c r="E6" i="23"/>
  <c r="T5" i="23"/>
  <c r="P5" i="23"/>
  <c r="I5" i="23"/>
  <c r="E19" i="23" s="1"/>
  <c r="E5" i="23"/>
  <c r="E9" i="23" s="1"/>
  <c r="P8" i="23"/>
  <c r="C5" i="23"/>
  <c r="T15" i="22"/>
  <c r="S15" i="22"/>
  <c r="P15" i="22"/>
  <c r="N15" i="22"/>
  <c r="M15" i="22"/>
  <c r="L15" i="22"/>
  <c r="I15" i="22"/>
  <c r="H15" i="22"/>
  <c r="E15" i="22"/>
  <c r="C15" i="22"/>
  <c r="B15" i="22"/>
  <c r="A15" i="22"/>
  <c r="T14" i="22"/>
  <c r="S14" i="22"/>
  <c r="P14" i="22"/>
  <c r="N14" i="22"/>
  <c r="M14" i="22"/>
  <c r="L14" i="22"/>
  <c r="I14" i="22"/>
  <c r="H14" i="22"/>
  <c r="E14" i="22"/>
  <c r="C14" i="22"/>
  <c r="B14" i="22"/>
  <c r="A14" i="22"/>
  <c r="T13" i="22"/>
  <c r="S13" i="22"/>
  <c r="P13" i="22"/>
  <c r="N13" i="22"/>
  <c r="M13" i="22"/>
  <c r="L13" i="22"/>
  <c r="I13" i="22"/>
  <c r="H13" i="22"/>
  <c r="E13" i="22"/>
  <c r="C13" i="22"/>
  <c r="B13" i="22"/>
  <c r="A13" i="22"/>
  <c r="T12" i="22"/>
  <c r="S12" i="22"/>
  <c r="P12" i="22"/>
  <c r="N12" i="22"/>
  <c r="M12" i="22"/>
  <c r="L12" i="22"/>
  <c r="I12" i="22"/>
  <c r="H12" i="22"/>
  <c r="E12" i="22"/>
  <c r="C12" i="22"/>
  <c r="B12" i="22"/>
  <c r="A12" i="22"/>
  <c r="T11" i="22"/>
  <c r="S11" i="22"/>
  <c r="P11" i="22"/>
  <c r="N11" i="22"/>
  <c r="M11" i="22"/>
  <c r="L11" i="22"/>
  <c r="I11" i="22"/>
  <c r="H11" i="22"/>
  <c r="E11" i="22"/>
  <c r="C11" i="22"/>
  <c r="B11" i="22"/>
  <c r="A11" i="22"/>
  <c r="T10" i="22"/>
  <c r="S10" i="22"/>
  <c r="P10" i="22"/>
  <c r="N10" i="22"/>
  <c r="M10" i="22"/>
  <c r="L10" i="22"/>
  <c r="I10" i="22"/>
  <c r="H10" i="22"/>
  <c r="E10" i="22"/>
  <c r="C10" i="22"/>
  <c r="B10" i="22"/>
  <c r="A10" i="22"/>
  <c r="P7" i="22"/>
  <c r="E7" i="22"/>
  <c r="V10" i="23"/>
  <c r="U10" i="23"/>
  <c r="P10" i="23"/>
  <c r="K10" i="23"/>
  <c r="J10" i="23"/>
  <c r="E10" i="23"/>
  <c r="V9" i="23"/>
  <c r="U9" i="23"/>
  <c r="K9" i="23"/>
  <c r="J9" i="23"/>
  <c r="V8" i="23"/>
  <c r="U8" i="23"/>
  <c r="K8" i="23"/>
  <c r="J8" i="23"/>
  <c r="V7" i="23"/>
  <c r="U7" i="23"/>
  <c r="T7" i="23"/>
  <c r="P7" i="23"/>
  <c r="K7" i="23"/>
  <c r="J7" i="23"/>
  <c r="V6" i="23"/>
  <c r="U6" i="23"/>
  <c r="P20" i="23"/>
  <c r="K6" i="23"/>
  <c r="J6" i="23"/>
  <c r="I8" i="23"/>
  <c r="V5" i="23"/>
  <c r="U5" i="23"/>
  <c r="P19" i="23"/>
  <c r="P9" i="23"/>
  <c r="K5" i="23"/>
  <c r="J5" i="23"/>
  <c r="O15" i="20"/>
  <c r="B10" i="21"/>
  <c r="T15" i="21"/>
  <c r="S15" i="21"/>
  <c r="P15" i="21"/>
  <c r="M15" i="21"/>
  <c r="L15" i="21"/>
  <c r="I15" i="21"/>
  <c r="H15" i="21"/>
  <c r="E15" i="21"/>
  <c r="B15" i="21"/>
  <c r="A15" i="21"/>
  <c r="T14" i="21"/>
  <c r="S14" i="21"/>
  <c r="P14" i="21"/>
  <c r="M14" i="21"/>
  <c r="L14" i="21"/>
  <c r="I14" i="21"/>
  <c r="H14" i="21"/>
  <c r="E14" i="21"/>
  <c r="B14" i="21"/>
  <c r="A14" i="21"/>
  <c r="T13" i="21"/>
  <c r="S13" i="21"/>
  <c r="P13" i="21"/>
  <c r="M13" i="21"/>
  <c r="L13" i="21"/>
  <c r="I13" i="21"/>
  <c r="H13" i="21"/>
  <c r="E13" i="21"/>
  <c r="B13" i="21"/>
  <c r="A13" i="21"/>
  <c r="T12" i="21"/>
  <c r="S12" i="21"/>
  <c r="P12" i="21"/>
  <c r="M12" i="21"/>
  <c r="L12" i="21"/>
  <c r="I12" i="21"/>
  <c r="H12" i="21"/>
  <c r="E12" i="21"/>
  <c r="B12" i="21"/>
  <c r="A12" i="21"/>
  <c r="T11" i="21"/>
  <c r="S11" i="21"/>
  <c r="P11" i="21"/>
  <c r="M11" i="21"/>
  <c r="L11" i="21"/>
  <c r="I11" i="21"/>
  <c r="H11" i="21"/>
  <c r="E11" i="21"/>
  <c r="B11" i="21"/>
  <c r="A11" i="21"/>
  <c r="T10" i="21"/>
  <c r="S10" i="21"/>
  <c r="P10" i="21"/>
  <c r="M10" i="21"/>
  <c r="L10" i="21"/>
  <c r="I10" i="21"/>
  <c r="H10" i="21"/>
  <c r="E10" i="21"/>
  <c r="A10" i="21"/>
  <c r="E20" i="23" l="1"/>
  <c r="I20" i="23" s="1"/>
  <c r="N6" i="23"/>
  <c r="N5" i="23"/>
  <c r="T19" i="23"/>
  <c r="T20" i="23"/>
  <c r="F19" i="23"/>
  <c r="I19" i="23"/>
  <c r="T18" i="23"/>
  <c r="R18" i="23"/>
  <c r="I10" i="23"/>
  <c r="E7" i="23"/>
  <c r="T8" i="23"/>
  <c r="P17" i="23"/>
  <c r="I7" i="23"/>
  <c r="E8" i="23"/>
  <c r="T9" i="23"/>
  <c r="E17" i="23"/>
  <c r="E18" i="23"/>
  <c r="T10" i="23"/>
  <c r="P7" i="21"/>
  <c r="E7" i="21"/>
  <c r="T6" i="1"/>
  <c r="T5" i="1"/>
  <c r="P6" i="1"/>
  <c r="P5" i="1"/>
  <c r="I6" i="1"/>
  <c r="I5" i="1"/>
  <c r="E6" i="1"/>
  <c r="E5" i="1"/>
  <c r="F20" i="23" l="1"/>
  <c r="G19" i="23"/>
  <c r="D19" i="23" s="1"/>
  <c r="N7" i="23"/>
  <c r="R20" i="23"/>
  <c r="I18" i="23"/>
  <c r="G18" i="23"/>
  <c r="F18" i="23"/>
  <c r="G20" i="23"/>
  <c r="Q20" i="23"/>
  <c r="Q19" i="23"/>
  <c r="G17" i="23"/>
  <c r="F17" i="23"/>
  <c r="I17" i="23"/>
  <c r="T17" i="23"/>
  <c r="R17" i="23"/>
  <c r="Q17" i="23"/>
  <c r="R19" i="23"/>
  <c r="Q18" i="23"/>
  <c r="O18" i="23" s="1"/>
  <c r="P18" i="1"/>
  <c r="P19" i="1"/>
  <c r="I9" i="1"/>
  <c r="I8" i="1"/>
  <c r="P17" i="1"/>
  <c r="I7" i="1"/>
  <c r="E17" i="1"/>
  <c r="I17" i="1" s="1"/>
  <c r="V10" i="1"/>
  <c r="U10" i="1"/>
  <c r="K10" i="1"/>
  <c r="J10" i="1"/>
  <c r="E10" i="1"/>
  <c r="V9" i="1"/>
  <c r="U9" i="1"/>
  <c r="K9" i="1"/>
  <c r="J9" i="1"/>
  <c r="V8" i="1"/>
  <c r="U8" i="1"/>
  <c r="K8" i="1"/>
  <c r="J8" i="1"/>
  <c r="V7" i="1"/>
  <c r="U7" i="1"/>
  <c r="K7" i="1"/>
  <c r="J7" i="1"/>
  <c r="V6" i="1"/>
  <c r="U6" i="1"/>
  <c r="P20" i="1"/>
  <c r="K6" i="1"/>
  <c r="J6" i="1"/>
  <c r="V5" i="1"/>
  <c r="U5" i="1"/>
  <c r="K5" i="1"/>
  <c r="J5" i="1"/>
  <c r="E9" i="1"/>
  <c r="D17" i="3"/>
  <c r="F13" i="3" s="1"/>
  <c r="D20" i="23" l="1"/>
  <c r="D17" i="23"/>
  <c r="O19" i="23"/>
  <c r="O20" i="23"/>
  <c r="O17" i="23"/>
  <c r="D18" i="23"/>
  <c r="N8" i="23"/>
  <c r="E20" i="1"/>
  <c r="I20" i="1" s="1"/>
  <c r="E8" i="1"/>
  <c r="F17" i="1" s="1"/>
  <c r="E19" i="1"/>
  <c r="F19" i="1" s="1"/>
  <c r="T17" i="1"/>
  <c r="T19" i="1"/>
  <c r="Q18" i="1"/>
  <c r="T18" i="1"/>
  <c r="T20" i="1"/>
  <c r="T7" i="1"/>
  <c r="T9" i="1"/>
  <c r="G17" i="1"/>
  <c r="E18" i="1"/>
  <c r="P9" i="1"/>
  <c r="I10" i="1"/>
  <c r="E7" i="1"/>
  <c r="P7" i="1"/>
  <c r="P8" i="1"/>
  <c r="P10" i="1"/>
  <c r="T8" i="1"/>
  <c r="T10" i="1"/>
  <c r="S20" i="23" l="1"/>
  <c r="H19" i="23"/>
  <c r="H18" i="23"/>
  <c r="S18" i="23"/>
  <c r="S19" i="23"/>
  <c r="H17" i="23"/>
  <c r="S17" i="23"/>
  <c r="H20" i="23"/>
  <c r="N9" i="23"/>
  <c r="R17" i="1"/>
  <c r="F20" i="1"/>
  <c r="I19" i="1"/>
  <c r="G20" i="1"/>
  <c r="D17" i="1"/>
  <c r="G19" i="1"/>
  <c r="D19" i="1" s="1"/>
  <c r="Q19" i="1"/>
  <c r="R19" i="1"/>
  <c r="Q20" i="1"/>
  <c r="Q17" i="1"/>
  <c r="R20" i="1"/>
  <c r="R18" i="1"/>
  <c r="O18" i="1" s="1"/>
  <c r="I18" i="1"/>
  <c r="F18" i="1"/>
  <c r="G18" i="1"/>
  <c r="E6" i="5" l="1"/>
  <c r="D7" i="24" s="1"/>
  <c r="D6" i="5"/>
  <c r="D18" i="24" s="1"/>
  <c r="C6" i="5"/>
  <c r="D11" i="24" s="1"/>
  <c r="B6" i="5"/>
  <c r="D14" i="24" s="1"/>
  <c r="E5" i="5"/>
  <c r="D15" i="24" s="1"/>
  <c r="D5" i="5"/>
  <c r="D10" i="24" s="1"/>
  <c r="C5" i="5"/>
  <c r="D19" i="24" s="1"/>
  <c r="B5" i="5"/>
  <c r="D6" i="24" s="1"/>
  <c r="N10" i="23"/>
  <c r="O17" i="1"/>
  <c r="D20" i="1"/>
  <c r="D18" i="1"/>
  <c r="O20" i="1"/>
  <c r="O19" i="1"/>
  <c r="D5" i="24" l="1"/>
  <c r="D9" i="24" s="1"/>
  <c r="D13" i="24" s="1"/>
  <c r="N11" i="23"/>
  <c r="E3" i="6"/>
  <c r="D17" i="24" l="1"/>
  <c r="O7" i="24"/>
  <c r="J4" i="6"/>
  <c r="I4" i="6"/>
  <c r="B3" i="6"/>
  <c r="G12" i="3"/>
  <c r="F12" i="3"/>
  <c r="E12" i="3"/>
  <c r="D12" i="3"/>
  <c r="O15" i="24" l="1"/>
  <c r="G7" i="24"/>
  <c r="E4" i="3"/>
  <c r="E5" i="3"/>
  <c r="E6" i="3"/>
  <c r="E7" i="3"/>
  <c r="E8" i="3"/>
  <c r="E9" i="3"/>
  <c r="E10" i="3"/>
  <c r="E3" i="3"/>
  <c r="G15" i="24" l="1"/>
  <c r="R11" i="24"/>
  <c r="J11" i="24" l="1"/>
  <c r="J17" i="24" s="1"/>
  <c r="R17" i="24"/>
  <c r="R23" i="24" s="1"/>
  <c r="C12" i="17"/>
  <c r="B12" i="17"/>
  <c r="D11" i="17"/>
  <c r="D10" i="17"/>
  <c r="D9" i="17"/>
  <c r="D8" i="17"/>
  <c r="D7" i="17"/>
  <c r="D6" i="17"/>
  <c r="D5" i="17"/>
  <c r="D4" i="17"/>
  <c r="D12" i="17" l="1"/>
  <c r="H6" i="6"/>
  <c r="H7" i="6"/>
  <c r="H8" i="6"/>
  <c r="H9" i="6"/>
  <c r="H10" i="6"/>
  <c r="H11" i="6"/>
  <c r="H12" i="6"/>
  <c r="H5" i="6"/>
  <c r="F10" i="3" l="1"/>
  <c r="F9" i="3"/>
  <c r="F8" i="3"/>
  <c r="F7" i="3"/>
  <c r="F6" i="3"/>
  <c r="F5" i="3"/>
  <c r="F4" i="3"/>
  <c r="F3" i="3"/>
  <c r="G4" i="3"/>
  <c r="G5" i="3"/>
  <c r="G6" i="3"/>
  <c r="G7" i="3"/>
  <c r="G8" i="3"/>
  <c r="G9" i="3"/>
  <c r="G10" i="3"/>
  <c r="G3" i="3"/>
  <c r="H20" i="1" l="1"/>
  <c r="H18" i="1"/>
  <c r="H19" i="1"/>
  <c r="H17" i="1"/>
  <c r="S17" i="1"/>
  <c r="S20" i="1"/>
  <c r="S19" i="1"/>
  <c r="S18" i="1"/>
  <c r="E17" i="5" l="1"/>
  <c r="F15" i="24" s="1"/>
  <c r="G16" i="24" s="1"/>
  <c r="I16" i="24" s="1"/>
  <c r="J13" i="24" s="1"/>
  <c r="L13" i="24" s="1"/>
  <c r="X8" i="24" s="1"/>
  <c r="D17" i="5"/>
  <c r="F10" i="24" s="1"/>
  <c r="G9" i="24" s="1"/>
  <c r="I9" i="24" s="1"/>
  <c r="J18" i="24" s="1"/>
  <c r="L18" i="24" s="1"/>
  <c r="X9" i="24" s="1"/>
  <c r="C17" i="5"/>
  <c r="B17" i="5"/>
  <c r="E18" i="5"/>
  <c r="F7" i="24" s="1"/>
  <c r="O8" i="24" s="1"/>
  <c r="Q8" i="24" s="1"/>
  <c r="R12" i="24" s="1"/>
  <c r="T12" i="24" s="1"/>
  <c r="X11" i="24" s="1"/>
  <c r="D18" i="5"/>
  <c r="F18" i="24" s="1"/>
  <c r="O17" i="24" s="1"/>
  <c r="Q17" i="24" s="1"/>
  <c r="R19" i="24" s="1"/>
  <c r="T19" i="24" s="1"/>
  <c r="X13" i="24" s="1"/>
  <c r="C18" i="5"/>
  <c r="B18" i="5"/>
  <c r="B9" i="6" l="1"/>
  <c r="B11" i="6"/>
  <c r="B7" i="6"/>
  <c r="B6" i="6"/>
  <c r="D14" i="20"/>
  <c r="F14" i="20" s="1"/>
  <c r="G16" i="20" s="1"/>
  <c r="I16" i="20" s="1"/>
  <c r="J13" i="20" s="1"/>
  <c r="L13" i="20" s="1"/>
  <c r="X8" i="20" s="1"/>
  <c r="E6" i="6" s="1"/>
  <c r="F14" i="24"/>
  <c r="O16" i="24" s="1"/>
  <c r="Q16" i="24" s="1"/>
  <c r="R13" i="24" s="1"/>
  <c r="T13" i="24" s="1"/>
  <c r="X12" i="24" s="1"/>
  <c r="D19" i="20"/>
  <c r="F19" i="20" s="1"/>
  <c r="O17" i="20" s="1"/>
  <c r="Q17" i="20" s="1"/>
  <c r="R19" i="20" s="1"/>
  <c r="T19" i="20" s="1"/>
  <c r="X14" i="20" s="1"/>
  <c r="E12" i="6" s="1"/>
  <c r="F19" i="24"/>
  <c r="G17" i="24" s="1"/>
  <c r="I17" i="24" s="1"/>
  <c r="J19" i="24" s="1"/>
  <c r="L19" i="24" s="1"/>
  <c r="X10" i="24" s="1"/>
  <c r="D6" i="20"/>
  <c r="F6" i="24"/>
  <c r="G8" i="24" s="1"/>
  <c r="I8" i="24" s="1"/>
  <c r="J12" i="24" s="1"/>
  <c r="L12" i="24" s="1"/>
  <c r="X7" i="24" s="1"/>
  <c r="B5" i="6" s="1"/>
  <c r="D11" i="20"/>
  <c r="F11" i="20" s="1"/>
  <c r="O9" i="20" s="1"/>
  <c r="Q9" i="20" s="1"/>
  <c r="R18" i="20" s="1"/>
  <c r="T18" i="20" s="1"/>
  <c r="E11" i="6" s="1"/>
  <c r="F11" i="24"/>
  <c r="O9" i="24" s="1"/>
  <c r="Q9" i="24" s="1"/>
  <c r="R18" i="24" s="1"/>
  <c r="D18" i="20"/>
  <c r="F18" i="20" s="1"/>
  <c r="G17" i="20" s="1"/>
  <c r="I17" i="20" s="1"/>
  <c r="J19" i="20" s="1"/>
  <c r="L19" i="20" s="1"/>
  <c r="X10" i="20" s="1"/>
  <c r="E8" i="6" s="1"/>
  <c r="D15" i="20"/>
  <c r="F15" i="20" s="1"/>
  <c r="O16" i="20" s="1"/>
  <c r="Q16" i="20" s="1"/>
  <c r="R13" i="20" s="1"/>
  <c r="T13" i="20" s="1"/>
  <c r="X12" i="20" s="1"/>
  <c r="E10" i="6" s="1"/>
  <c r="D10" i="20"/>
  <c r="D7" i="20"/>
  <c r="F7" i="20" s="1"/>
  <c r="O8" i="20" s="1"/>
  <c r="Q8" i="20" s="1"/>
  <c r="R12" i="20" s="1"/>
  <c r="T12" i="20" s="1"/>
  <c r="X11" i="20" s="1"/>
  <c r="E9" i="6" s="1"/>
  <c r="J5" i="6" l="1"/>
  <c r="K5" i="6" s="1"/>
  <c r="B8" i="6"/>
  <c r="B10" i="6"/>
  <c r="J9" i="6"/>
  <c r="J11" i="6"/>
  <c r="T18" i="24"/>
  <c r="X14" i="24" s="1"/>
  <c r="F6" i="20"/>
  <c r="G8" i="20" s="1"/>
  <c r="I8" i="20" s="1"/>
  <c r="J12" i="20" s="1"/>
  <c r="L12" i="20" s="1"/>
  <c r="X7" i="20" s="1"/>
  <c r="E5" i="6" s="1"/>
  <c r="F10" i="20"/>
  <c r="G9" i="20" s="1"/>
  <c r="I9" i="20" s="1"/>
  <c r="J18" i="20" s="1"/>
  <c r="L18" i="20" s="1"/>
  <c r="X9" i="20" s="1"/>
  <c r="E7" i="6" s="1"/>
  <c r="J7" i="6" l="1"/>
  <c r="B12" i="6"/>
  <c r="J8" i="6" s="1"/>
  <c r="I6" i="6"/>
  <c r="I7" i="6"/>
  <c r="I8" i="6"/>
  <c r="I9" i="6"/>
  <c r="I10" i="6"/>
  <c r="I11" i="6"/>
  <c r="I12" i="6"/>
  <c r="J6" i="6" l="1"/>
  <c r="J12" i="6"/>
  <c r="J10" i="6"/>
  <c r="F19" i="3"/>
  <c r="C5" i="1" s="1"/>
  <c r="C10" i="21" l="1"/>
  <c r="N10" i="21"/>
  <c r="C6" i="1"/>
  <c r="N5" i="1"/>
  <c r="C7" i="1" l="1"/>
  <c r="C11" i="21"/>
  <c r="N11" i="21"/>
  <c r="N6" i="1"/>
  <c r="N7" i="1" l="1"/>
  <c r="C8" i="1"/>
  <c r="N12" i="21"/>
  <c r="C12" i="21"/>
  <c r="K6" i="6"/>
  <c r="K7" i="6"/>
  <c r="K12" i="6"/>
  <c r="K11" i="6"/>
  <c r="K10" i="6"/>
  <c r="K9" i="6"/>
  <c r="K8" i="6"/>
  <c r="N8" i="1" l="1"/>
  <c r="C9" i="1"/>
  <c r="C13" i="21"/>
  <c r="N13" i="21"/>
  <c r="L5" i="6"/>
  <c r="L10" i="6"/>
  <c r="L8" i="6"/>
  <c r="L12" i="6"/>
  <c r="L6" i="6"/>
  <c r="L9" i="6"/>
  <c r="L11" i="6"/>
  <c r="L7" i="6"/>
  <c r="N9" i="1" l="1"/>
  <c r="C10" i="1"/>
  <c r="C14" i="21"/>
  <c r="N14" i="21"/>
  <c r="N10" i="1" l="1"/>
  <c r="C11" i="1"/>
  <c r="C15" i="21"/>
  <c r="N15" i="21"/>
  <c r="D5" i="20" l="1"/>
  <c r="D9" i="20" s="1"/>
  <c r="D13" i="20" s="1"/>
  <c r="N11" i="1"/>
  <c r="E17" i="3" s="1"/>
  <c r="G13" i="3" s="1"/>
  <c r="O7" i="20" l="1"/>
  <c r="G7" i="20" s="1"/>
  <c r="D17" i="20"/>
  <c r="R11" i="20" l="1"/>
  <c r="G15" i="20"/>
  <c r="J11" i="20" l="1"/>
  <c r="J17" i="20" s="1"/>
  <c r="R17" i="20"/>
  <c r="R23" i="20" s="1"/>
  <c r="G19" i="3" s="1"/>
</calcChain>
</file>

<file path=xl/sharedStrings.xml><?xml version="1.0" encoding="utf-8"?>
<sst xmlns="http://schemas.openxmlformats.org/spreadsheetml/2006/main" count="234" uniqueCount="70">
  <si>
    <t>Nom équipe</t>
  </si>
  <si>
    <t>W/L</t>
  </si>
  <si>
    <t>Dif.</t>
  </si>
  <si>
    <t>VS</t>
  </si>
  <si>
    <t>Classement</t>
  </si>
  <si>
    <t>W</t>
  </si>
  <si>
    <t>N</t>
  </si>
  <si>
    <t>L</t>
  </si>
  <si>
    <t>Pts</t>
  </si>
  <si>
    <t>Clas.</t>
  </si>
  <si>
    <t>Ne pas toucher</t>
  </si>
  <si>
    <t>Horaire de début</t>
  </si>
  <si>
    <t xml:space="preserve">Temps match </t>
  </si>
  <si>
    <t>Entre match</t>
  </si>
  <si>
    <t>Passage à phase de classement</t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</si>
  <si>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</si>
  <si>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</si>
  <si>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</si>
  <si>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</si>
  <si>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</si>
  <si>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</si>
  <si>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</si>
  <si>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8</t>
    </r>
    <r>
      <rPr>
        <vertAlign val="superscript"/>
        <sz val="12"/>
        <color theme="1"/>
        <rFont val="Calibri"/>
        <family val="2"/>
        <scheme val="minor"/>
      </rPr>
      <t>ème</t>
    </r>
  </si>
  <si>
    <t>LOOSER BRACKET</t>
  </si>
  <si>
    <t>A</t>
  </si>
  <si>
    <t>B</t>
  </si>
  <si>
    <t>Fin</t>
  </si>
  <si>
    <t>Nombre point de victoire</t>
  </si>
  <si>
    <t>Nombre point le nul</t>
  </si>
  <si>
    <t>Nombre point la défaite</t>
  </si>
  <si>
    <t>POULE A</t>
  </si>
  <si>
    <t>POULE B</t>
  </si>
  <si>
    <t>T1</t>
  </si>
  <si>
    <t>T2</t>
  </si>
  <si>
    <t>Fin poule 1</t>
  </si>
  <si>
    <t>Fin poule 2</t>
  </si>
  <si>
    <t xml:space="preserve">Fin tournoi </t>
  </si>
  <si>
    <t>Point</t>
  </si>
  <si>
    <t>Equipes participants</t>
  </si>
  <si>
    <t>Binome A</t>
  </si>
  <si>
    <t>OZAIPEOIAE</t>
  </si>
  <si>
    <t>Feuille de match</t>
  </si>
  <si>
    <t xml:space="preserve">Joueur 1 </t>
  </si>
  <si>
    <t>Joueur 2</t>
  </si>
  <si>
    <t>Joueur 3</t>
  </si>
  <si>
    <t>Joueur 4</t>
  </si>
  <si>
    <t>Joueur 5</t>
  </si>
  <si>
    <t>Joueur 6</t>
  </si>
  <si>
    <t xml:space="preserve"> </t>
  </si>
  <si>
    <t>WINNER BRACKET</t>
  </si>
  <si>
    <t>Volley</t>
  </si>
  <si>
    <t>Montant payé</t>
  </si>
  <si>
    <t>Montant restant à payer</t>
  </si>
  <si>
    <t>Montant à payer</t>
  </si>
  <si>
    <t>Nom équipe 1</t>
  </si>
  <si>
    <t>Nom équipe 2</t>
  </si>
  <si>
    <t>Nom équipe 3</t>
  </si>
  <si>
    <t>Nom équipe 4</t>
  </si>
  <si>
    <t>Nom équipe 5</t>
  </si>
  <si>
    <t>Nom équipe 6</t>
  </si>
  <si>
    <t>Nom équipe 7</t>
  </si>
  <si>
    <t>Nom équipe 8</t>
  </si>
  <si>
    <t>Phase de Poule vers phase de classement - Sport 2</t>
  </si>
  <si>
    <t>Phase de Poule vers phase de classement - Sport 1</t>
  </si>
  <si>
    <t>Sport 1</t>
  </si>
  <si>
    <t>Sport 2</t>
  </si>
  <si>
    <t>Sport en binôme</t>
  </si>
  <si>
    <t>Classement final journée</t>
  </si>
  <si>
    <t>Sport en équipe</t>
  </si>
  <si>
    <t>Football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</si>
</sst>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7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2"/>
      <color rgb="FF000000"/>
      <name val="Montserrat"/>
    </font>
    <font>
      <sz val="12"/>
      <color rgb="FF000000"/>
      <name val="Montserrat"/>
    </font>
    <font>
      <sz val="12"/>
      <color rgb="FF01369D"/>
      <name val="Montserrat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9"/>
      <color rgb="FF000000"/>
      <name val="Montserrat"/>
    </font>
    <font>
      <sz val="11"/>
      <color theme="0" tint="-0.14999847407452621"/>
      <name val="Calibri"/>
      <family val="2"/>
      <scheme val="minor"/>
    </font>
    <font>
      <sz val="9"/>
      <name val="Arial"/>
      <family val="2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"/>
      <color theme="1"/>
      <name val="Calibri"/>
      <family val="2"/>
      <scheme val="minor"/>
    </font>
    <font>
      <sz val="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Montserrat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36"/>
      <color theme="1"/>
      <name val="Montserrat"/>
    </font>
    <font>
      <sz val="11"/>
      <color rgb="FFFF3737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9EB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 readingOrder="1"/>
    </xf>
    <xf numFmtId="0" fontId="8" fillId="0" borderId="0" xfId="0" applyFont="1"/>
    <xf numFmtId="0" fontId="5" fillId="0" borderId="0" xfId="0" applyFont="1"/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2" fillId="0" borderId="2" xfId="0" applyFont="1" applyBorder="1" applyAlignment="1">
      <alignment horizontal="left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left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left" vertical="center" wrapText="1" readingOrder="1"/>
    </xf>
    <xf numFmtId="0" fontId="3" fillId="0" borderId="5" xfId="0" applyFont="1" applyBorder="1" applyAlignment="1">
      <alignment horizontal="left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6" fillId="0" borderId="14" xfId="0" applyFont="1" applyBorder="1" applyAlignment="1">
      <alignment vertical="top" wrapText="1"/>
    </xf>
    <xf numFmtId="0" fontId="3" fillId="0" borderId="7" xfId="0" applyFont="1" applyBorder="1" applyAlignment="1">
      <alignment horizontal="left" vertical="center" wrapText="1" readingOrder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0" borderId="6" xfId="0" applyFont="1" applyBorder="1" applyAlignment="1" applyProtection="1">
      <alignment horizontal="center" vertical="top" wrapText="1"/>
      <protection locked="0"/>
    </xf>
    <xf numFmtId="0" fontId="5" fillId="0" borderId="0" xfId="0" applyFont="1" applyAlignment="1">
      <alignment vertical="center"/>
    </xf>
    <xf numFmtId="20" fontId="10" fillId="5" borderId="16" xfId="0" applyNumberFormat="1" applyFont="1" applyFill="1" applyBorder="1" applyAlignment="1">
      <alignment horizontal="center" vertical="center"/>
    </xf>
    <xf numFmtId="20" fontId="10" fillId="5" borderId="1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/>
    <xf numFmtId="0" fontId="5" fillId="7" borderId="1" xfId="0" applyFont="1" applyFill="1" applyBorder="1" applyAlignment="1">
      <alignment vertical="center"/>
    </xf>
    <xf numFmtId="0" fontId="14" fillId="7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20" fontId="15" fillId="5" borderId="18" xfId="0" applyNumberFormat="1" applyFont="1" applyFill="1" applyBorder="1" applyAlignment="1">
      <alignment horizontal="center" vertical="center"/>
    </xf>
    <xf numFmtId="0" fontId="11" fillId="6" borderId="0" xfId="0" applyFont="1" applyFill="1" applyAlignment="1">
      <alignment vertical="center"/>
    </xf>
    <xf numFmtId="0" fontId="5" fillId="0" borderId="0" xfId="0" applyFont="1" applyAlignment="1">
      <alignment horizontal="center"/>
    </xf>
    <xf numFmtId="0" fontId="11" fillId="6" borderId="0" xfId="0" applyFont="1" applyFill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21" fontId="0" fillId="0" borderId="0" xfId="0" applyNumberFormat="1"/>
    <xf numFmtId="0" fontId="6" fillId="0" borderId="6" xfId="0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4" fillId="0" borderId="0" xfId="0" applyFont="1" applyAlignment="1">
      <alignment horizontal="center" vertical="center" wrapText="1" readingOrder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left" vertical="center" wrapText="1" readingOrder="1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3" borderId="1" xfId="0" applyFill="1" applyBorder="1"/>
    <xf numFmtId="0" fontId="9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9" fillId="3" borderId="1" xfId="0" applyFont="1" applyFill="1" applyBorder="1" applyAlignment="1">
      <alignment horizontal="center" vertical="center" wrapText="1"/>
    </xf>
    <xf numFmtId="0" fontId="23" fillId="0" borderId="0" xfId="0" applyFon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5" fillId="0" borderId="0" xfId="0" applyFont="1" applyAlignment="1">
      <alignment horizontal="center" vertical="top"/>
    </xf>
    <xf numFmtId="6" fontId="0" fillId="0" borderId="1" xfId="0" applyNumberFormat="1" applyBorder="1" applyAlignment="1">
      <alignment horizontal="center"/>
    </xf>
    <xf numFmtId="0" fontId="5" fillId="4" borderId="0" xfId="0" applyFont="1" applyFill="1"/>
    <xf numFmtId="0" fontId="13" fillId="4" borderId="1" xfId="0" applyFont="1" applyFill="1" applyBorder="1" applyAlignment="1">
      <alignment horizontal="center" vertical="center" wrapText="1" readingOrder="1"/>
    </xf>
    <xf numFmtId="0" fontId="5" fillId="4" borderId="0" xfId="0" applyFont="1" applyFill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26" fillId="0" borderId="27" xfId="0" applyFont="1" applyBorder="1"/>
    <xf numFmtId="21" fontId="0" fillId="9" borderId="1" xfId="0" applyNumberFormat="1" applyFill="1" applyBorder="1" applyAlignment="1">
      <alignment horizontal="center"/>
    </xf>
    <xf numFmtId="20" fontId="0" fillId="9" borderId="1" xfId="0" applyNumberFormat="1" applyFill="1" applyBorder="1" applyAlignment="1">
      <alignment horizontal="center"/>
    </xf>
    <xf numFmtId="21" fontId="0" fillId="8" borderId="1" xfId="0" applyNumberFormat="1" applyFill="1" applyBorder="1" applyAlignment="1">
      <alignment horizontal="center"/>
    </xf>
    <xf numFmtId="20" fontId="0" fillId="8" borderId="1" xfId="0" applyNumberFormat="1" applyFill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24" fillId="4" borderId="0" xfId="0" applyFont="1" applyFill="1" applyAlignment="1">
      <alignment horizontal="center" vertical="center"/>
    </xf>
    <xf numFmtId="0" fontId="0" fillId="3" borderId="1" xfId="0" applyFill="1" applyBorder="1" applyAlignment="1">
      <alignment wrapText="1"/>
    </xf>
    <xf numFmtId="0" fontId="1" fillId="0" borderId="9" xfId="0" applyFont="1" applyBorder="1" applyAlignment="1" applyProtection="1">
      <alignment horizontal="center" vertical="top" wrapText="1"/>
      <protection locked="0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5" fillId="0" borderId="0" xfId="0" applyFont="1" applyAlignment="1">
      <alignment horizontal="center" vertical="top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22" fillId="3" borderId="21" xfId="0" applyFont="1" applyFill="1" applyBorder="1" applyAlignment="1">
      <alignment horizontal="center" vertical="center"/>
    </xf>
    <xf numFmtId="0" fontId="22" fillId="3" borderId="22" xfId="0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61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rgb="FFDDFF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rgb="FFDDFF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3737"/>
      <color rgb="FFFFE5FF"/>
      <color rgb="FFD67C70"/>
      <color rgb="FF62241C"/>
      <color rgb="FFFF2D2D"/>
      <color rgb="FFFFC000"/>
      <color rgb="FFD4FFFF"/>
      <color rgb="FFE7FFFF"/>
      <color rgb="FFCCFFFF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072F54F1-05BE-4C30-84E9-0AA37CEFD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548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99E4799-53B7-42B3-B28C-D537E0C9B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65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1366838</xdr:colOff>
      <xdr:row>21</xdr:row>
      <xdr:rowOff>98425</xdr:rowOff>
    </xdr:from>
    <xdr:to>
      <xdr:col>16</xdr:col>
      <xdr:colOff>51254</xdr:colOff>
      <xdr:row>30</xdr:row>
      <xdr:rowOff>41809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DE4A5EB-424D-4EA1-868C-68C6BA34E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4638" y="6816725"/>
          <a:ext cx="7783966" cy="17150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15</xdr:row>
      <xdr:rowOff>247017</xdr:rowOff>
    </xdr:from>
    <xdr:to>
      <xdr:col>6</xdr:col>
      <xdr:colOff>9769</xdr:colOff>
      <xdr:row>17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D2CF27B2-1B85-4D14-8620-099BE91A5D46}"/>
            </a:ext>
          </a:extLst>
        </xdr:cNvPr>
        <xdr:cNvCxnSpPr/>
      </xdr:nvCxnSpPr>
      <xdr:spPr>
        <a:xfrm flipV="1">
          <a:off x="3372826" y="4260217"/>
          <a:ext cx="11581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14</xdr:row>
      <xdr:rowOff>85128</xdr:rowOff>
    </xdr:from>
    <xdr:to>
      <xdr:col>5</xdr:col>
      <xdr:colOff>643373</xdr:colOff>
      <xdr:row>15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94EBDAEB-5BA8-495B-80E9-4B444637B497}"/>
            </a:ext>
          </a:extLst>
        </xdr:cNvPr>
        <xdr:cNvCxnSpPr/>
      </xdr:nvCxnSpPr>
      <xdr:spPr>
        <a:xfrm>
          <a:off x="3381897" y="3831628"/>
          <a:ext cx="7095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7</xdr:row>
      <xdr:rowOff>247017</xdr:rowOff>
    </xdr:from>
    <xdr:to>
      <xdr:col>6</xdr:col>
      <xdr:colOff>9769</xdr:colOff>
      <xdr:row>9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AAB0C697-EC92-4E1B-8A52-F2CA455B989A}"/>
            </a:ext>
          </a:extLst>
        </xdr:cNvPr>
        <xdr:cNvCxnSpPr/>
      </xdr:nvCxnSpPr>
      <xdr:spPr>
        <a:xfrm flipV="1">
          <a:off x="3372826" y="2126617"/>
          <a:ext cx="11581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</xdr:row>
      <xdr:rowOff>85128</xdr:rowOff>
    </xdr:from>
    <xdr:to>
      <xdr:col>5</xdr:col>
      <xdr:colOff>643373</xdr:colOff>
      <xdr:row>7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858F2966-2E71-444E-9D7C-64C5AAD36389}"/>
            </a:ext>
          </a:extLst>
        </xdr:cNvPr>
        <xdr:cNvCxnSpPr/>
      </xdr:nvCxnSpPr>
      <xdr:spPr>
        <a:xfrm>
          <a:off x="3381897" y="1698028"/>
          <a:ext cx="7095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B3AEFFE3-FDEC-4AFA-8664-4C8A8532E9E8}"/>
            </a:ext>
          </a:extLst>
        </xdr:cNvPr>
        <xdr:cNvCxnSpPr/>
      </xdr:nvCxnSpPr>
      <xdr:spPr>
        <a:xfrm flipV="1">
          <a:off x="6299200" y="32031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</xdr:row>
      <xdr:rowOff>221733</xdr:rowOff>
    </xdr:from>
    <xdr:to>
      <xdr:col>9</xdr:col>
      <xdr:colOff>0</xdr:colOff>
      <xdr:row>11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04907DD5-459B-48A4-BDAA-3EA784EA71AC}"/>
            </a:ext>
          </a:extLst>
        </xdr:cNvPr>
        <xdr:cNvCxnSpPr/>
      </xdr:nvCxnSpPr>
      <xdr:spPr>
        <a:xfrm>
          <a:off x="6224255" y="2101333"/>
          <a:ext cx="11480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11</xdr:row>
      <xdr:rowOff>256787</xdr:rowOff>
    </xdr:from>
    <xdr:to>
      <xdr:col>17</xdr:col>
      <xdr:colOff>14654</xdr:colOff>
      <xdr:row>15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55FE2416-B93C-4D90-B9A6-4793CC3FC3A2}"/>
            </a:ext>
          </a:extLst>
        </xdr:cNvPr>
        <xdr:cNvCxnSpPr/>
      </xdr:nvCxnSpPr>
      <xdr:spPr>
        <a:xfrm flipV="1">
          <a:off x="12230100" y="32031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4572F5FC-1C80-4E3B-8361-8C293BD1C565}"/>
            </a:ext>
          </a:extLst>
        </xdr:cNvPr>
        <xdr:cNvCxnSpPr/>
      </xdr:nvCxnSpPr>
      <xdr:spPr>
        <a:xfrm>
          <a:off x="12155155" y="2101333"/>
          <a:ext cx="10782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3</xdr:row>
      <xdr:rowOff>215035</xdr:rowOff>
    </xdr:from>
    <xdr:to>
      <xdr:col>2</xdr:col>
      <xdr:colOff>65767</xdr:colOff>
      <xdr:row>19</xdr:row>
      <xdr:rowOff>414</xdr:rowOff>
    </xdr:to>
    <xdr:sp macro="" textlink="">
      <xdr:nvSpPr>
        <xdr:cNvPr id="10" name="ZoneTexte 50">
          <a:extLst>
            <a:ext uri="{FF2B5EF4-FFF2-40B4-BE49-F238E27FC236}">
              <a16:creationId xmlns:a16="http://schemas.microsoft.com/office/drawing/2014/main" id="{8A31A983-65F2-41C1-855F-2A2DDDBEA6CA}"/>
            </a:ext>
          </a:extLst>
        </xdr:cNvPr>
        <xdr:cNvSpPr txBox="1"/>
      </xdr:nvSpPr>
      <xdr:spPr>
        <a:xfrm>
          <a:off x="77312" y="1027835"/>
          <a:ext cx="1144155" cy="40525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16</xdr:col>
      <xdr:colOff>0</xdr:colOff>
      <xdr:row>11</xdr:row>
      <xdr:rowOff>256787</xdr:rowOff>
    </xdr:from>
    <xdr:to>
      <xdr:col>17</xdr:col>
      <xdr:colOff>14654</xdr:colOff>
      <xdr:row>15</xdr:row>
      <xdr:rowOff>261671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95C2E377-EF11-4A64-B7D6-50E7FB16E6BE}"/>
            </a:ext>
          </a:extLst>
        </xdr:cNvPr>
        <xdr:cNvCxnSpPr/>
      </xdr:nvCxnSpPr>
      <xdr:spPr>
        <a:xfrm flipV="1">
          <a:off x="12230100" y="32031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C3554691-7048-4779-AF11-BB3D16053063}"/>
            </a:ext>
          </a:extLst>
        </xdr:cNvPr>
        <xdr:cNvCxnSpPr/>
      </xdr:nvCxnSpPr>
      <xdr:spPr>
        <a:xfrm flipV="1">
          <a:off x="6299200" y="32031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82508282-B055-4199-BA03-DE75A078B73C}"/>
            </a:ext>
          </a:extLst>
        </xdr:cNvPr>
        <xdr:cNvCxnSpPr/>
      </xdr:nvCxnSpPr>
      <xdr:spPr>
        <a:xfrm flipV="1">
          <a:off x="6299200" y="32031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0C3D3ABB-BA16-41B0-9F19-590D18A10C7C}"/>
            </a:ext>
          </a:extLst>
        </xdr:cNvPr>
        <xdr:cNvCxnSpPr/>
      </xdr:nvCxnSpPr>
      <xdr:spPr>
        <a:xfrm flipV="1">
          <a:off x="6299200" y="32031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8B4CC03E-3E54-426D-8704-6973FDA7B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9C4C921D-D066-4227-93CF-CF2537B74D0A}"/>
            </a:ext>
          </a:extLst>
        </xdr:cNvPr>
        <xdr:cNvCxnSpPr/>
      </xdr:nvCxnSpPr>
      <xdr:spPr>
        <a:xfrm>
          <a:off x="12155155" y="2101333"/>
          <a:ext cx="10782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14</xdr:row>
      <xdr:rowOff>85128</xdr:rowOff>
    </xdr:from>
    <xdr:to>
      <xdr:col>5</xdr:col>
      <xdr:colOff>643373</xdr:colOff>
      <xdr:row>15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E122B3A6-5D37-4F52-A23C-8B23FB4702F2}"/>
            </a:ext>
          </a:extLst>
        </xdr:cNvPr>
        <xdr:cNvCxnSpPr/>
      </xdr:nvCxnSpPr>
      <xdr:spPr>
        <a:xfrm>
          <a:off x="3381897" y="3831628"/>
          <a:ext cx="7095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</xdr:row>
      <xdr:rowOff>85128</xdr:rowOff>
    </xdr:from>
    <xdr:to>
      <xdr:col>5</xdr:col>
      <xdr:colOff>643373</xdr:colOff>
      <xdr:row>7</xdr:row>
      <xdr:rowOff>247017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07D4D56C-D437-44D7-BC47-F965E52348FF}"/>
            </a:ext>
          </a:extLst>
        </xdr:cNvPr>
        <xdr:cNvCxnSpPr/>
      </xdr:nvCxnSpPr>
      <xdr:spPr>
        <a:xfrm>
          <a:off x="3381897" y="1698028"/>
          <a:ext cx="7095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</xdr:row>
      <xdr:rowOff>221733</xdr:rowOff>
    </xdr:from>
    <xdr:to>
      <xdr:col>9</xdr:col>
      <xdr:colOff>0</xdr:colOff>
      <xdr:row>11</xdr:row>
      <xdr:rowOff>252348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81B95042-B20E-453F-A166-262862226422}"/>
            </a:ext>
          </a:extLst>
        </xdr:cNvPr>
        <xdr:cNvCxnSpPr/>
      </xdr:nvCxnSpPr>
      <xdr:spPr>
        <a:xfrm>
          <a:off x="6224255" y="2101333"/>
          <a:ext cx="11480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768A312D-916B-4CEB-8572-A14E3E6054D6}"/>
            </a:ext>
          </a:extLst>
        </xdr:cNvPr>
        <xdr:cNvCxnSpPr/>
      </xdr:nvCxnSpPr>
      <xdr:spPr>
        <a:xfrm>
          <a:off x="12155155" y="2101333"/>
          <a:ext cx="10782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55441A8-8F0B-48C0-BA2C-83C53CE0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548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1A728620-6340-41A4-BB64-A5E7EEC3A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65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1366838</xdr:colOff>
      <xdr:row>21</xdr:row>
      <xdr:rowOff>98425</xdr:rowOff>
    </xdr:from>
    <xdr:to>
      <xdr:col>16</xdr:col>
      <xdr:colOff>51254</xdr:colOff>
      <xdr:row>30</xdr:row>
      <xdr:rowOff>41809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2014553-7643-4A8A-817E-655987AB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7338" y="6797675"/>
          <a:ext cx="7749041" cy="16578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15</xdr:row>
      <xdr:rowOff>247017</xdr:rowOff>
    </xdr:from>
    <xdr:to>
      <xdr:col>6</xdr:col>
      <xdr:colOff>9769</xdr:colOff>
      <xdr:row>17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578AAA6A-D467-4EBC-B3B9-FCBB8927313E}"/>
            </a:ext>
          </a:extLst>
        </xdr:cNvPr>
        <xdr:cNvCxnSpPr/>
      </xdr:nvCxnSpPr>
      <xdr:spPr>
        <a:xfrm flipV="1">
          <a:off x="3372826" y="91624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14</xdr:row>
      <xdr:rowOff>85128</xdr:rowOff>
    </xdr:from>
    <xdr:to>
      <xdr:col>5</xdr:col>
      <xdr:colOff>643373</xdr:colOff>
      <xdr:row>15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DD78449E-B721-4D1B-A2E7-5EF9C879DF23}"/>
            </a:ext>
          </a:extLst>
        </xdr:cNvPr>
        <xdr:cNvCxnSpPr/>
      </xdr:nvCxnSpPr>
      <xdr:spPr>
        <a:xfrm>
          <a:off x="3381897" y="87338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7</xdr:row>
      <xdr:rowOff>247017</xdr:rowOff>
    </xdr:from>
    <xdr:to>
      <xdr:col>6</xdr:col>
      <xdr:colOff>9769</xdr:colOff>
      <xdr:row>9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21CD1806-8AB4-4147-B503-A5381C36F9CC}"/>
            </a:ext>
          </a:extLst>
        </xdr:cNvPr>
        <xdr:cNvCxnSpPr/>
      </xdr:nvCxnSpPr>
      <xdr:spPr>
        <a:xfrm flipV="1">
          <a:off x="3372826" y="70288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</xdr:row>
      <xdr:rowOff>85128</xdr:rowOff>
    </xdr:from>
    <xdr:to>
      <xdr:col>5</xdr:col>
      <xdr:colOff>643373</xdr:colOff>
      <xdr:row>7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B2FE2C97-8A56-4330-8144-89A4075E8A9A}"/>
            </a:ext>
          </a:extLst>
        </xdr:cNvPr>
        <xdr:cNvCxnSpPr/>
      </xdr:nvCxnSpPr>
      <xdr:spPr>
        <a:xfrm>
          <a:off x="3381897" y="66002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4C4403CC-CDF2-4171-88F2-5B5912A3FC1D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</xdr:row>
      <xdr:rowOff>221733</xdr:rowOff>
    </xdr:from>
    <xdr:to>
      <xdr:col>9</xdr:col>
      <xdr:colOff>0</xdr:colOff>
      <xdr:row>11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BE9C3D4D-6C9D-4C3C-AAB5-CA1BC45CA892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11</xdr:row>
      <xdr:rowOff>256787</xdr:rowOff>
    </xdr:from>
    <xdr:to>
      <xdr:col>17</xdr:col>
      <xdr:colOff>14654</xdr:colOff>
      <xdr:row>15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6B12D0AF-DF7E-40AB-A1BE-1780338FE401}"/>
            </a:ext>
          </a:extLst>
        </xdr:cNvPr>
        <xdr:cNvCxnSpPr/>
      </xdr:nvCxnSpPr>
      <xdr:spPr>
        <a:xfrm flipV="1">
          <a:off x="11969750" y="81053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E1D35030-0917-4A8E-B4BA-10BC7AF7B2AF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3</xdr:row>
      <xdr:rowOff>215035</xdr:rowOff>
    </xdr:from>
    <xdr:to>
      <xdr:col>2</xdr:col>
      <xdr:colOff>65767</xdr:colOff>
      <xdr:row>19</xdr:row>
      <xdr:rowOff>414</xdr:rowOff>
    </xdr:to>
    <xdr:sp macro="" textlink="">
      <xdr:nvSpPr>
        <xdr:cNvPr id="24" name="ZoneTexte 50">
          <a:extLst>
            <a:ext uri="{FF2B5EF4-FFF2-40B4-BE49-F238E27FC236}">
              <a16:creationId xmlns:a16="http://schemas.microsoft.com/office/drawing/2014/main" id="{6C24ECFE-0B16-42B9-AF72-10FDD0002F55}"/>
            </a:ext>
          </a:extLst>
        </xdr:cNvPr>
        <xdr:cNvSpPr txBox="1"/>
      </xdr:nvSpPr>
      <xdr:spPr>
        <a:xfrm>
          <a:off x="77312" y="5930035"/>
          <a:ext cx="1144155" cy="40525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16</xdr:col>
      <xdr:colOff>0</xdr:colOff>
      <xdr:row>11</xdr:row>
      <xdr:rowOff>256787</xdr:rowOff>
    </xdr:from>
    <xdr:to>
      <xdr:col>17</xdr:col>
      <xdr:colOff>14654</xdr:colOff>
      <xdr:row>15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6554EFC8-C678-4B13-B84E-930A43948ED0}"/>
            </a:ext>
          </a:extLst>
        </xdr:cNvPr>
        <xdr:cNvCxnSpPr/>
      </xdr:nvCxnSpPr>
      <xdr:spPr>
        <a:xfrm flipV="1">
          <a:off x="11969750" y="81053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62945BDA-3A64-4DFD-AACB-4FC1B57ED472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1692D3D7-00AE-4AE7-A351-E9FFA07A7B7B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947B6981-345A-481E-A55F-A3F6152D5775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F529F008-A5D7-494C-B2BC-A0A5C5585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33" name="Connecteur : en angle 32">
          <a:extLst>
            <a:ext uri="{FF2B5EF4-FFF2-40B4-BE49-F238E27FC236}">
              <a16:creationId xmlns:a16="http://schemas.microsoft.com/office/drawing/2014/main" id="{365D392D-276E-4808-92CC-0747C730EE51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14</xdr:row>
      <xdr:rowOff>85128</xdr:rowOff>
    </xdr:from>
    <xdr:to>
      <xdr:col>5</xdr:col>
      <xdr:colOff>643373</xdr:colOff>
      <xdr:row>15</xdr:row>
      <xdr:rowOff>247017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609ADCEC-8B26-42D7-90E8-954077C4F164}"/>
            </a:ext>
          </a:extLst>
        </xdr:cNvPr>
        <xdr:cNvCxnSpPr/>
      </xdr:nvCxnSpPr>
      <xdr:spPr>
        <a:xfrm>
          <a:off x="3381897" y="87338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</xdr:row>
      <xdr:rowOff>85128</xdr:rowOff>
    </xdr:from>
    <xdr:to>
      <xdr:col>5</xdr:col>
      <xdr:colOff>643373</xdr:colOff>
      <xdr:row>7</xdr:row>
      <xdr:rowOff>247017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80BB53D4-393C-4405-955B-D1884342F8C6}"/>
            </a:ext>
          </a:extLst>
        </xdr:cNvPr>
        <xdr:cNvCxnSpPr/>
      </xdr:nvCxnSpPr>
      <xdr:spPr>
        <a:xfrm>
          <a:off x="3381897" y="66002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</xdr:row>
      <xdr:rowOff>221733</xdr:rowOff>
    </xdr:from>
    <xdr:to>
      <xdr:col>9</xdr:col>
      <xdr:colOff>0</xdr:colOff>
      <xdr:row>11</xdr:row>
      <xdr:rowOff>252348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48325909-CBDE-47F8-BDE7-87144B49D6E4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745827C6-1A2B-4F6C-A677-0D29BF0345BA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702587</xdr:colOff>
      <xdr:row>12</xdr:row>
      <xdr:rowOff>136561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587" y="3708436"/>
          <a:ext cx="4683802" cy="950189"/>
        </a:xfrm>
        <a:prstGeom prst="rect">
          <a:avLst/>
        </a:prstGeom>
      </xdr:spPr>
    </xdr:pic>
    <xdr:clientData/>
  </xdr:oneCellAnchor>
  <xdr:oneCellAnchor>
    <xdr:from>
      <xdr:col>4</xdr:col>
      <xdr:colOff>78699</xdr:colOff>
      <xdr:row>12</xdr:row>
      <xdr:rowOff>88936</xdr:rowOff>
    </xdr:from>
    <xdr:ext cx="4683802" cy="950189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94E2DE6-E9CD-4AF4-B9B7-50ECB9F76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3574" y="3660811"/>
          <a:ext cx="4683802" cy="950189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13</xdr:row>
      <xdr:rowOff>25436</xdr:rowOff>
    </xdr:from>
    <xdr:ext cx="4683802" cy="950189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6E3DF91-851B-4059-B786-22AEDDA85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04962" y="3883061"/>
          <a:ext cx="4683802" cy="95018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C2C6-6428-42AF-9756-0B9D246FA57D}">
  <dimension ref="A3:K12"/>
  <sheetViews>
    <sheetView zoomScale="85" zoomScaleNormal="85" workbookViewId="0">
      <selection activeCell="A12" sqref="A12:XFD13"/>
    </sheetView>
  </sheetViews>
  <sheetFormatPr baseColWidth="10" defaultRowHeight="14.5" x14ac:dyDescent="0.35"/>
  <cols>
    <col min="1" max="1" width="29.7265625" customWidth="1"/>
    <col min="2" max="4" width="14.54296875" style="1" customWidth="1"/>
  </cols>
  <sheetData>
    <row r="3" spans="1:11" ht="29" x14ac:dyDescent="0.35">
      <c r="A3" s="60" t="s">
        <v>38</v>
      </c>
      <c r="B3" s="83" t="s">
        <v>51</v>
      </c>
      <c r="C3" s="83" t="s">
        <v>53</v>
      </c>
      <c r="D3" s="83" t="s">
        <v>52</v>
      </c>
      <c r="F3" s="60" t="s">
        <v>42</v>
      </c>
      <c r="G3" s="60" t="s">
        <v>43</v>
      </c>
      <c r="H3" s="60" t="s">
        <v>44</v>
      </c>
      <c r="I3" s="60" t="s">
        <v>45</v>
      </c>
      <c r="J3" s="60" t="s">
        <v>46</v>
      </c>
      <c r="K3" s="60" t="s">
        <v>47</v>
      </c>
    </row>
    <row r="4" spans="1:11" x14ac:dyDescent="0.35">
      <c r="A4" s="50" t="s">
        <v>54</v>
      </c>
      <c r="B4" s="69"/>
      <c r="C4" s="69"/>
      <c r="D4" s="69">
        <f>C4-B4</f>
        <v>0</v>
      </c>
      <c r="F4" s="53"/>
      <c r="G4" s="53"/>
      <c r="H4" s="53"/>
      <c r="I4" s="53"/>
      <c r="J4" s="53"/>
      <c r="K4" s="53"/>
    </row>
    <row r="5" spans="1:11" x14ac:dyDescent="0.35">
      <c r="A5" s="50" t="s">
        <v>55</v>
      </c>
      <c r="B5" s="69"/>
      <c r="C5" s="69"/>
      <c r="D5" s="69">
        <f t="shared" ref="D5:D11" si="0">C5-B5</f>
        <v>0</v>
      </c>
      <c r="F5" s="53"/>
      <c r="G5" s="53"/>
      <c r="H5" s="53"/>
      <c r="I5" s="53"/>
      <c r="J5" s="53"/>
      <c r="K5" s="53"/>
    </row>
    <row r="6" spans="1:11" x14ac:dyDescent="0.35">
      <c r="A6" s="50" t="s">
        <v>56</v>
      </c>
      <c r="B6" s="69"/>
      <c r="C6" s="69"/>
      <c r="D6" s="69">
        <f t="shared" si="0"/>
        <v>0</v>
      </c>
      <c r="F6" s="53"/>
      <c r="G6" s="53"/>
      <c r="H6" s="53"/>
      <c r="I6" s="53"/>
      <c r="J6" s="53"/>
      <c r="K6" s="53"/>
    </row>
    <row r="7" spans="1:11" x14ac:dyDescent="0.35">
      <c r="A7" s="50" t="s">
        <v>57</v>
      </c>
      <c r="B7" s="69"/>
      <c r="C7" s="69"/>
      <c r="D7" s="69">
        <f t="shared" si="0"/>
        <v>0</v>
      </c>
      <c r="F7" s="53"/>
      <c r="G7" s="53"/>
      <c r="H7" s="53"/>
      <c r="I7" s="53"/>
      <c r="J7" s="53"/>
      <c r="K7" s="53"/>
    </row>
    <row r="8" spans="1:11" x14ac:dyDescent="0.35">
      <c r="A8" s="50" t="s">
        <v>58</v>
      </c>
      <c r="B8" s="69"/>
      <c r="C8" s="69"/>
      <c r="D8" s="69">
        <f t="shared" si="0"/>
        <v>0</v>
      </c>
      <c r="F8" s="53"/>
      <c r="G8" s="53"/>
      <c r="H8" s="53"/>
      <c r="I8" s="53"/>
      <c r="J8" s="53"/>
      <c r="K8" s="53"/>
    </row>
    <row r="9" spans="1:11" x14ac:dyDescent="0.35">
      <c r="A9" s="50" t="s">
        <v>59</v>
      </c>
      <c r="B9" s="69"/>
      <c r="C9" s="69"/>
      <c r="D9" s="69">
        <f t="shared" si="0"/>
        <v>0</v>
      </c>
      <c r="F9" s="53"/>
      <c r="G9" s="53"/>
      <c r="H9" s="53"/>
      <c r="I9" s="53"/>
      <c r="J9" s="53"/>
      <c r="K9" s="53"/>
    </row>
    <row r="10" spans="1:11" x14ac:dyDescent="0.35">
      <c r="A10" s="50" t="s">
        <v>60</v>
      </c>
      <c r="B10" s="69"/>
      <c r="C10" s="69"/>
      <c r="D10" s="69">
        <f t="shared" si="0"/>
        <v>0</v>
      </c>
      <c r="F10" s="53"/>
      <c r="G10" s="53"/>
      <c r="H10" s="53"/>
      <c r="I10" s="53"/>
      <c r="J10" s="53"/>
      <c r="K10" s="53"/>
    </row>
    <row r="11" spans="1:11" x14ac:dyDescent="0.35">
      <c r="A11" s="50" t="s">
        <v>61</v>
      </c>
      <c r="B11" s="69"/>
      <c r="C11" s="69"/>
      <c r="D11" s="69">
        <f t="shared" si="0"/>
        <v>0</v>
      </c>
      <c r="F11" s="53"/>
      <c r="G11" s="53"/>
      <c r="H11" s="53"/>
      <c r="I11" s="53"/>
      <c r="J11" s="53"/>
      <c r="K11" s="53"/>
    </row>
    <row r="12" spans="1:11" x14ac:dyDescent="0.35">
      <c r="B12" s="69">
        <f>SUM(B4:B11)</f>
        <v>0</v>
      </c>
      <c r="C12" s="69">
        <f>SUM(C4:C11)</f>
        <v>0</v>
      </c>
      <c r="D12" s="69">
        <f>SUM(D4:D11)</f>
        <v>0</v>
      </c>
      <c r="F12" s="53"/>
      <c r="G12" s="53"/>
      <c r="H12" s="53"/>
      <c r="I12" s="53"/>
      <c r="J12" s="53"/>
      <c r="K12" s="53"/>
    </row>
  </sheetData>
  <phoneticPr fontId="21" type="noConversion"/>
  <conditionalFormatting sqref="A4:A11">
    <cfRule type="cellIs" dxfId="618" priority="2" operator="equal">
      <formula>"N"</formula>
    </cfRule>
    <cfRule type="cellIs" dxfId="617" priority="3" operator="equal">
      <formula>"W"</formula>
    </cfRule>
    <cfRule type="cellIs" dxfId="616" priority="4" operator="equal">
      <formula>"L"</formula>
    </cfRule>
  </conditionalFormatting>
  <conditionalFormatting sqref="D4:D12">
    <cfRule type="cellIs" dxfId="615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DFA60-4B29-4C58-B634-7AD70708D15A}">
  <dimension ref="A1:F18"/>
  <sheetViews>
    <sheetView workbookViewId="0">
      <selection activeCell="F7" sqref="A4:F7"/>
    </sheetView>
  </sheetViews>
  <sheetFormatPr baseColWidth="10" defaultRowHeight="14.5" x14ac:dyDescent="0.35"/>
  <cols>
    <col min="2" max="6" width="19.81640625" style="1" customWidth="1"/>
  </cols>
  <sheetData>
    <row r="1" spans="1:6" ht="15" thickBot="1" x14ac:dyDescent="0.4"/>
    <row r="2" spans="1:6" ht="15" thickBot="1" x14ac:dyDescent="0.4">
      <c r="B2" s="85" t="s">
        <v>63</v>
      </c>
      <c r="C2" s="86"/>
      <c r="D2" s="86"/>
      <c r="E2" s="86"/>
      <c r="F2"/>
    </row>
    <row r="3" spans="1:6" ht="15" thickBot="1" x14ac:dyDescent="0.4"/>
    <row r="4" spans="1:6" ht="15" thickBot="1" x14ac:dyDescent="0.4">
      <c r="B4" s="58">
        <v>1</v>
      </c>
      <c r="C4" s="59">
        <v>2</v>
      </c>
      <c r="D4" s="59">
        <v>3</v>
      </c>
      <c r="E4" s="59">
        <v>4</v>
      </c>
      <c r="F4"/>
    </row>
    <row r="5" spans="1:6" x14ac:dyDescent="0.35">
      <c r="A5" s="1" t="s">
        <v>24</v>
      </c>
      <c r="B5" s="65" t="str">
        <f ca="1">+VLOOKUP('Param. - Transition'!B$4,'1-Phase de poule-Sport 1'!$H$17:$I$21,2,FALSE)</f>
        <v>Nom équipe 7</v>
      </c>
      <c r="C5" s="66" t="str">
        <f ca="1">+VLOOKUP('Param. - Transition'!C$4,'1-Phase de poule-Sport 1'!$H$17:$I$21,2,FALSE)</f>
        <v>Nom équipe 3</v>
      </c>
      <c r="D5" s="66" t="str">
        <f ca="1">+VLOOKUP('Param. - Transition'!D$4,'1-Phase de poule-Sport 1'!$H$17:$I$21,2,FALSE)</f>
        <v>Nom équipe 1</v>
      </c>
      <c r="E5" s="66" t="str">
        <f ca="1">+VLOOKUP('Param. - Transition'!E$4,'1-Phase de poule-Sport 1'!$H$17:$I$21,2,FALSE)</f>
        <v>Nom équipe 5</v>
      </c>
    </row>
    <row r="6" spans="1:6" x14ac:dyDescent="0.35">
      <c r="A6" s="1" t="s">
        <v>25</v>
      </c>
      <c r="B6" s="67" t="str">
        <f ca="1">+VLOOKUP('Param. - Transition'!B$4,'1-Phase de poule-Sport 1'!$S$17:$T$21,2,FALSE)</f>
        <v>Nom équipe 8</v>
      </c>
      <c r="C6" s="6" t="str">
        <f ca="1">+VLOOKUP('Param. - Transition'!C$4,'1-Phase de poule-Sport 1'!$S$17:$T$21,2,FALSE)</f>
        <v>Nom équipe 4</v>
      </c>
      <c r="D6" s="6" t="str">
        <f ca="1">+VLOOKUP('Param. - Transition'!D$4,'1-Phase de poule-Sport 1'!$S$17:$T$21,2,FALSE)</f>
        <v>Nom équipe 2</v>
      </c>
      <c r="E6" s="6" t="str">
        <f ca="1">+VLOOKUP('Param. - Transition'!E$4,'1-Phase de poule-Sport 1'!$S$17:$T$21,2,FALSE)</f>
        <v>Nom équipe 6</v>
      </c>
    </row>
    <row r="13" spans="1:6" ht="15" thickBot="1" x14ac:dyDescent="0.4"/>
    <row r="14" spans="1:6" ht="15" thickBot="1" x14ac:dyDescent="0.4">
      <c r="B14" s="87" t="s">
        <v>62</v>
      </c>
      <c r="C14" s="88"/>
      <c r="D14" s="88"/>
      <c r="E14" s="88"/>
    </row>
    <row r="15" spans="1:6" ht="15" thickBot="1" x14ac:dyDescent="0.4"/>
    <row r="16" spans="1:6" ht="15" thickBot="1" x14ac:dyDescent="0.4">
      <c r="B16" s="58">
        <v>1</v>
      </c>
      <c r="C16" s="59">
        <v>2</v>
      </c>
      <c r="D16" s="59">
        <v>3</v>
      </c>
      <c r="E16" s="59">
        <v>4</v>
      </c>
    </row>
    <row r="17" spans="1:5" x14ac:dyDescent="0.35">
      <c r="A17" s="1" t="s">
        <v>24</v>
      </c>
      <c r="B17" s="65" t="str">
        <f ca="1">+VLOOKUP('Param. - Transition'!B$4,'1-Phase de poule-Sport 2'!$H$17:$I$21,2,FALSE)</f>
        <v>Nom équipe 3</v>
      </c>
      <c r="C17" s="66" t="e">
        <f ca="1">+VLOOKUP('Param. - Transition'!C$4,'1-Phase de poule-Sport 2'!$H$17:$I$21,2,FALSE)</f>
        <v>#N/A</v>
      </c>
      <c r="D17" s="66" t="e">
        <f ca="1">+VLOOKUP('Param. - Transition'!D$4,'1-Phase de poule-Sport 2'!$H$17:$I$21,2,FALSE)</f>
        <v>#N/A</v>
      </c>
      <c r="E17" s="66" t="str">
        <f ca="1">+VLOOKUP('Param. - Transition'!E$4,'1-Phase de poule-Sport 2'!$H$17:$I$21,2,FALSE)</f>
        <v>Nom équipe 1</v>
      </c>
    </row>
    <row r="18" spans="1:5" x14ac:dyDescent="0.35">
      <c r="A18" s="1" t="s">
        <v>25</v>
      </c>
      <c r="B18" s="67" t="str">
        <f ca="1">+VLOOKUP('Param. - Transition'!B$4,'1-Phase de poule-Sport 2'!$S$17:$T$21,2,FALSE)</f>
        <v>Nom équipe 4</v>
      </c>
      <c r="C18" s="6" t="e">
        <f ca="1">+VLOOKUP('Param. - Transition'!C$4,'1-Phase de poule-Sport 2'!$S$17:$T$21,2,FALSE)</f>
        <v>#N/A</v>
      </c>
      <c r="D18" s="6" t="e">
        <f ca="1">+VLOOKUP('Param. - Transition'!D$4,'1-Phase de poule-Sport 2'!$S$17:$T$21,2,FALSE)</f>
        <v>#N/A</v>
      </c>
      <c r="E18" s="6" t="str">
        <f ca="1">+VLOOKUP('Param. - Transition'!E$4,'1-Phase de poule-Sport 2'!$S$17:$T$21,2,FALSE)</f>
        <v>Nom équipe 2</v>
      </c>
    </row>
  </sheetData>
  <sheetProtection selectLockedCells="1" selectUnlockedCells="1"/>
  <mergeCells count="2">
    <mergeCell ref="B2:E2"/>
    <mergeCell ref="B14:E14"/>
  </mergeCells>
  <conditionalFormatting sqref="B9:E9">
    <cfRule type="duplicateValues" dxfId="614" priority="1276"/>
  </conditionalFormatting>
  <conditionalFormatting sqref="B17:E18">
    <cfRule type="duplicateValues" dxfId="613" priority="2"/>
  </conditionalFormatting>
  <conditionalFormatting sqref="B5:E6">
    <cfRule type="duplicateValues" dxfId="61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ED225-3523-46FF-A7E3-68852AB00E7A}">
  <dimension ref="A1:K23"/>
  <sheetViews>
    <sheetView showGridLines="0" zoomScale="70" zoomScaleNormal="70" workbookViewId="0">
      <selection activeCell="E22" sqref="E22"/>
    </sheetView>
  </sheetViews>
  <sheetFormatPr baseColWidth="10" defaultRowHeight="14.5" x14ac:dyDescent="0.35"/>
  <cols>
    <col min="1" max="1" width="4.81640625" customWidth="1"/>
    <col min="2" max="2" width="18" customWidth="1"/>
    <col min="4" max="6" width="19.54296875" customWidth="1"/>
    <col min="7" max="7" width="16.90625" customWidth="1"/>
    <col min="10" max="11" width="13.81640625" customWidth="1"/>
    <col min="12" max="12" width="3.90625" customWidth="1"/>
    <col min="13" max="14" width="13.81640625" customWidth="1"/>
    <col min="15" max="15" width="3.90625" customWidth="1"/>
    <col min="16" max="17" width="13.81640625" customWidth="1"/>
    <col min="19" max="19" width="18.81640625" customWidth="1"/>
  </cols>
  <sheetData>
    <row r="1" spans="1:11" x14ac:dyDescent="0.35">
      <c r="A1" s="62" t="s">
        <v>5</v>
      </c>
    </row>
    <row r="2" spans="1:11" x14ac:dyDescent="0.35">
      <c r="A2" s="62" t="s">
        <v>6</v>
      </c>
      <c r="E2" s="60" t="s">
        <v>38</v>
      </c>
      <c r="F2" s="60" t="s">
        <v>39</v>
      </c>
      <c r="G2" s="60" t="s">
        <v>39</v>
      </c>
      <c r="I2" s="60" t="s">
        <v>64</v>
      </c>
      <c r="J2" s="53" t="s">
        <v>69</v>
      </c>
      <c r="K2" s="60" t="s">
        <v>66</v>
      </c>
    </row>
    <row r="3" spans="1:11" x14ac:dyDescent="0.35">
      <c r="A3" s="62" t="s">
        <v>7</v>
      </c>
      <c r="E3" s="61" t="str">
        <f>'Point équipe'!A4</f>
        <v>Nom équipe 1</v>
      </c>
      <c r="F3" s="61" t="str">
        <f>E3&amp;" A"</f>
        <v>Nom équipe 1 A</v>
      </c>
      <c r="G3" s="61" t="str">
        <f t="shared" ref="G3:G10" si="0">E3&amp;" B"</f>
        <v>Nom équipe 1 B</v>
      </c>
      <c r="I3" s="60" t="s">
        <v>65</v>
      </c>
      <c r="J3" s="53" t="s">
        <v>50</v>
      </c>
      <c r="K3" s="60" t="s">
        <v>68</v>
      </c>
    </row>
    <row r="4" spans="1:11" x14ac:dyDescent="0.35">
      <c r="E4" s="61" t="str">
        <f>'Point équipe'!A5</f>
        <v>Nom équipe 2</v>
      </c>
      <c r="F4" s="61" t="str">
        <f t="shared" ref="F4:F10" si="1">E4&amp;" A"</f>
        <v>Nom équipe 2 A</v>
      </c>
      <c r="G4" s="61" t="str">
        <f t="shared" si="0"/>
        <v>Nom équipe 2 B</v>
      </c>
    </row>
    <row r="5" spans="1:11" x14ac:dyDescent="0.35">
      <c r="B5" s="64" t="s">
        <v>40</v>
      </c>
      <c r="E5" s="61" t="str">
        <f>'Point équipe'!A6</f>
        <v>Nom équipe 3</v>
      </c>
      <c r="F5" s="61" t="str">
        <f t="shared" si="1"/>
        <v>Nom équipe 3 A</v>
      </c>
      <c r="G5" s="61" t="str">
        <f t="shared" si="0"/>
        <v>Nom équipe 3 B</v>
      </c>
    </row>
    <row r="6" spans="1:11" x14ac:dyDescent="0.35">
      <c r="B6" s="64" t="s">
        <v>40</v>
      </c>
      <c r="E6" s="61" t="str">
        <f>'Point équipe'!A7</f>
        <v>Nom équipe 4</v>
      </c>
      <c r="F6" s="61" t="str">
        <f t="shared" si="1"/>
        <v>Nom équipe 4 A</v>
      </c>
      <c r="G6" s="61" t="str">
        <f t="shared" si="0"/>
        <v>Nom équipe 4 B</v>
      </c>
    </row>
    <row r="7" spans="1:11" x14ac:dyDescent="0.35">
      <c r="B7" s="64" t="s">
        <v>40</v>
      </c>
      <c r="E7" s="61" t="str">
        <f>'Point équipe'!A8</f>
        <v>Nom équipe 5</v>
      </c>
      <c r="F7" s="61" t="str">
        <f t="shared" si="1"/>
        <v>Nom équipe 5 A</v>
      </c>
      <c r="G7" s="61" t="str">
        <f t="shared" si="0"/>
        <v>Nom équipe 5 B</v>
      </c>
    </row>
    <row r="8" spans="1:11" x14ac:dyDescent="0.35">
      <c r="B8" s="64" t="s">
        <v>40</v>
      </c>
      <c r="E8" s="61" t="str">
        <f>'Point équipe'!A9</f>
        <v>Nom équipe 6</v>
      </c>
      <c r="F8" s="61" t="str">
        <f t="shared" si="1"/>
        <v>Nom équipe 6 A</v>
      </c>
      <c r="G8" s="61" t="str">
        <f t="shared" si="0"/>
        <v>Nom équipe 6 B</v>
      </c>
    </row>
    <row r="9" spans="1:11" x14ac:dyDescent="0.35">
      <c r="B9" s="64" t="s">
        <v>40</v>
      </c>
      <c r="E9" s="61" t="str">
        <f>'Point équipe'!A10</f>
        <v>Nom équipe 7</v>
      </c>
      <c r="F9" s="61" t="str">
        <f t="shared" si="1"/>
        <v>Nom équipe 7 A</v>
      </c>
      <c r="G9" s="61" t="str">
        <f t="shared" si="0"/>
        <v>Nom équipe 7 B</v>
      </c>
    </row>
    <row r="10" spans="1:11" x14ac:dyDescent="0.35">
      <c r="B10" s="64" t="s">
        <v>40</v>
      </c>
      <c r="E10" s="61" t="str">
        <f>'Point équipe'!A11</f>
        <v>Nom équipe 8</v>
      </c>
      <c r="F10" s="61" t="str">
        <f t="shared" si="1"/>
        <v>Nom équipe 8 A</v>
      </c>
      <c r="G10" s="61" t="str">
        <f t="shared" si="0"/>
        <v>Nom équipe 8 B</v>
      </c>
    </row>
    <row r="12" spans="1:11" ht="43.5" x14ac:dyDescent="0.35">
      <c r="D12" s="83" t="str">
        <f>"Paramétrage Poule - "&amp;Paramétrage!$J$2</f>
        <v>Paramétrage Poule - Football</v>
      </c>
      <c r="E12" s="83" t="str">
        <f>"Paramétrage Poule - "&amp;Paramétrage!$J$3</f>
        <v>Paramétrage Poule - Volley</v>
      </c>
      <c r="F12" s="83" t="str">
        <f>"Paramétrage Classement - "&amp;Paramétrage!$J$2</f>
        <v>Paramétrage Classement - Football</v>
      </c>
      <c r="G12" s="83" t="str">
        <f>"Paramétrage Classement - "&amp;Paramétrage!$J$3</f>
        <v>Paramétrage Classement - Volley</v>
      </c>
    </row>
    <row r="13" spans="1:11" x14ac:dyDescent="0.35">
      <c r="B13" s="61" t="s">
        <v>11</v>
      </c>
      <c r="D13" s="77">
        <v>0.4236111111111111</v>
      </c>
      <c r="E13" s="79">
        <v>0.5625</v>
      </c>
      <c r="F13" s="77" t="e">
        <f>D17+D14+D15</f>
        <v>#REF!</v>
      </c>
      <c r="G13" s="79">
        <f>E17+E14+E15</f>
        <v>0.62083333333333313</v>
      </c>
    </row>
    <row r="14" spans="1:11" x14ac:dyDescent="0.35">
      <c r="B14" s="61" t="s">
        <v>12</v>
      </c>
      <c r="D14" s="77">
        <v>6.2500000000000003E-3</v>
      </c>
      <c r="E14" s="79">
        <v>6.2500000000000003E-3</v>
      </c>
      <c r="F14" s="77">
        <v>6.2500000000000003E-3</v>
      </c>
      <c r="G14" s="79">
        <v>6.2500000000000003E-3</v>
      </c>
    </row>
    <row r="15" spans="1:11" x14ac:dyDescent="0.35">
      <c r="B15" s="61" t="s">
        <v>13</v>
      </c>
      <c r="D15" s="77">
        <v>2.0833333333333333E-3</v>
      </c>
      <c r="E15" s="79">
        <v>2.0833333333333333E-3</v>
      </c>
      <c r="F15" s="77">
        <v>2.0833333333333333E-3</v>
      </c>
      <c r="G15" s="79">
        <v>2.0833333333333333E-3</v>
      </c>
    </row>
    <row r="16" spans="1:11" ht="23" x14ac:dyDescent="0.35">
      <c r="B16" s="61" t="s">
        <v>14</v>
      </c>
    </row>
    <row r="17" spans="2:7" x14ac:dyDescent="0.35">
      <c r="B17" s="61" t="s">
        <v>34</v>
      </c>
      <c r="D17" s="78" t="e">
        <f>#REF!</f>
        <v>#REF!</v>
      </c>
      <c r="E17" s="80">
        <f>'1-Phase de poule-Sport 2'!N11</f>
        <v>0.61249999999999982</v>
      </c>
    </row>
    <row r="18" spans="2:7" x14ac:dyDescent="0.35">
      <c r="B18" s="61" t="s">
        <v>35</v>
      </c>
    </row>
    <row r="19" spans="2:7" x14ac:dyDescent="0.35">
      <c r="B19" s="61" t="s">
        <v>36</v>
      </c>
      <c r="F19" s="78" t="e">
        <f>#REF!</f>
        <v>#REF!</v>
      </c>
      <c r="G19" s="80">
        <f>'2-Phase de classement-Sport 2'!R23</f>
        <v>0.66249999999999964</v>
      </c>
    </row>
    <row r="21" spans="2:7" ht="23" x14ac:dyDescent="0.35">
      <c r="B21" s="61" t="s">
        <v>27</v>
      </c>
      <c r="C21" s="63">
        <v>3</v>
      </c>
      <c r="D21" s="51"/>
      <c r="E21" s="51"/>
    </row>
    <row r="22" spans="2:7" x14ac:dyDescent="0.35">
      <c r="B22" s="61" t="s">
        <v>28</v>
      </c>
      <c r="C22" s="63">
        <v>2</v>
      </c>
    </row>
    <row r="23" spans="2:7" x14ac:dyDescent="0.35">
      <c r="B23" s="61" t="s">
        <v>29</v>
      </c>
      <c r="C23" s="63">
        <v>1</v>
      </c>
    </row>
  </sheetData>
  <phoneticPr fontId="21" type="noConversion"/>
  <conditionalFormatting sqref="B13:B19">
    <cfRule type="cellIs" dxfId="611" priority="30" operator="equal">
      <formula>"N"</formula>
    </cfRule>
    <cfRule type="cellIs" dxfId="610" priority="31" operator="equal">
      <formula>"W"</formula>
    </cfRule>
    <cfRule type="cellIs" dxfId="609" priority="32" operator="equal">
      <formula>"L"</formula>
    </cfRule>
  </conditionalFormatting>
  <conditionalFormatting sqref="B21:C23">
    <cfRule type="cellIs" dxfId="608" priority="21" operator="equal">
      <formula>"N"</formula>
    </cfRule>
    <cfRule type="cellIs" dxfId="607" priority="22" operator="equal">
      <formula>"W"</formula>
    </cfRule>
    <cfRule type="cellIs" dxfId="606" priority="23" operator="equal">
      <formula>"L"</formula>
    </cfRule>
  </conditionalFormatting>
  <conditionalFormatting sqref="E3:G10">
    <cfRule type="cellIs" dxfId="605" priority="12" operator="equal">
      <formula>"N"</formula>
    </cfRule>
    <cfRule type="cellIs" dxfId="604" priority="13" operator="equal">
      <formula>"W"</formula>
    </cfRule>
    <cfRule type="cellIs" dxfId="603" priority="14" operator="equal">
      <formula>"L"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1B610-C763-4A7E-B61F-0F3C4AF7453A}">
  <sheetPr>
    <tabColor theme="4" tint="0.59999389629810485"/>
    <pageSetUpPr fitToPage="1"/>
  </sheetPr>
  <dimension ref="A2:X22"/>
  <sheetViews>
    <sheetView showGridLines="0" view="pageBreakPreview" zoomScale="40" zoomScaleNormal="70" zoomScaleSheetLayoutView="40" workbookViewId="0">
      <selection activeCell="E10" sqref="E10"/>
    </sheetView>
  </sheetViews>
  <sheetFormatPr baseColWidth="10" defaultRowHeight="14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1" width="6" style="2" customWidth="1"/>
    <col min="12" max="12" width="0.36328125" style="1" customWidth="1"/>
    <col min="13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2" width="6" style="2" customWidth="1"/>
    <col min="23" max="24" width="0.26953125" style="2" customWidth="1"/>
  </cols>
  <sheetData>
    <row r="2" spans="1:24" ht="61" customHeight="1" x14ac:dyDescent="0.35">
      <c r="B2" s="92" t="s">
        <v>41</v>
      </c>
      <c r="C2" s="92"/>
      <c r="D2" s="92"/>
      <c r="E2" s="92"/>
      <c r="F2" s="92"/>
      <c r="G2" s="92"/>
      <c r="H2" s="92"/>
      <c r="I2" s="92"/>
      <c r="J2" s="92"/>
      <c r="K2" s="92"/>
      <c r="M2" s="92" t="s">
        <v>41</v>
      </c>
      <c r="N2" s="92"/>
      <c r="O2" s="92"/>
      <c r="P2" s="92"/>
      <c r="Q2" s="92"/>
      <c r="R2" s="92"/>
      <c r="S2" s="92"/>
      <c r="T2" s="92"/>
      <c r="U2" s="92"/>
      <c r="V2" s="92"/>
      <c r="W2" s="68"/>
      <c r="X2" s="68"/>
    </row>
    <row r="3" spans="1:24" ht="14.5" customHeight="1" x14ac:dyDescent="0.35">
      <c r="W3" s="68"/>
      <c r="X3" s="68"/>
    </row>
    <row r="4" spans="1:24" ht="24" customHeight="1" x14ac:dyDescent="0.35">
      <c r="W4" s="68"/>
      <c r="X4" s="68"/>
    </row>
    <row r="5" spans="1:24" ht="24" customHeight="1" x14ac:dyDescent="0.35">
      <c r="W5" s="68"/>
      <c r="X5" s="68"/>
    </row>
    <row r="6" spans="1:24" ht="24" customHeight="1" thickBot="1" x14ac:dyDescent="0.4">
      <c r="W6" s="68"/>
      <c r="X6" s="68"/>
    </row>
    <row r="7" spans="1:24" ht="24" customHeight="1" thickBot="1" x14ac:dyDescent="0.6">
      <c r="E7" s="89" t="str">
        <f>"POULE A - "&amp;Paramétrage!$J$2</f>
        <v>POULE A - Football</v>
      </c>
      <c r="F7" s="90"/>
      <c r="G7" s="90"/>
      <c r="H7" s="90"/>
      <c r="I7" s="90"/>
      <c r="J7" s="90"/>
      <c r="K7" s="91"/>
      <c r="P7" s="89" t="str">
        <f>"POULE B - "&amp;Paramétrage!$J$2</f>
        <v>POULE B - Football</v>
      </c>
      <c r="Q7" s="90"/>
      <c r="R7" s="90"/>
      <c r="S7" s="90"/>
      <c r="T7" s="90"/>
      <c r="U7" s="90"/>
      <c r="V7" s="91"/>
      <c r="W7" s="68"/>
      <c r="X7" s="68"/>
    </row>
    <row r="8" spans="1:24" ht="24" customHeight="1" thickBot="1" x14ac:dyDescent="0.4">
      <c r="W8" s="68"/>
      <c r="X8" s="68"/>
    </row>
    <row r="9" spans="1:24" ht="24" customHeight="1" thickBot="1" x14ac:dyDescent="0.4">
      <c r="E9" s="11" t="s">
        <v>0</v>
      </c>
      <c r="F9" s="12" t="s">
        <v>1</v>
      </c>
      <c r="G9" s="12" t="s">
        <v>2</v>
      </c>
      <c r="H9" s="18"/>
      <c r="I9" s="13" t="s">
        <v>0</v>
      </c>
      <c r="J9" s="12" t="s">
        <v>1</v>
      </c>
      <c r="K9" s="14" t="s">
        <v>2</v>
      </c>
      <c r="P9" s="11" t="s">
        <v>0</v>
      </c>
      <c r="Q9" s="12" t="s">
        <v>1</v>
      </c>
      <c r="R9" s="12" t="s">
        <v>2</v>
      </c>
      <c r="S9" s="18"/>
      <c r="T9" s="13" t="s">
        <v>0</v>
      </c>
      <c r="U9" s="12" t="s">
        <v>1</v>
      </c>
      <c r="V9" s="14" t="s">
        <v>2</v>
      </c>
      <c r="W9" s="68"/>
      <c r="X9" s="68"/>
    </row>
    <row r="10" spans="1:24" ht="30" customHeight="1" thickBot="1" x14ac:dyDescent="0.4">
      <c r="A10" s="22">
        <f>+'1-Phase de poule-Sport 2'!A5</f>
        <v>0</v>
      </c>
      <c r="B10" s="26" t="str">
        <f>+'1-Phase de poule-Sport 2'!B5</f>
        <v>T1</v>
      </c>
      <c r="C10" s="26">
        <f>+'1-Phase de poule-Sport 2'!C5</f>
        <v>0.5625</v>
      </c>
      <c r="D10" s="5"/>
      <c r="E10" s="15" t="str">
        <f>+'1-Phase de poule-Sport 2'!E5</f>
        <v>Nom équipe 1</v>
      </c>
      <c r="F10" s="20"/>
      <c r="G10" s="20"/>
      <c r="H10" s="54" t="str">
        <f>+'1-Phase de poule-Sport 2'!H5</f>
        <v>VS</v>
      </c>
      <c r="I10" s="9" t="str">
        <f>+'1-Phase de poule-Sport 2'!I5</f>
        <v>Nom équipe 5</v>
      </c>
      <c r="J10" s="20"/>
      <c r="K10" s="22"/>
      <c r="L10" s="22">
        <f>+'1-Phase de poule-Sport 2'!L5</f>
        <v>0</v>
      </c>
      <c r="M10" s="26" t="str">
        <f>+'1-Phase de poule-Sport 2'!M5</f>
        <v>T2</v>
      </c>
      <c r="N10" s="26">
        <f>+'1-Phase de poule-Sport 2'!C5</f>
        <v>0.5625</v>
      </c>
      <c r="O10" s="5"/>
      <c r="P10" s="15" t="str">
        <f>+'1-Phase de poule-Sport 2'!P5</f>
        <v>Nom équipe 2</v>
      </c>
      <c r="Q10" s="20"/>
      <c r="R10" s="20"/>
      <c r="S10" s="54" t="str">
        <f>+'1-Phase de poule-Sport 2'!S5</f>
        <v>VS</v>
      </c>
      <c r="T10" s="9" t="str">
        <f>+'1-Phase de poule-Sport 2'!T5</f>
        <v>Nom équipe 6</v>
      </c>
      <c r="U10" s="20"/>
      <c r="V10" s="22"/>
      <c r="W10" s="68"/>
      <c r="X10" s="68"/>
    </row>
    <row r="11" spans="1:24" ht="30" customHeight="1" thickBot="1" x14ac:dyDescent="0.4">
      <c r="A11" s="22">
        <f>+'1-Phase de poule-Sport 2'!A6</f>
        <v>0</v>
      </c>
      <c r="B11" s="26" t="str">
        <f>+'1-Phase de poule-Sport 2'!B6</f>
        <v>T1</v>
      </c>
      <c r="C11" s="26">
        <f>+'1-Phase de poule-Sport 2'!C6</f>
        <v>0.5708333333333333</v>
      </c>
      <c r="D11" s="25"/>
      <c r="E11" s="16" t="str">
        <f>+'1-Phase de poule-Sport 2'!E6</f>
        <v>Nom équipe 3</v>
      </c>
      <c r="F11" s="21"/>
      <c r="G11" s="21"/>
      <c r="H11" s="54" t="str">
        <f>+'1-Phase de poule-Sport 2'!H6</f>
        <v>VS</v>
      </c>
      <c r="I11" s="10" t="str">
        <f>+'1-Phase de poule-Sport 2'!I6</f>
        <v>Nom équipe 7</v>
      </c>
      <c r="J11" s="21"/>
      <c r="K11" s="52"/>
      <c r="L11" s="22">
        <f>+'1-Phase de poule-Sport 2'!L6</f>
        <v>0</v>
      </c>
      <c r="M11" s="26" t="str">
        <f>+'1-Phase de poule-Sport 2'!M6</f>
        <v>T2</v>
      </c>
      <c r="N11" s="27">
        <f>+'1-Phase de poule-Sport 2'!C6</f>
        <v>0.5708333333333333</v>
      </c>
      <c r="O11" s="25"/>
      <c r="P11" s="16" t="str">
        <f>+'1-Phase de poule-Sport 2'!P6</f>
        <v>Nom équipe 4</v>
      </c>
      <c r="Q11" s="21"/>
      <c r="R11" s="21"/>
      <c r="S11" s="54" t="str">
        <f>+'1-Phase de poule-Sport 2'!S6</f>
        <v>VS</v>
      </c>
      <c r="T11" s="10" t="str">
        <f>+'1-Phase de poule-Sport 2'!T6</f>
        <v>Nom équipe 8</v>
      </c>
      <c r="U11" s="21"/>
      <c r="V11" s="52"/>
      <c r="W11" s="68"/>
      <c r="X11" s="68"/>
    </row>
    <row r="12" spans="1:24" ht="30" customHeight="1" thickBot="1" x14ac:dyDescent="0.4">
      <c r="A12" s="22">
        <f>+'1-Phase de poule-Sport 2'!A7</f>
        <v>0</v>
      </c>
      <c r="B12" s="26" t="str">
        <f>+'1-Phase de poule-Sport 2'!B7</f>
        <v>T1</v>
      </c>
      <c r="C12" s="26">
        <f>+'1-Phase de poule-Sport 2'!C7</f>
        <v>0.57916666666666661</v>
      </c>
      <c r="D12" s="25"/>
      <c r="E12" s="15" t="str">
        <f>+'1-Phase de poule-Sport 2'!E7</f>
        <v>Nom équipe 1</v>
      </c>
      <c r="F12" s="20"/>
      <c r="G12" s="20"/>
      <c r="H12" s="54" t="str">
        <f>+'1-Phase de poule-Sport 2'!H7</f>
        <v>VS</v>
      </c>
      <c r="I12" s="9" t="str">
        <f>+'1-Phase de poule-Sport 2'!I7</f>
        <v>Nom équipe 5</v>
      </c>
      <c r="J12" s="20"/>
      <c r="K12" s="22"/>
      <c r="L12" s="22">
        <f>+'1-Phase de poule-Sport 2'!L7</f>
        <v>0</v>
      </c>
      <c r="M12" s="26" t="str">
        <f>+'1-Phase de poule-Sport 2'!M7</f>
        <v>T2</v>
      </c>
      <c r="N12" s="27">
        <f>+'1-Phase de poule-Sport 2'!C7</f>
        <v>0.57916666666666661</v>
      </c>
      <c r="O12" s="25"/>
      <c r="P12" s="15" t="str">
        <f>+'1-Phase de poule-Sport 2'!P7</f>
        <v>Nom équipe 2</v>
      </c>
      <c r="Q12" s="20"/>
      <c r="R12" s="20"/>
      <c r="S12" s="54" t="str">
        <f>+'1-Phase de poule-Sport 2'!S7</f>
        <v>VS</v>
      </c>
      <c r="T12" s="9" t="str">
        <f>+'1-Phase de poule-Sport 2'!T7</f>
        <v>Nom équipe 6</v>
      </c>
      <c r="U12" s="20"/>
      <c r="V12" s="22"/>
      <c r="W12" s="68"/>
      <c r="X12" s="68"/>
    </row>
    <row r="13" spans="1:24" ht="30" customHeight="1" thickBot="1" x14ac:dyDescent="0.4">
      <c r="A13" s="22">
        <f>+'1-Phase de poule-Sport 2'!A8</f>
        <v>0</v>
      </c>
      <c r="B13" s="26" t="str">
        <f>+'1-Phase de poule-Sport 2'!B8</f>
        <v>T1</v>
      </c>
      <c r="C13" s="26">
        <f>+'1-Phase de poule-Sport 2'!C8</f>
        <v>0.58749999999999991</v>
      </c>
      <c r="D13" s="25"/>
      <c r="E13" s="16" t="str">
        <f>+'1-Phase de poule-Sport 2'!E8</f>
        <v>Nom équipe 7</v>
      </c>
      <c r="F13" s="21"/>
      <c r="G13" s="21"/>
      <c r="H13" s="54" t="str">
        <f>+'1-Phase de poule-Sport 2'!H8</f>
        <v>VS</v>
      </c>
      <c r="I13" s="10" t="str">
        <f>+'1-Phase de poule-Sport 2'!I8</f>
        <v>Nom équipe 3</v>
      </c>
      <c r="J13" s="21"/>
      <c r="K13" s="52"/>
      <c r="L13" s="22">
        <f>+'1-Phase de poule-Sport 2'!L8</f>
        <v>0</v>
      </c>
      <c r="M13" s="26" t="str">
        <f>+'1-Phase de poule-Sport 2'!M8</f>
        <v>T2</v>
      </c>
      <c r="N13" s="27">
        <f>+'1-Phase de poule-Sport 2'!C8</f>
        <v>0.58749999999999991</v>
      </c>
      <c r="O13" s="25"/>
      <c r="P13" s="16" t="str">
        <f>+'1-Phase de poule-Sport 2'!P8</f>
        <v>Nom équipe 8</v>
      </c>
      <c r="Q13" s="21"/>
      <c r="R13" s="21"/>
      <c r="S13" s="54" t="str">
        <f>+'1-Phase de poule-Sport 2'!S8</f>
        <v>VS</v>
      </c>
      <c r="T13" s="10" t="str">
        <f>+'1-Phase de poule-Sport 2'!T8</f>
        <v>Nom équipe 4</v>
      </c>
      <c r="U13" s="21"/>
      <c r="V13" s="52"/>
      <c r="W13" s="68"/>
      <c r="X13" s="68"/>
    </row>
    <row r="14" spans="1:24" ht="30" customHeight="1" thickBot="1" x14ac:dyDescent="0.4">
      <c r="A14" s="22">
        <f>+'1-Phase de poule-Sport 2'!A9</f>
        <v>0</v>
      </c>
      <c r="B14" s="26" t="str">
        <f>+'1-Phase de poule-Sport 2'!B9</f>
        <v>T1</v>
      </c>
      <c r="C14" s="26">
        <f>+'1-Phase de poule-Sport 2'!C9</f>
        <v>0.59583333333333321</v>
      </c>
      <c r="D14" s="25"/>
      <c r="E14" s="15" t="str">
        <f>+'1-Phase de poule-Sport 2'!E9</f>
        <v>Nom équipe 1</v>
      </c>
      <c r="F14" s="20"/>
      <c r="G14" s="20"/>
      <c r="H14" s="54" t="str">
        <f>+'1-Phase de poule-Sport 2'!H9</f>
        <v>VS</v>
      </c>
      <c r="I14" s="9" t="str">
        <f>+'1-Phase de poule-Sport 2'!I9</f>
        <v>Nom équipe 7</v>
      </c>
      <c r="J14" s="20"/>
      <c r="K14" s="22"/>
      <c r="L14" s="22">
        <f>+'1-Phase de poule-Sport 2'!L9</f>
        <v>0</v>
      </c>
      <c r="M14" s="26" t="str">
        <f>+'1-Phase de poule-Sport 2'!M9</f>
        <v>T2</v>
      </c>
      <c r="N14" s="27">
        <f>+'1-Phase de poule-Sport 2'!C9</f>
        <v>0.59583333333333321</v>
      </c>
      <c r="O14" s="25"/>
      <c r="P14" s="15" t="str">
        <f>+'1-Phase de poule-Sport 2'!P9</f>
        <v>Nom équipe 2</v>
      </c>
      <c r="Q14" s="20"/>
      <c r="R14" s="20"/>
      <c r="S14" s="54" t="str">
        <f>+'1-Phase de poule-Sport 2'!S9</f>
        <v>VS</v>
      </c>
      <c r="T14" s="9" t="str">
        <f>+'1-Phase de poule-Sport 2'!T9</f>
        <v>Nom équipe 8</v>
      </c>
      <c r="U14" s="20"/>
      <c r="V14" s="22"/>
      <c r="W14" s="68"/>
      <c r="X14" s="68"/>
    </row>
    <row r="15" spans="1:24" ht="30" customHeight="1" x14ac:dyDescent="0.35">
      <c r="A15" s="22">
        <f>+'1-Phase de poule-Sport 2'!A10</f>
        <v>0</v>
      </c>
      <c r="B15" s="26" t="str">
        <f>+'1-Phase de poule-Sport 2'!B10</f>
        <v>T1</v>
      </c>
      <c r="C15" s="26">
        <f>+'1-Phase de poule-Sport 2'!C10</f>
        <v>0.60416666666666652</v>
      </c>
      <c r="D15" s="25"/>
      <c r="E15" s="16" t="str">
        <f>+'1-Phase de poule-Sport 2'!E10</f>
        <v>Nom équipe 5</v>
      </c>
      <c r="F15" s="21"/>
      <c r="G15" s="21"/>
      <c r="H15" s="54" t="str">
        <f>+'1-Phase de poule-Sport 2'!H10</f>
        <v>VS</v>
      </c>
      <c r="I15" s="10" t="str">
        <f>+'1-Phase de poule-Sport 2'!I10</f>
        <v>Nom équipe 3</v>
      </c>
      <c r="J15" s="21"/>
      <c r="K15" s="52"/>
      <c r="L15" s="22">
        <f>+'1-Phase de poule-Sport 2'!L10</f>
        <v>0</v>
      </c>
      <c r="M15" s="26" t="str">
        <f>+'1-Phase de poule-Sport 2'!M10</f>
        <v>T2</v>
      </c>
      <c r="N15" s="27">
        <f>+'1-Phase de poule-Sport 2'!C10</f>
        <v>0.60416666666666652</v>
      </c>
      <c r="O15" s="25"/>
      <c r="P15" s="16" t="str">
        <f>+'1-Phase de poule-Sport 2'!P10</f>
        <v>Nom équipe 6</v>
      </c>
      <c r="Q15" s="21"/>
      <c r="R15" s="21"/>
      <c r="S15" s="54" t="str">
        <f>+'1-Phase de poule-Sport 2'!S10</f>
        <v>VS</v>
      </c>
      <c r="T15" s="10" t="str">
        <f>+'1-Phase de poule-Sport 2'!T10</f>
        <v>Nom équipe 4</v>
      </c>
      <c r="U15" s="21"/>
      <c r="V15" s="52"/>
      <c r="W15" s="68"/>
      <c r="X15" s="68"/>
    </row>
    <row r="16" spans="1:24" ht="30" customHeight="1" x14ac:dyDescent="0.35">
      <c r="A16"/>
      <c r="B16"/>
      <c r="C16"/>
      <c r="F16"/>
      <c r="G16"/>
      <c r="J16"/>
      <c r="K16"/>
      <c r="L16"/>
      <c r="M16"/>
      <c r="N16"/>
      <c r="Q16"/>
      <c r="R16"/>
      <c r="U16"/>
      <c r="V16"/>
      <c r="W16"/>
      <c r="X16"/>
    </row>
    <row r="17" spans="1:24" ht="30" customHeight="1" x14ac:dyDescent="0.35">
      <c r="A17"/>
      <c r="B17"/>
      <c r="C17"/>
      <c r="F17"/>
      <c r="G17"/>
      <c r="J17"/>
      <c r="K17"/>
      <c r="L17"/>
      <c r="M17"/>
      <c r="N17"/>
      <c r="Q17"/>
      <c r="R17"/>
      <c r="U17"/>
      <c r="V17"/>
      <c r="W17"/>
      <c r="X17"/>
    </row>
    <row r="18" spans="1:24" ht="30" customHeight="1" x14ac:dyDescent="0.35">
      <c r="A18"/>
      <c r="B18"/>
      <c r="C18"/>
      <c r="F18"/>
      <c r="G18"/>
      <c r="J18"/>
      <c r="K18"/>
      <c r="L18"/>
      <c r="M18"/>
      <c r="N18"/>
      <c r="Q18"/>
      <c r="R18"/>
      <c r="U18"/>
      <c r="V18"/>
      <c r="W18"/>
      <c r="X18"/>
    </row>
    <row r="19" spans="1:24" ht="30" customHeight="1" x14ac:dyDescent="0.35">
      <c r="A19"/>
      <c r="B19"/>
      <c r="C19"/>
      <c r="F19"/>
      <c r="G19"/>
      <c r="J19"/>
      <c r="K19"/>
      <c r="L19"/>
      <c r="M19"/>
      <c r="N19"/>
      <c r="Q19"/>
      <c r="R19"/>
      <c r="U19"/>
      <c r="V19"/>
      <c r="W19"/>
      <c r="X19"/>
    </row>
    <row r="20" spans="1:24" ht="30" customHeight="1" x14ac:dyDescent="0.35">
      <c r="A20"/>
      <c r="B20"/>
      <c r="C20"/>
      <c r="F20"/>
      <c r="G20"/>
      <c r="J20"/>
      <c r="K20"/>
      <c r="L20"/>
      <c r="M20"/>
      <c r="N20"/>
      <c r="Q20"/>
      <c r="R20"/>
      <c r="U20"/>
      <c r="V20"/>
      <c r="W20"/>
      <c r="X20"/>
    </row>
    <row r="21" spans="1:24" x14ac:dyDescent="0.35">
      <c r="A21"/>
      <c r="B21"/>
      <c r="C21"/>
      <c r="F21"/>
      <c r="G21"/>
      <c r="J21"/>
      <c r="K21"/>
      <c r="L21"/>
      <c r="M21"/>
      <c r="N21"/>
      <c r="Q21"/>
      <c r="R21"/>
      <c r="U21"/>
      <c r="V21"/>
      <c r="W21"/>
      <c r="X21"/>
    </row>
    <row r="22" spans="1:24" x14ac:dyDescent="0.35">
      <c r="H22" s="2"/>
      <c r="S22" s="2"/>
    </row>
  </sheetData>
  <mergeCells count="4">
    <mergeCell ref="B2:K2"/>
    <mergeCell ref="M2:V2"/>
    <mergeCell ref="E7:K7"/>
    <mergeCell ref="P7:V7"/>
  </mergeCells>
  <conditionalFormatting sqref="B9:B15 C10:J15">
    <cfRule type="cellIs" dxfId="602" priority="10" operator="equal">
      <formula>"N"</formula>
    </cfRule>
    <cfRule type="cellIs" dxfId="601" priority="11" operator="equal">
      <formula>"W"</formula>
    </cfRule>
    <cfRule type="cellIs" dxfId="600" priority="12" operator="equal">
      <formula>"L"</formula>
    </cfRule>
  </conditionalFormatting>
  <conditionalFormatting sqref="B7:D8">
    <cfRule type="cellIs" dxfId="599" priority="16" operator="equal">
      <formula>"N"</formula>
    </cfRule>
    <cfRule type="cellIs" dxfId="598" priority="17" operator="equal">
      <formula>"W"</formula>
    </cfRule>
    <cfRule type="cellIs" dxfId="597" priority="18" operator="equal">
      <formula>"L"</formula>
    </cfRule>
  </conditionalFormatting>
  <conditionalFormatting sqref="B6:K6">
    <cfRule type="cellIs" dxfId="596" priority="19" operator="equal">
      <formula>"N"</formula>
    </cfRule>
    <cfRule type="cellIs" dxfId="595" priority="20" operator="equal">
      <formula>"W"</formula>
    </cfRule>
    <cfRule type="cellIs" dxfId="594" priority="21" operator="equal">
      <formula>"L"</formula>
    </cfRule>
  </conditionalFormatting>
  <conditionalFormatting sqref="B22:K1048576">
    <cfRule type="cellIs" dxfId="593" priority="22" operator="equal">
      <formula>"N"</formula>
    </cfRule>
    <cfRule type="cellIs" dxfId="592" priority="23" operator="equal">
      <formula>"W"</formula>
    </cfRule>
    <cfRule type="cellIs" dxfId="591" priority="24" operator="equal">
      <formula>"L"</formula>
    </cfRule>
  </conditionalFormatting>
  <conditionalFormatting sqref="C9:D9">
    <cfRule type="cellIs" dxfId="590" priority="13" operator="equal">
      <formula>"N"</formula>
    </cfRule>
    <cfRule type="cellIs" dxfId="589" priority="14" operator="equal">
      <formula>"W"</formula>
    </cfRule>
    <cfRule type="cellIs" dxfId="588" priority="15" operator="equal">
      <formula>"L"</formula>
    </cfRule>
  </conditionalFormatting>
  <conditionalFormatting sqref="E7:K8">
    <cfRule type="cellIs" dxfId="579" priority="33" operator="equal">
      <formula>"N"</formula>
    </cfRule>
    <cfRule type="cellIs" dxfId="578" priority="34" operator="equal">
      <formula>"W"</formula>
    </cfRule>
    <cfRule type="cellIs" dxfId="577" priority="35" operator="equal">
      <formula>"L"</formula>
    </cfRule>
  </conditionalFormatting>
  <conditionalFormatting sqref="M9:O15">
    <cfRule type="cellIs" dxfId="576" priority="4" operator="equal">
      <formula>"N"</formula>
    </cfRule>
    <cfRule type="cellIs" dxfId="575" priority="5" operator="equal">
      <formula>"W"</formula>
    </cfRule>
    <cfRule type="cellIs" dxfId="574" priority="6" operator="equal">
      <formula>"L"</formula>
    </cfRule>
  </conditionalFormatting>
  <conditionalFormatting sqref="M6:X8 A16:XFD21 M22:X1048576">
    <cfRule type="cellIs" dxfId="573" priority="1" operator="equal">
      <formula>"N"</formula>
    </cfRule>
    <cfRule type="cellIs" dxfId="572" priority="2" operator="equal">
      <formula>"W"</formula>
    </cfRule>
    <cfRule type="cellIs" dxfId="571" priority="3" operator="equal">
      <formula>"L"</formula>
    </cfRule>
  </conditionalFormatting>
  <conditionalFormatting sqref="P10:U15">
    <cfRule type="cellIs" dxfId="570" priority="7" operator="equal">
      <formula>"N"</formula>
    </cfRule>
    <cfRule type="cellIs" dxfId="569" priority="8" operator="equal">
      <formula>"W"</formula>
    </cfRule>
    <cfRule type="cellIs" dxfId="568" priority="9" operator="equal">
      <formula>"L"</formula>
    </cfRule>
  </conditionalFormatting>
  <pageMargins left="0.25" right="0.25" top="0.75" bottom="0.75" header="0.3" footer="0.3"/>
  <pageSetup paperSize="9" scale="88" fitToWidth="0" orientation="portrait" r:id="rId1"/>
  <colBreaks count="2" manualBreakCount="2">
    <brk id="11" max="37" man="1"/>
    <brk id="22" max="37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0BED86A7-074A-48D3-9B06-A29269FD2C08}">
            <xm:f>NOT(ISERROR(SEARCH(Paramétrage!#REF!,E7)))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26" operator="containsText" id="{ADB144ED-F45F-41F0-B86F-424E16F7CF7A}">
            <xm:f>NOT(ISERROR(SEARCH(Paramétrage!#REF!,E7)))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7" operator="containsText" id="{047E38A7-7846-4CDD-83D2-3223F309F116}">
            <xm:f>NOT(ISERROR(SEARCH(Paramétrage!#REF!,E7)))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8" operator="containsText" id="{58C9A74C-E965-4615-94BD-DC0FAEFCDCFB}">
            <xm:f>NOT(ISERROR(SEARCH(Paramétrage!#REF!,E7)))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9" operator="containsText" id="{6DB952B5-BA37-4E9D-B727-4F8C44E0168D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0" operator="containsText" id="{FE7D3DB4-2316-422E-8F5B-0FB034852B37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1" operator="containsText" id="{CA9281E5-0638-4135-B893-3389985D8B47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2" operator="containsText" id="{D3DFB10E-55EA-4298-8C98-CD92035BC197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36" operator="containsText" id="{21CD7973-66BA-412B-9258-EDE0C5413B02}">
            <xm:f>NOT(ISERROR(SEARCH(Paramétrage!#REF!,P7)))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37" operator="containsText" id="{5AA61CD9-4E95-44D2-A392-1B35E2B5B233}">
            <xm:f>NOT(ISERROR(SEARCH(Paramétrage!#REF!,P7)))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38" operator="containsText" id="{ED385D8A-C312-447A-9631-64A1594A8A39}">
            <xm:f>NOT(ISERROR(SEARCH(Paramétrage!#REF!,P7)))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9" operator="containsText" id="{690EFF7B-4CEA-4718-AB5E-B067FE50CBBC}">
            <xm:f>NOT(ISERROR(SEARCH(Paramétrage!#REF!,P7)))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40" operator="containsText" id="{84D80234-2124-4DD3-BD42-E2DCF98C6B08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41" operator="containsText" id="{1B1931C3-670C-4BB1-9F7D-327358FB68F2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2" operator="containsText" id="{BB89253B-4382-4BE8-A9BE-28A1366ADA3A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3" operator="containsText" id="{179216CC-34A1-4B32-814A-6868CCAAF488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P7:X7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0CB73-786D-4A4F-A736-833E643C47D0}">
  <sheetPr>
    <tabColor theme="4" tint="0.59999389629810485"/>
  </sheetPr>
  <dimension ref="A1:BE30"/>
  <sheetViews>
    <sheetView showGridLines="0" zoomScale="40" zoomScaleNormal="40" workbookViewId="0">
      <selection activeCell="Q5" sqref="Q5:R8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2.453125" customWidth="1"/>
    <col min="24" max="25" width="8.6328125" style="1" customWidth="1"/>
    <col min="26" max="26" width="1.7265625" customWidth="1"/>
    <col min="27" max="27" width="25.36328125" customWidth="1"/>
    <col min="28" max="29" width="6" style="2" customWidth="1"/>
    <col min="30" max="30" width="5.08984375" customWidth="1"/>
    <col min="31" max="31" width="26.08984375" customWidth="1"/>
    <col min="32" max="33" width="6" style="2" customWidth="1"/>
    <col min="34" max="34" width="2.453125" customWidth="1"/>
    <col min="35" max="36" width="8.6328125" style="1" customWidth="1"/>
    <col min="37" max="37" width="1.7265625" customWidth="1"/>
    <col min="38" max="38" width="26.08984375" customWidth="1"/>
    <col min="39" max="40" width="6" style="2" customWidth="1"/>
    <col min="41" max="41" width="5.08984375" customWidth="1"/>
    <col min="42" max="42" width="26.08984375" customWidth="1"/>
    <col min="43" max="44" width="6" style="2" customWidth="1"/>
  </cols>
  <sheetData>
    <row r="1" spans="1:45" ht="15" thickBot="1" x14ac:dyDescent="0.4">
      <c r="X1"/>
      <c r="Y1"/>
      <c r="AB1"/>
      <c r="AC1"/>
      <c r="AF1"/>
      <c r="AG1"/>
      <c r="AI1"/>
      <c r="AJ1"/>
      <c r="AM1"/>
      <c r="AN1"/>
      <c r="AQ1"/>
      <c r="AR1"/>
    </row>
    <row r="2" spans="1:45" ht="25" customHeight="1" thickBot="1" x14ac:dyDescent="0.6">
      <c r="E2" s="89" t="s">
        <v>30</v>
      </c>
      <c r="F2" s="90"/>
      <c r="G2" s="90"/>
      <c r="H2" s="90"/>
      <c r="I2" s="90"/>
      <c r="J2" s="90"/>
      <c r="K2" s="91"/>
      <c r="P2" s="89" t="s">
        <v>31</v>
      </c>
      <c r="Q2" s="90"/>
      <c r="R2" s="90"/>
      <c r="S2" s="90"/>
      <c r="T2" s="90"/>
      <c r="U2" s="90"/>
      <c r="V2" s="91"/>
      <c r="X2"/>
      <c r="Y2"/>
      <c r="AB2"/>
      <c r="AC2"/>
      <c r="AF2"/>
      <c r="AG2"/>
      <c r="AI2"/>
      <c r="AJ2"/>
      <c r="AM2"/>
      <c r="AN2"/>
      <c r="AQ2"/>
      <c r="AR2"/>
    </row>
    <row r="3" spans="1:45" ht="25" customHeight="1" thickBot="1" x14ac:dyDescent="0.4">
      <c r="X3"/>
      <c r="Y3"/>
      <c r="AB3"/>
      <c r="AC3"/>
      <c r="AF3"/>
      <c r="AG3"/>
      <c r="AI3"/>
      <c r="AJ3"/>
      <c r="AM3"/>
      <c r="AN3"/>
      <c r="AQ3"/>
      <c r="AR3"/>
    </row>
    <row r="4" spans="1:45" s="5" customFormat="1" ht="25" customHeight="1" thickBot="1" x14ac:dyDescent="0.4">
      <c r="A4"/>
      <c r="B4" s="1"/>
      <c r="C4" s="1"/>
      <c r="D4"/>
      <c r="E4" s="11" t="s">
        <v>0</v>
      </c>
      <c r="F4" s="12" t="s">
        <v>1</v>
      </c>
      <c r="G4" s="12" t="s">
        <v>2</v>
      </c>
      <c r="H4" s="18"/>
      <c r="I4" s="13" t="s">
        <v>0</v>
      </c>
      <c r="J4" s="12" t="s">
        <v>1</v>
      </c>
      <c r="K4" s="14" t="s">
        <v>2</v>
      </c>
      <c r="M4" s="1"/>
      <c r="N4" s="1"/>
      <c r="O4"/>
      <c r="P4" s="11" t="s">
        <v>0</v>
      </c>
      <c r="Q4" s="12" t="s">
        <v>1</v>
      </c>
      <c r="R4" s="12" t="s">
        <v>2</v>
      </c>
      <c r="S4" s="18"/>
      <c r="T4" s="13" t="s">
        <v>0</v>
      </c>
      <c r="U4" s="12" t="s">
        <v>1</v>
      </c>
      <c r="V4" s="14" t="s">
        <v>2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 s="5" customFormat="1" ht="25" customHeight="1" thickBot="1" x14ac:dyDescent="0.4">
      <c r="B5" s="26" t="s">
        <v>32</v>
      </c>
      <c r="C5" s="26">
        <f>+Paramétrage!D13</f>
        <v>0.4236111111111111</v>
      </c>
      <c r="E5" s="15" t="str">
        <f>Paramétrage!$E$3</f>
        <v>Nom équipe 1</v>
      </c>
      <c r="F5" s="20" t="s">
        <v>5</v>
      </c>
      <c r="G5" s="20">
        <v>1</v>
      </c>
      <c r="H5" s="54" t="s">
        <v>3</v>
      </c>
      <c r="I5" s="9" t="str">
        <f>Paramétrage!$E$7</f>
        <v>Nom équipe 5</v>
      </c>
      <c r="J5" s="20" t="str">
        <f>IF(F5="W","L",IF(F5="L","W","N"))</f>
        <v>L</v>
      </c>
      <c r="K5" s="22">
        <f>-G5</f>
        <v>-1</v>
      </c>
      <c r="M5" s="26" t="s">
        <v>33</v>
      </c>
      <c r="N5" s="26">
        <f>+C5</f>
        <v>0.4236111111111111</v>
      </c>
      <c r="P5" s="15" t="str">
        <f>Paramétrage!$E$4</f>
        <v>Nom équipe 2</v>
      </c>
      <c r="Q5" s="20" t="s">
        <v>5</v>
      </c>
      <c r="R5" s="20">
        <v>1</v>
      </c>
      <c r="S5" s="54" t="s">
        <v>3</v>
      </c>
      <c r="T5" s="9" t="str">
        <f>Paramétrage!$E$8</f>
        <v>Nom équipe 6</v>
      </c>
      <c r="U5" s="20" t="str">
        <f>IF(Q5="W","L",IF(Q5="L","W","N"))</f>
        <v>L</v>
      </c>
      <c r="V5" s="22">
        <f>-R5</f>
        <v>-1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 s="5" customFormat="1" ht="25" customHeight="1" thickBot="1" x14ac:dyDescent="0.4">
      <c r="A6" s="25"/>
      <c r="B6" s="26" t="s">
        <v>32</v>
      </c>
      <c r="C6" s="27">
        <f>C5+Paramétrage!$D$14+Paramétrage!$D$15</f>
        <v>0.43194444444444441</v>
      </c>
      <c r="D6" s="25"/>
      <c r="E6" s="16" t="str">
        <f>Paramétrage!$E$5</f>
        <v>Nom équipe 3</v>
      </c>
      <c r="F6" s="21"/>
      <c r="G6" s="21">
        <v>2</v>
      </c>
      <c r="H6" s="54" t="s">
        <v>3</v>
      </c>
      <c r="I6" s="10" t="str">
        <f>Paramétrage!$E$9</f>
        <v>Nom équipe 7</v>
      </c>
      <c r="J6" s="21" t="str">
        <f t="shared" ref="J6:J10" si="0">IF(F6="W","L",IF(F6="L","W","N"))</f>
        <v>N</v>
      </c>
      <c r="K6" s="52">
        <f t="shared" ref="K6:K10" si="1">-G6</f>
        <v>-2</v>
      </c>
      <c r="M6" s="26" t="s">
        <v>33</v>
      </c>
      <c r="N6" s="26">
        <f t="shared" ref="N6:N11" si="2">+C6</f>
        <v>0.43194444444444441</v>
      </c>
      <c r="O6" s="25"/>
      <c r="P6" s="16" t="str">
        <f>Paramétrage!$E$6</f>
        <v>Nom équipe 4</v>
      </c>
      <c r="Q6" s="21"/>
      <c r="R6" s="21">
        <v>2</v>
      </c>
      <c r="S6" s="54" t="s">
        <v>3</v>
      </c>
      <c r="T6" s="10" t="str">
        <f>Paramétrage!$E$10</f>
        <v>Nom équipe 8</v>
      </c>
      <c r="U6" s="21" t="str">
        <f t="shared" ref="U6:U10" si="3">IF(Q6="W","L",IF(Q6="L","W","N"))</f>
        <v>N</v>
      </c>
      <c r="V6" s="52">
        <f t="shared" ref="V6:V10" si="4">-R6</f>
        <v>-2</v>
      </c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</row>
    <row r="7" spans="1:45" s="5" customFormat="1" ht="25" customHeight="1" thickBot="1" x14ac:dyDescent="0.4">
      <c r="A7" s="25"/>
      <c r="B7" s="26" t="s">
        <v>32</v>
      </c>
      <c r="C7" s="27">
        <f>C6+Paramétrage!$D$14+Paramétrage!$D$15</f>
        <v>0.44027777777777771</v>
      </c>
      <c r="D7" s="25"/>
      <c r="E7" s="15" t="str">
        <f>E5</f>
        <v>Nom équipe 1</v>
      </c>
      <c r="F7" s="20"/>
      <c r="G7" s="20">
        <v>3</v>
      </c>
      <c r="H7" s="54" t="s">
        <v>3</v>
      </c>
      <c r="I7" s="9" t="str">
        <f>I5</f>
        <v>Nom équipe 5</v>
      </c>
      <c r="J7" s="20" t="str">
        <f t="shared" si="0"/>
        <v>N</v>
      </c>
      <c r="K7" s="22">
        <f t="shared" si="1"/>
        <v>-3</v>
      </c>
      <c r="M7" s="26" t="s">
        <v>33</v>
      </c>
      <c r="N7" s="26">
        <f t="shared" si="2"/>
        <v>0.44027777777777771</v>
      </c>
      <c r="O7" s="25"/>
      <c r="P7" s="15" t="str">
        <f>P5</f>
        <v>Nom équipe 2</v>
      </c>
      <c r="Q7" s="20"/>
      <c r="R7" s="20">
        <v>3</v>
      </c>
      <c r="S7" s="54" t="s">
        <v>3</v>
      </c>
      <c r="T7" s="9" t="str">
        <f>T5</f>
        <v>Nom équipe 6</v>
      </c>
      <c r="U7" s="20" t="str">
        <f t="shared" si="3"/>
        <v>N</v>
      </c>
      <c r="V7" s="22">
        <f t="shared" si="4"/>
        <v>-3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 s="5" customFormat="1" ht="25" customHeight="1" thickBot="1" x14ac:dyDescent="0.4">
      <c r="A8" s="25"/>
      <c r="B8" s="26" t="s">
        <v>32</v>
      </c>
      <c r="C8" s="27">
        <f>C7+Paramétrage!$D$14+Paramétrage!$D$15</f>
        <v>0.44861111111111102</v>
      </c>
      <c r="D8" s="25"/>
      <c r="E8" s="16" t="str">
        <f>I6</f>
        <v>Nom équipe 7</v>
      </c>
      <c r="F8" s="21"/>
      <c r="G8" s="21">
        <v>4</v>
      </c>
      <c r="H8" s="54" t="s">
        <v>3</v>
      </c>
      <c r="I8" s="10" t="str">
        <f>E6</f>
        <v>Nom équipe 3</v>
      </c>
      <c r="J8" s="21" t="str">
        <f t="shared" si="0"/>
        <v>N</v>
      </c>
      <c r="K8" s="52">
        <f t="shared" si="1"/>
        <v>-4</v>
      </c>
      <c r="M8" s="26" t="s">
        <v>33</v>
      </c>
      <c r="N8" s="26">
        <f t="shared" si="2"/>
        <v>0.44861111111111102</v>
      </c>
      <c r="O8" s="25"/>
      <c r="P8" s="16" t="str">
        <f>T6</f>
        <v>Nom équipe 8</v>
      </c>
      <c r="Q8" s="21"/>
      <c r="R8" s="21">
        <v>4</v>
      </c>
      <c r="S8" s="54" t="s">
        <v>3</v>
      </c>
      <c r="T8" s="10" t="str">
        <f>P6</f>
        <v>Nom équipe 4</v>
      </c>
      <c r="U8" s="21" t="str">
        <f t="shared" si="3"/>
        <v>N</v>
      </c>
      <c r="V8" s="52">
        <f t="shared" si="4"/>
        <v>-4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 s="5" customFormat="1" ht="25" customHeight="1" thickBot="1" x14ac:dyDescent="0.4">
      <c r="A9" s="25"/>
      <c r="B9" s="26" t="s">
        <v>32</v>
      </c>
      <c r="C9" s="27">
        <f>C8+Paramétrage!$D$14+Paramétrage!$D$15</f>
        <v>0.45694444444444432</v>
      </c>
      <c r="D9" s="25"/>
      <c r="E9" s="15" t="str">
        <f>E5</f>
        <v>Nom équipe 1</v>
      </c>
      <c r="F9" s="20"/>
      <c r="G9" s="20"/>
      <c r="H9" s="54" t="s">
        <v>3</v>
      </c>
      <c r="I9" s="9" t="str">
        <f>I6</f>
        <v>Nom équipe 7</v>
      </c>
      <c r="J9" s="20" t="str">
        <f t="shared" si="0"/>
        <v>N</v>
      </c>
      <c r="K9" s="22">
        <f t="shared" si="1"/>
        <v>0</v>
      </c>
      <c r="M9" s="26" t="s">
        <v>33</v>
      </c>
      <c r="N9" s="26">
        <f t="shared" si="2"/>
        <v>0.45694444444444432</v>
      </c>
      <c r="O9" s="25"/>
      <c r="P9" s="15" t="str">
        <f>P5</f>
        <v>Nom équipe 2</v>
      </c>
      <c r="Q9" s="20"/>
      <c r="R9" s="20"/>
      <c r="S9" s="54" t="s">
        <v>3</v>
      </c>
      <c r="T9" s="9" t="str">
        <f>T6</f>
        <v>Nom équipe 8</v>
      </c>
      <c r="U9" s="20" t="str">
        <f t="shared" si="3"/>
        <v>N</v>
      </c>
      <c r="V9" s="22">
        <f t="shared" si="4"/>
        <v>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 s="5" customFormat="1" ht="25" customHeight="1" thickBot="1" x14ac:dyDescent="0.4">
      <c r="A10" s="25"/>
      <c r="B10" s="26" t="s">
        <v>32</v>
      </c>
      <c r="C10" s="27">
        <f>C9+Paramétrage!$D$14+Paramétrage!$D$15</f>
        <v>0.46527777777777762</v>
      </c>
      <c r="D10" s="25"/>
      <c r="E10" s="19" t="str">
        <f>I5</f>
        <v>Nom équipe 5</v>
      </c>
      <c r="F10" s="55"/>
      <c r="G10" s="55"/>
      <c r="H10" s="17" t="s">
        <v>3</v>
      </c>
      <c r="I10" s="56" t="str">
        <f>E6</f>
        <v>Nom équipe 3</v>
      </c>
      <c r="J10" s="55" t="str">
        <f t="shared" si="0"/>
        <v>N</v>
      </c>
      <c r="K10" s="57">
        <f t="shared" si="1"/>
        <v>0</v>
      </c>
      <c r="M10" s="26" t="s">
        <v>33</v>
      </c>
      <c r="N10" s="26">
        <f t="shared" si="2"/>
        <v>0.46527777777777762</v>
      </c>
      <c r="O10" s="25"/>
      <c r="P10" s="19" t="str">
        <f>T5</f>
        <v>Nom équipe 6</v>
      </c>
      <c r="Q10" s="55"/>
      <c r="R10" s="55"/>
      <c r="S10" s="17" t="s">
        <v>3</v>
      </c>
      <c r="T10" s="56" t="str">
        <f>P6</f>
        <v>Nom équipe 4</v>
      </c>
      <c r="U10" s="55" t="str">
        <f t="shared" si="3"/>
        <v>N</v>
      </c>
      <c r="V10" s="57">
        <f t="shared" si="4"/>
        <v>0</v>
      </c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</row>
    <row r="11" spans="1:45" s="5" customFormat="1" ht="25" customHeight="1" x14ac:dyDescent="0.35">
      <c r="A11" s="25"/>
      <c r="B11" s="1"/>
      <c r="C11" s="27">
        <f>C10+Paramétrage!$D$14+Paramétrage!$D$15</f>
        <v>0.47361111111111093</v>
      </c>
      <c r="D11"/>
      <c r="E11"/>
      <c r="F11" s="2"/>
      <c r="G11" s="2"/>
      <c r="H11"/>
      <c r="I11"/>
      <c r="J11" s="2"/>
      <c r="K11" s="2"/>
      <c r="M11" s="1"/>
      <c r="N11" s="26">
        <f t="shared" si="2"/>
        <v>0.47361111111111093</v>
      </c>
      <c r="O11"/>
      <c r="P11"/>
      <c r="Q11" s="2"/>
      <c r="R11" s="2"/>
      <c r="S11"/>
      <c r="T11"/>
      <c r="U11" s="2"/>
      <c r="V11" s="2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 s="5" customFormat="1" ht="2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</row>
    <row r="13" spans="1:45" s="5" customFormat="1" ht="2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 s="5" customFormat="1" ht="2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</row>
    <row r="15" spans="1:45" ht="15" thickBot="1" x14ac:dyDescent="0.4">
      <c r="O15" s="1"/>
      <c r="P15" s="1"/>
      <c r="Q15" s="1"/>
      <c r="R15" s="1"/>
      <c r="S15" s="1"/>
      <c r="T15" s="1"/>
      <c r="U15" s="1"/>
      <c r="V15" s="1"/>
      <c r="X15"/>
      <c r="Y15"/>
      <c r="AB15"/>
      <c r="AC15"/>
      <c r="AF15"/>
      <c r="AG15"/>
      <c r="AI15"/>
      <c r="AJ15"/>
      <c r="AM15"/>
      <c r="AN15"/>
      <c r="AQ15"/>
      <c r="AR15"/>
    </row>
    <row r="16" spans="1:45" ht="68" customHeight="1" outlineLevel="1" x14ac:dyDescent="0.35">
      <c r="D16" s="73"/>
      <c r="E16" s="12" t="s">
        <v>0</v>
      </c>
      <c r="F16" s="12" t="s">
        <v>8</v>
      </c>
      <c r="G16" s="12" t="s">
        <v>2</v>
      </c>
      <c r="H16" s="14" t="s">
        <v>9</v>
      </c>
      <c r="I16" s="3" t="s">
        <v>10</v>
      </c>
      <c r="O16" s="73"/>
      <c r="P16" s="12" t="s">
        <v>0</v>
      </c>
      <c r="Q16" s="12" t="s">
        <v>8</v>
      </c>
      <c r="R16" s="12" t="s">
        <v>2</v>
      </c>
      <c r="S16" s="14" t="s">
        <v>9</v>
      </c>
      <c r="T16" s="3" t="s">
        <v>10</v>
      </c>
      <c r="X16"/>
      <c r="Y16"/>
      <c r="AB16"/>
      <c r="AC16"/>
      <c r="AF16"/>
      <c r="AG16"/>
      <c r="AI16"/>
      <c r="AJ16"/>
      <c r="AM16"/>
      <c r="AN16"/>
      <c r="AQ16"/>
      <c r="AR16"/>
    </row>
    <row r="17" spans="4:57" ht="22.5" outlineLevel="1" x14ac:dyDescent="0.35">
      <c r="D17" s="74">
        <f ca="1">F17+G17/1000</f>
        <v>3.004</v>
      </c>
      <c r="E17" s="9" t="str">
        <f>E5</f>
        <v>Nom équipe 1</v>
      </c>
      <c r="F17" s="7">
        <f>(COUNTIFS(J$5:J$14,"w",I$5:I$14,E17)+COUNTIFS(F$5:F$14,"w",E$5:E$14,E17))*Paramétrage!$C$21+(COUNTIFS(J$5:J$14,"N",I$5:I$14,E17)+COUNTIFS(F$5:F$14,"N",E$5:E$14,E17))*Paramétrage!$C$22+(COUNTIFS(J$5:J$14,"L",I$5:I$14,E17)+COUNTIFS(F$5:F$14,"L",E$5:E$14,E17))*Paramétrage!$C$23</f>
        <v>3</v>
      </c>
      <c r="G17" s="7">
        <f ca="1">SUMIF(E$5:G$14,E17,G$5:G$14)+SUMIF(I$5:K$14,E17,K$5:K$14)</f>
        <v>4</v>
      </c>
      <c r="H17" s="23">
        <f ca="1">RANK(D17,D$17:D$21,0)</f>
        <v>3</v>
      </c>
      <c r="I17" s="4" t="str">
        <f>E17</f>
        <v>Nom équipe 1</v>
      </c>
      <c r="O17" s="74">
        <f ca="1">Q17+R17/1000</f>
        <v>3.004</v>
      </c>
      <c r="P17" s="9" t="str">
        <f>P5</f>
        <v>Nom équipe 2</v>
      </c>
      <c r="Q17" s="7">
        <f>(COUNTIFS(U$5:U$14,"w",T$5:T$14,P17)+COUNTIFS(Q$5:Q$14,"w",P$5:P$14,P17))*Paramétrage!$C$21+(COUNTIFS(U$5:U$14,"N",T$5:T$14,P17)+COUNTIFS(Q$5:Q$14,"N",P$5:P$14,P17))*Paramétrage!$C$22+(COUNTIFS(U$5:U$14,"L",T$5:T$14,P17)+COUNTIFS(Q$5:Q$14,"L",P$5:P$14,P17))*Paramétrage!$C$23</f>
        <v>3</v>
      </c>
      <c r="R17" s="7">
        <f ca="1">SUMIF(P$5:R$14,P17,R$5:R$14)+SUMIF(T$5:V$14,P17,V$5:V$14)</f>
        <v>4</v>
      </c>
      <c r="S17" s="23">
        <f ca="1">RANK(O17,O$17:O$21,0)</f>
        <v>3</v>
      </c>
      <c r="T17" s="4" t="str">
        <f>P17</f>
        <v>Nom équipe 2</v>
      </c>
      <c r="X17"/>
      <c r="Y17"/>
      <c r="AB17"/>
      <c r="AC17"/>
      <c r="AF17"/>
      <c r="AG17"/>
      <c r="AI17"/>
      <c r="AJ17"/>
      <c r="AM17"/>
      <c r="AN17"/>
      <c r="AQ17"/>
      <c r="AR17"/>
    </row>
    <row r="18" spans="4:57" ht="22.5" outlineLevel="1" x14ac:dyDescent="0.35">
      <c r="D18" s="74">
        <f ca="1">F18+G18/1000</f>
        <v>3.9980000000000002</v>
      </c>
      <c r="E18" s="10" t="str">
        <f>E6</f>
        <v>Nom équipe 3</v>
      </c>
      <c r="F18" s="8">
        <f>(COUNTIFS(J$5:J$14,"w",I$5:I$14,E18)+COUNTIFS(F$5:F$14,"w",E$5:E$14,E18))*Paramétrage!$C$21+(COUNTIFS(J$5:J$14,"N",I$5:I$14,E18)+COUNTIFS(F$5:F$14,"N",E$5:E$14,E18))*Paramétrage!$C$22+(COUNTIFS(J$5:J$14,"L",I$5:I$14,E18)+COUNTIFS(F$5:F$14,"L",E$5:E$14,E18))*Paramétrage!$C$23</f>
        <v>4</v>
      </c>
      <c r="G18" s="8">
        <f ca="1">SUMIF(E$5:G$14,E18,G$5:G$14)+SUMIF(I$5:K$14,E18,K$5:K$14)</f>
        <v>-2</v>
      </c>
      <c r="H18" s="24">
        <f t="shared" ref="H18:H20" ca="1" si="5">RANK(D18,D$17:D$21,0)</f>
        <v>2</v>
      </c>
      <c r="I18" s="4" t="str">
        <f>E18</f>
        <v>Nom équipe 3</v>
      </c>
      <c r="O18" s="74">
        <f ca="1">Q18+R18/1000</f>
        <v>3.9980000000000002</v>
      </c>
      <c r="P18" s="10" t="str">
        <f>P6</f>
        <v>Nom équipe 4</v>
      </c>
      <c r="Q18" s="8">
        <f>(COUNTIFS(U$5:U$14,"w",T$5:T$14,P18)+COUNTIFS(Q$5:Q$14,"w",P$5:P$14,P18))*Paramétrage!$C$21+(COUNTIFS(U$5:U$14,"N",T$5:T$14,P18)+COUNTIFS(Q$5:Q$14,"N",P$5:P$14,P18))*Paramétrage!$C$22+(COUNTIFS(U$5:U$14,"L",T$5:T$14,P18)+COUNTIFS(Q$5:Q$14,"L",P$5:P$14,P18))*Paramétrage!$C$23</f>
        <v>4</v>
      </c>
      <c r="R18" s="8">
        <f ca="1">SUMIF(P$5:R$14,P18,R$5:R$14)+SUMIF(T$5:V$14,P18,V$5:V$14)</f>
        <v>-2</v>
      </c>
      <c r="S18" s="24">
        <f t="shared" ref="S18:S20" ca="1" si="6">RANK(O18,O$17:O$21,0)</f>
        <v>2</v>
      </c>
      <c r="T18" s="4" t="str">
        <f>P18</f>
        <v>Nom équipe 4</v>
      </c>
      <c r="X18"/>
      <c r="Y18"/>
      <c r="AB18"/>
      <c r="AC18"/>
      <c r="AF18"/>
      <c r="AG18"/>
      <c r="AI18"/>
      <c r="AJ18"/>
      <c r="AM18"/>
      <c r="AN18"/>
      <c r="AQ18"/>
      <c r="AR18"/>
    </row>
    <row r="19" spans="4:57" ht="22.5" outlineLevel="1" x14ac:dyDescent="0.35">
      <c r="D19" s="76">
        <f t="shared" ref="D19:D20" ca="1" si="7">F19+G19/1000</f>
        <v>2.996</v>
      </c>
      <c r="E19" s="9" t="str">
        <f>I5</f>
        <v>Nom équipe 5</v>
      </c>
      <c r="F19" s="7">
        <f>(COUNTIFS(J$5:J$14,"w",I$5:I$14,E19)+COUNTIFS(F$5:F$14,"w",E$5:E$14,E19))*Paramétrage!$C$21+(COUNTIFS(J$5:J$14,"N",I$5:I$14,E19)+COUNTIFS(F$5:F$14,"N",E$5:E$14,E19))*Paramétrage!$C$22+(COUNTIFS(J$5:J$14,"L",I$5:I$14,E19)+COUNTIFS(F$5:F$14,"L",E$5:E$14,E19))*Paramétrage!$C$23</f>
        <v>3</v>
      </c>
      <c r="G19" s="7">
        <f ca="1">SUMIF(E$5:G$14,E19,G$5:G$14)+SUMIF(I$5:K$14,E19,K$5:K$14)</f>
        <v>-4</v>
      </c>
      <c r="H19" s="23">
        <f t="shared" ca="1" si="5"/>
        <v>4</v>
      </c>
      <c r="I19" s="4" t="str">
        <f>E19</f>
        <v>Nom équipe 5</v>
      </c>
      <c r="O19" s="76">
        <f t="shared" ref="O19:O20" ca="1" si="8">Q19+R19/1000</f>
        <v>2.996</v>
      </c>
      <c r="P19" s="9" t="str">
        <f>T5</f>
        <v>Nom équipe 6</v>
      </c>
      <c r="Q19" s="7">
        <f>(COUNTIFS(U$5:U$14,"w",T$5:T$14,P19)+COUNTIFS(Q$5:Q$14,"w",P$5:P$14,P19))*Paramétrage!$C$21+(COUNTIFS(U$5:U$14,"N",T$5:T$14,P19)+COUNTIFS(Q$5:Q$14,"N",P$5:P$14,P19))*Paramétrage!$C$22+(COUNTIFS(U$5:U$14,"L",T$5:T$14,P19)+COUNTIFS(Q$5:Q$14,"L",P$5:P$14,P19))*Paramétrage!$C$23</f>
        <v>3</v>
      </c>
      <c r="R19" s="7">
        <f ca="1">SUMIF(P$5:R$14,P19,R$5:R$14)+SUMIF(T$5:V$14,P19,V$5:V$14)</f>
        <v>-4</v>
      </c>
      <c r="S19" s="23">
        <f t="shared" ca="1" si="6"/>
        <v>4</v>
      </c>
      <c r="T19" s="4" t="str">
        <f>P19</f>
        <v>Nom équipe 6</v>
      </c>
      <c r="X19"/>
      <c r="Y19"/>
      <c r="AB19"/>
      <c r="AC19"/>
      <c r="AF19"/>
      <c r="AG19"/>
      <c r="AI19"/>
      <c r="AJ19"/>
      <c r="AM19"/>
      <c r="AN19"/>
      <c r="AQ19"/>
      <c r="AR19"/>
    </row>
    <row r="20" spans="4:57" ht="23" outlineLevel="1" thickBot="1" x14ac:dyDescent="0.4">
      <c r="D20" s="75">
        <f t="shared" ca="1" si="7"/>
        <v>4.0019999999999998</v>
      </c>
      <c r="E20" s="56" t="str">
        <f>I6</f>
        <v>Nom équipe 7</v>
      </c>
      <c r="F20" s="81">
        <f>(COUNTIFS(J$5:J$14,"w",I$5:I$14,E20)+COUNTIFS(F$5:F$14,"w",E$5:E$14,E20))*Paramétrage!$C$21+(COUNTIFS(J$5:J$14,"N",I$5:I$14,E20)+COUNTIFS(F$5:F$14,"N",E$5:E$14,E20))*Paramétrage!$C$22+(COUNTIFS(J$5:J$14,"L",I$5:I$14,E20)+COUNTIFS(F$5:F$14,"L",E$5:E$14,E20))*Paramétrage!$C$23</f>
        <v>4</v>
      </c>
      <c r="G20" s="81">
        <f ca="1">SUMIF(E$5:G$14,E20,G$5:G$14)+SUMIF(I$5:K$14,E20,K$5:K$14)</f>
        <v>2</v>
      </c>
      <c r="H20" s="84">
        <f t="shared" ca="1" si="5"/>
        <v>1</v>
      </c>
      <c r="I20" s="4" t="str">
        <f>E20</f>
        <v>Nom équipe 7</v>
      </c>
      <c r="O20" s="75">
        <f t="shared" ca="1" si="8"/>
        <v>4.0019999999999998</v>
      </c>
      <c r="P20" s="56" t="str">
        <f>T6</f>
        <v>Nom équipe 8</v>
      </c>
      <c r="Q20" s="81">
        <f>(COUNTIFS(U$5:U$14,"w",T$5:T$14,P20)+COUNTIFS(Q$5:Q$14,"w",P$5:P$14,P20))*Paramétrage!$C$21+(COUNTIFS(U$5:U$14,"N",T$5:T$14,P20)+COUNTIFS(Q$5:Q$14,"N",P$5:P$14,P20))*Paramétrage!$C$22+(COUNTIFS(U$5:U$14,"L",T$5:T$14,P20)+COUNTIFS(Q$5:Q$14,"L",P$5:P$14,P20))*Paramétrage!$C$23</f>
        <v>4</v>
      </c>
      <c r="R20" s="81">
        <f ca="1">SUMIF(P$5:R$14,P20,R$5:R$14)+SUMIF(T$5:V$14,P20,V$5:V$14)</f>
        <v>2</v>
      </c>
      <c r="S20" s="84">
        <f t="shared" ca="1" si="6"/>
        <v>1</v>
      </c>
      <c r="T20" s="4" t="str">
        <f>P20</f>
        <v>Nom équipe 8</v>
      </c>
      <c r="X20"/>
      <c r="Y20"/>
      <c r="AB20"/>
      <c r="AC20"/>
      <c r="AF20"/>
      <c r="AG20"/>
      <c r="AI20"/>
      <c r="AJ20"/>
      <c r="AM20"/>
      <c r="AN20"/>
      <c r="AQ20"/>
      <c r="AR20"/>
    </row>
    <row r="21" spans="4:57" ht="15.5" x14ac:dyDescent="0.35">
      <c r="X21"/>
      <c r="Y21"/>
      <c r="AB21"/>
      <c r="AC21"/>
      <c r="AF21"/>
      <c r="AG21"/>
      <c r="AI21"/>
      <c r="AJ21"/>
      <c r="AM21"/>
      <c r="AN21"/>
      <c r="AQ21"/>
      <c r="AR21"/>
      <c r="AY21" s="5"/>
      <c r="AZ21" s="5"/>
      <c r="BA21" s="5"/>
      <c r="BB21" s="5"/>
      <c r="BC21" s="5"/>
      <c r="BD21" s="5"/>
      <c r="BE21" s="5"/>
    </row>
    <row r="22" spans="4:57" ht="15.5" x14ac:dyDescent="0.35">
      <c r="H22" s="2"/>
      <c r="X22"/>
      <c r="Y22"/>
      <c r="AB22"/>
      <c r="AC22"/>
      <c r="AF22"/>
      <c r="AG22"/>
      <c r="AI22"/>
      <c r="AJ22"/>
      <c r="AM22"/>
      <c r="AN22"/>
      <c r="AQ22"/>
      <c r="AR22"/>
      <c r="AY22" s="5"/>
      <c r="AZ22" s="5"/>
      <c r="BA22" s="5"/>
      <c r="BB22" s="5"/>
      <c r="BC22" s="5"/>
      <c r="BD22" s="5"/>
      <c r="BE22" s="5"/>
    </row>
    <row r="23" spans="4:57" ht="15.5" x14ac:dyDescent="0.35">
      <c r="X23"/>
      <c r="Y23"/>
      <c r="AB23"/>
      <c r="AC23"/>
      <c r="AF23"/>
      <c r="AG23"/>
      <c r="AI23"/>
      <c r="AJ23"/>
      <c r="AM23"/>
      <c r="AN23"/>
      <c r="AQ23"/>
      <c r="AR23"/>
      <c r="AY23" s="5"/>
      <c r="AZ23" s="5"/>
      <c r="BA23" s="5"/>
      <c r="BB23" s="5"/>
      <c r="BC23" s="5"/>
      <c r="BD23" s="5"/>
      <c r="BE23" s="5"/>
    </row>
    <row r="24" spans="4:57" ht="15.5" x14ac:dyDescent="0.35">
      <c r="X24"/>
      <c r="Y24"/>
      <c r="AB24"/>
      <c r="AC24"/>
      <c r="AF24"/>
      <c r="AG24"/>
      <c r="AI24"/>
      <c r="AJ24"/>
      <c r="AM24"/>
      <c r="AN24"/>
      <c r="AQ24"/>
      <c r="AR24"/>
      <c r="AY24" s="5"/>
      <c r="AZ24" s="5"/>
      <c r="BA24" s="5"/>
      <c r="BB24" s="5"/>
      <c r="BC24" s="5"/>
      <c r="BD24" s="5"/>
      <c r="BE24" s="5"/>
    </row>
    <row r="25" spans="4:57" ht="15.5" x14ac:dyDescent="0.35">
      <c r="X25"/>
      <c r="Y25"/>
      <c r="AB25"/>
      <c r="AC25"/>
      <c r="AF25"/>
      <c r="AG25"/>
      <c r="AI25"/>
      <c r="AJ25"/>
      <c r="AM25"/>
      <c r="AN25"/>
      <c r="AQ25"/>
      <c r="AR25"/>
      <c r="AY25" s="5"/>
      <c r="AZ25" s="5"/>
      <c r="BA25" s="5"/>
      <c r="BB25" s="5"/>
      <c r="BC25" s="5"/>
      <c r="BD25" s="5"/>
      <c r="BE25" s="5"/>
    </row>
    <row r="26" spans="4:57" ht="15.5" x14ac:dyDescent="0.35">
      <c r="X26"/>
      <c r="Y26"/>
      <c r="AB26"/>
      <c r="AC26"/>
      <c r="AF26"/>
      <c r="AG26"/>
      <c r="AI26"/>
      <c r="AJ26"/>
      <c r="AM26"/>
      <c r="AN26"/>
      <c r="AQ26"/>
      <c r="AR26"/>
      <c r="AY26" s="5"/>
      <c r="AZ26" s="5"/>
      <c r="BA26" s="5"/>
      <c r="BB26" s="5"/>
      <c r="BC26" s="5"/>
      <c r="BD26" s="5"/>
      <c r="BE26" s="5"/>
    </row>
    <row r="27" spans="4:57" ht="15.5" x14ac:dyDescent="0.35">
      <c r="X27"/>
      <c r="Y27"/>
      <c r="AB27"/>
      <c r="AC27"/>
      <c r="AF27"/>
      <c r="AG27"/>
      <c r="AI27"/>
      <c r="AJ27"/>
      <c r="AM27"/>
      <c r="AN27"/>
      <c r="AQ27"/>
      <c r="AR27"/>
      <c r="AY27" s="5"/>
      <c r="AZ27" s="5"/>
      <c r="BA27" s="5"/>
      <c r="BB27" s="5"/>
      <c r="BC27" s="5"/>
      <c r="BD27" s="5"/>
      <c r="BE27" s="5"/>
    </row>
    <row r="28" spans="4:57" ht="15.5" x14ac:dyDescent="0.35">
      <c r="AY28" s="5"/>
      <c r="AZ28" s="5"/>
      <c r="BA28" s="5"/>
      <c r="BB28" s="5"/>
      <c r="BC28" s="5"/>
      <c r="BD28" s="5"/>
      <c r="BE28" s="5"/>
    </row>
    <row r="29" spans="4:57" ht="15.5" x14ac:dyDescent="0.35">
      <c r="AY29" s="5"/>
      <c r="AZ29" s="5"/>
      <c r="BA29" s="5"/>
      <c r="BB29" s="5"/>
      <c r="BC29" s="5"/>
      <c r="BD29" s="5"/>
      <c r="BE29" s="5"/>
    </row>
    <row r="30" spans="4:57" ht="15.5" x14ac:dyDescent="0.35">
      <c r="AY30" s="5"/>
      <c r="AZ30" s="5"/>
      <c r="BA30" s="5"/>
      <c r="BB30" s="5"/>
      <c r="BC30" s="5"/>
      <c r="BD30" s="5"/>
      <c r="BE30" s="5"/>
    </row>
  </sheetData>
  <sheetProtection selectLockedCells="1"/>
  <mergeCells count="2">
    <mergeCell ref="E2:K2"/>
    <mergeCell ref="P2:V2"/>
  </mergeCells>
  <conditionalFormatting sqref="A5:B11">
    <cfRule type="cellIs" dxfId="559" priority="64" operator="equal">
      <formula>"N"</formula>
    </cfRule>
    <cfRule type="cellIs" dxfId="558" priority="65" operator="equal">
      <formula>"W"</formula>
    </cfRule>
    <cfRule type="cellIs" dxfId="557" priority="66" operator="equal">
      <formula>"L"</formula>
    </cfRule>
  </conditionalFormatting>
  <conditionalFormatting sqref="A21:L31">
    <cfRule type="cellIs" dxfId="556" priority="166" operator="equal">
      <formula>"N"</formula>
    </cfRule>
    <cfRule type="cellIs" dxfId="555" priority="167" operator="equal">
      <formula>"W"</formula>
    </cfRule>
    <cfRule type="cellIs" dxfId="554" priority="168" operator="equal">
      <formula>"L"</formula>
    </cfRule>
  </conditionalFormatting>
  <conditionalFormatting sqref="A12:V15">
    <cfRule type="cellIs" dxfId="553" priority="55" operator="equal">
      <formula>"N"</formula>
    </cfRule>
    <cfRule type="cellIs" dxfId="552" priority="56" operator="equal">
      <formula>"W"</formula>
    </cfRule>
    <cfRule type="cellIs" dxfId="551" priority="57" operator="equal">
      <formula>"L"</formula>
    </cfRule>
  </conditionalFormatting>
  <conditionalFormatting sqref="A1:XFD3">
    <cfRule type="cellIs" dxfId="550" priority="163" operator="equal">
      <formula>"N"</formula>
    </cfRule>
    <cfRule type="cellIs" dxfId="549" priority="164" operator="equal">
      <formula>"W"</formula>
    </cfRule>
    <cfRule type="cellIs" dxfId="548" priority="165" operator="equal">
      <formula>"L"</formula>
    </cfRule>
  </conditionalFormatting>
  <conditionalFormatting sqref="A32:XFD1048576">
    <cfRule type="cellIs" dxfId="547" priority="160" operator="equal">
      <formula>"N"</formula>
    </cfRule>
    <cfRule type="cellIs" dxfId="546" priority="161" operator="equal">
      <formula>"W"</formula>
    </cfRule>
    <cfRule type="cellIs" dxfId="545" priority="162" operator="equal">
      <formula>"L"</formula>
    </cfRule>
  </conditionalFormatting>
  <conditionalFormatting sqref="C7:D11">
    <cfRule type="cellIs" dxfId="544" priority="73" operator="equal">
      <formula>"N"</formula>
    </cfRule>
    <cfRule type="cellIs" dxfId="543" priority="74" operator="equal">
      <formula>"W"</formula>
    </cfRule>
    <cfRule type="cellIs" dxfId="542" priority="75" operator="equal">
      <formula>"L"</formula>
    </cfRule>
  </conditionalFormatting>
  <conditionalFormatting sqref="C5:J6 E7:J10">
    <cfRule type="cellIs" dxfId="541" priority="67" operator="equal">
      <formula>"N"</formula>
    </cfRule>
    <cfRule type="cellIs" dxfId="540" priority="68" operator="equal">
      <formula>"W"</formula>
    </cfRule>
    <cfRule type="cellIs" dxfId="539" priority="69" operator="equal">
      <formula>"L"</formula>
    </cfRule>
  </conditionalFormatting>
  <conditionalFormatting sqref="E11:K11">
    <cfRule type="cellIs" dxfId="538" priority="61" operator="equal">
      <formula>"N"</formula>
    </cfRule>
    <cfRule type="cellIs" dxfId="537" priority="62" operator="equal">
      <formula>"W"</formula>
    </cfRule>
    <cfRule type="cellIs" dxfId="536" priority="63" operator="equal">
      <formula>"L"</formula>
    </cfRule>
  </conditionalFormatting>
  <conditionalFormatting sqref="L5:L11">
    <cfRule type="cellIs" dxfId="503" priority="108" operator="equal">
      <formula>"N"</formula>
    </cfRule>
    <cfRule type="cellIs" dxfId="502" priority="109" operator="equal">
      <formula>"W"</formula>
    </cfRule>
    <cfRule type="cellIs" dxfId="501" priority="110" operator="equal">
      <formula>"L"</formula>
    </cfRule>
  </conditionalFormatting>
  <conditionalFormatting sqref="M4:M11">
    <cfRule type="cellIs" dxfId="500" priority="70" operator="equal">
      <formula>"N"</formula>
    </cfRule>
    <cfRule type="cellIs" dxfId="499" priority="71" operator="equal">
      <formula>"W"</formula>
    </cfRule>
    <cfRule type="cellIs" dxfId="498" priority="72" operator="equal">
      <formula>"L"</formula>
    </cfRule>
  </conditionalFormatting>
  <conditionalFormatting sqref="M21:AX23 AY21:XFD30">
    <cfRule type="cellIs" dxfId="497" priority="10" operator="equal">
      <formula>"N"</formula>
    </cfRule>
    <cfRule type="cellIs" dxfId="496" priority="11" operator="equal">
      <formula>"W"</formula>
    </cfRule>
    <cfRule type="cellIs" dxfId="495" priority="12" operator="equal">
      <formula>"L"</formula>
    </cfRule>
  </conditionalFormatting>
  <conditionalFormatting sqref="N5:O11">
    <cfRule type="cellIs" dxfId="494" priority="58" operator="equal">
      <formula>"N"</formula>
    </cfRule>
    <cfRule type="cellIs" dxfId="493" priority="59" operator="equal">
      <formula>"W"</formula>
    </cfRule>
    <cfRule type="cellIs" dxfId="492" priority="60" operator="equal">
      <formula>"L"</formula>
    </cfRule>
  </conditionalFormatting>
  <conditionalFormatting sqref="N4:V4">
    <cfRule type="cellIs" dxfId="491" priority="76" operator="equal">
      <formula>"N"</formula>
    </cfRule>
    <cfRule type="cellIs" dxfId="490" priority="77" operator="equal">
      <formula>"W"</formula>
    </cfRule>
    <cfRule type="cellIs" dxfId="489" priority="78" operator="equal">
      <formula>"L"</formula>
    </cfRule>
  </conditionalFormatting>
  <conditionalFormatting sqref="P16:T16">
    <cfRule type="cellIs" dxfId="488" priority="22" operator="equal">
      <formula>"N"</formula>
    </cfRule>
    <cfRule type="cellIs" dxfId="487" priority="23" operator="equal">
      <formula>"W"</formula>
    </cfRule>
    <cfRule type="cellIs" dxfId="486" priority="24" operator="equal">
      <formula>"L"</formula>
    </cfRule>
  </conditionalFormatting>
  <conditionalFormatting sqref="P9:U10 P5:P8 S5:U8">
    <cfRule type="cellIs" dxfId="485" priority="13" operator="equal">
      <formula>"N"</formula>
    </cfRule>
    <cfRule type="cellIs" dxfId="484" priority="14" operator="equal">
      <formula>"W"</formula>
    </cfRule>
    <cfRule type="cellIs" dxfId="483" priority="15" operator="equal">
      <formula>"L"</formula>
    </cfRule>
  </conditionalFormatting>
  <conditionalFormatting sqref="P11:V11 A16:O20">
    <cfRule type="cellIs" dxfId="482" priority="81" operator="equal">
      <formula>"N"</formula>
    </cfRule>
    <cfRule type="cellIs" dxfId="481" priority="82" operator="equal">
      <formula>"W"</formula>
    </cfRule>
    <cfRule type="cellIs" dxfId="480" priority="83" operator="equal">
      <formula>"L"</formula>
    </cfRule>
  </conditionalFormatting>
  <conditionalFormatting sqref="P17:Y20">
    <cfRule type="cellIs" dxfId="472" priority="92" operator="equal">
      <formula>"N"</formula>
    </cfRule>
    <cfRule type="cellIs" dxfId="471" priority="93" operator="equal">
      <formula>"W"</formula>
    </cfRule>
    <cfRule type="cellIs" dxfId="470" priority="94" operator="equal">
      <formula>"L"</formula>
    </cfRule>
  </conditionalFormatting>
  <conditionalFormatting sqref="U16:Y16 A4:L4">
    <cfRule type="cellIs" dxfId="469" priority="105" operator="equal">
      <formula>"N"</formula>
    </cfRule>
    <cfRule type="cellIs" dxfId="468" priority="106" operator="equal">
      <formula>"W"</formula>
    </cfRule>
    <cfRule type="cellIs" dxfId="467" priority="107" operator="equal">
      <formula>"L"</formula>
    </cfRule>
  </conditionalFormatting>
  <conditionalFormatting sqref="W4:W15 AH15 AF16:AJ16">
    <cfRule type="cellIs" dxfId="466" priority="102" operator="equal">
      <formula>"N"</formula>
    </cfRule>
    <cfRule type="cellIs" dxfId="465" priority="103" operator="equal">
      <formula>"W"</formula>
    </cfRule>
    <cfRule type="cellIs" dxfId="464" priority="104" operator="equal">
      <formula>"L"</formula>
    </cfRule>
  </conditionalFormatting>
  <conditionalFormatting sqref="X4:X11">
    <cfRule type="cellIs" dxfId="459" priority="46" operator="equal">
      <formula>"N"</formula>
    </cfRule>
    <cfRule type="cellIs" dxfId="458" priority="47" operator="equal">
      <formula>"W"</formula>
    </cfRule>
    <cfRule type="cellIs" dxfId="457" priority="48" operator="equal">
      <formula>"L"</formula>
    </cfRule>
  </conditionalFormatting>
  <conditionalFormatting sqref="X12:AG15">
    <cfRule type="cellIs" dxfId="456" priority="43" operator="equal">
      <formula>"N"</formula>
    </cfRule>
    <cfRule type="cellIs" dxfId="455" priority="44" operator="equal">
      <formula>"W"</formula>
    </cfRule>
    <cfRule type="cellIs" dxfId="454" priority="45" operator="equal">
      <formula>"L"</formula>
    </cfRule>
  </conditionalFormatting>
  <conditionalFormatting sqref="X1:AS30 M24:W30 AT24:AX30 M31:XFD31">
    <cfRule type="cellIs" dxfId="453" priority="157" operator="equal">
      <formula>"N"</formula>
    </cfRule>
    <cfRule type="cellIs" dxfId="452" priority="158" operator="equal">
      <formula>"W"</formula>
    </cfRule>
    <cfRule type="cellIs" dxfId="451" priority="159" operator="equal">
      <formula>"L"</formula>
    </cfRule>
  </conditionalFormatting>
  <conditionalFormatting sqref="Y5:Z11">
    <cfRule type="cellIs" dxfId="449" priority="40" operator="equal">
      <formula>"N"</formula>
    </cfRule>
    <cfRule type="cellIs" dxfId="448" priority="41" operator="equal">
      <formula>"W"</formula>
    </cfRule>
    <cfRule type="cellIs" dxfId="447" priority="42" operator="equal">
      <formula>"L"</formula>
    </cfRule>
  </conditionalFormatting>
  <conditionalFormatting sqref="Y4:AH4">
    <cfRule type="cellIs" dxfId="446" priority="49" operator="equal">
      <formula>"N"</formula>
    </cfRule>
    <cfRule type="cellIs" dxfId="445" priority="50" operator="equal">
      <formula>"W"</formula>
    </cfRule>
    <cfRule type="cellIs" dxfId="444" priority="51" operator="equal">
      <formula>"L"</formula>
    </cfRule>
  </conditionalFormatting>
  <conditionalFormatting sqref="Z16:AE20">
    <cfRule type="cellIs" dxfId="443" priority="16" operator="equal">
      <formula>"N"</formula>
    </cfRule>
    <cfRule type="cellIs" dxfId="442" priority="17" operator="equal">
      <formula>"W"</formula>
    </cfRule>
    <cfRule type="cellIs" dxfId="441" priority="18" operator="equal">
      <formula>"L"</formula>
    </cfRule>
  </conditionalFormatting>
  <conditionalFormatting sqref="AA5:AF10">
    <cfRule type="cellIs" dxfId="440" priority="7" operator="equal">
      <formula>"N"</formula>
    </cfRule>
    <cfRule type="cellIs" dxfId="439" priority="8" operator="equal">
      <formula>"W"</formula>
    </cfRule>
    <cfRule type="cellIs" dxfId="438" priority="9" operator="equal">
      <formula>"L"</formula>
    </cfRule>
  </conditionalFormatting>
  <conditionalFormatting sqref="AA11:AG11">
    <cfRule type="cellIs" dxfId="437" priority="52" operator="equal">
      <formula>"N"</formula>
    </cfRule>
    <cfRule type="cellIs" dxfId="436" priority="53" operator="equal">
      <formula>"W"</formula>
    </cfRule>
    <cfRule type="cellIs" dxfId="435" priority="54" operator="equal">
      <formula>"L"</formula>
    </cfRule>
  </conditionalFormatting>
  <conditionalFormatting sqref="AF17:AJ20">
    <cfRule type="cellIs" dxfId="434" priority="89" operator="equal">
      <formula>"N"</formula>
    </cfRule>
    <cfRule type="cellIs" dxfId="433" priority="90" operator="equal">
      <formula>"W"</formula>
    </cfRule>
    <cfRule type="cellIs" dxfId="432" priority="91" operator="equal">
      <formula>"L"</formula>
    </cfRule>
  </conditionalFormatting>
  <conditionalFormatting sqref="AH5:AH14 AS5:XFD14">
    <cfRule type="cellIs" dxfId="421" priority="150" operator="equal">
      <formula>"N"</formula>
    </cfRule>
    <cfRule type="cellIs" dxfId="420" priority="151" operator="equal">
      <formula>"W"</formula>
    </cfRule>
    <cfRule type="cellIs" dxfId="419" priority="152" operator="equal">
      <formula>"L"</formula>
    </cfRule>
  </conditionalFormatting>
  <conditionalFormatting sqref="AI4:AI11">
    <cfRule type="cellIs" dxfId="416" priority="31" operator="equal">
      <formula>"N"</formula>
    </cfRule>
    <cfRule type="cellIs" dxfId="415" priority="32" operator="equal">
      <formula>"W"</formula>
    </cfRule>
    <cfRule type="cellIs" dxfId="414" priority="33" operator="equal">
      <formula>"L"</formula>
    </cfRule>
  </conditionalFormatting>
  <conditionalFormatting sqref="AI12:AR15">
    <cfRule type="cellIs" dxfId="413" priority="28" operator="equal">
      <formula>"N"</formula>
    </cfRule>
    <cfRule type="cellIs" dxfId="412" priority="29" operator="equal">
      <formula>"W"</formula>
    </cfRule>
    <cfRule type="cellIs" dxfId="411" priority="30" operator="equal">
      <formula>"L"</formula>
    </cfRule>
  </conditionalFormatting>
  <conditionalFormatting sqref="AJ5:AK11">
    <cfRule type="cellIs" dxfId="410" priority="25" operator="equal">
      <formula>"N"</formula>
    </cfRule>
    <cfRule type="cellIs" dxfId="409" priority="26" operator="equal">
      <formula>"W"</formula>
    </cfRule>
    <cfRule type="cellIs" dxfId="408" priority="27" operator="equal">
      <formula>"L"</formula>
    </cfRule>
  </conditionalFormatting>
  <conditionalFormatting sqref="AJ4:XFD4">
    <cfRule type="cellIs" dxfId="407" priority="34" operator="equal">
      <formula>"N"</formula>
    </cfRule>
    <cfRule type="cellIs" dxfId="406" priority="35" operator="equal">
      <formula>"W"</formula>
    </cfRule>
    <cfRule type="cellIs" dxfId="405" priority="36" operator="equal">
      <formula>"L"</formula>
    </cfRule>
  </conditionalFormatting>
  <conditionalFormatting sqref="AK16:AP20">
    <cfRule type="cellIs" dxfId="404" priority="19" operator="equal">
      <formula>"N"</formula>
    </cfRule>
    <cfRule type="cellIs" dxfId="403" priority="20" operator="equal">
      <formula>"W"</formula>
    </cfRule>
    <cfRule type="cellIs" dxfId="402" priority="21" operator="equal">
      <formula>"L"</formula>
    </cfRule>
  </conditionalFormatting>
  <conditionalFormatting sqref="AL5:AQ10">
    <cfRule type="cellIs" dxfId="399" priority="4" operator="equal">
      <formula>"N"</formula>
    </cfRule>
    <cfRule type="cellIs" dxfId="398" priority="5" operator="equal">
      <formula>"W"</formula>
    </cfRule>
    <cfRule type="cellIs" dxfId="397" priority="6" operator="equal">
      <formula>"L"</formula>
    </cfRule>
  </conditionalFormatting>
  <conditionalFormatting sqref="AL11:AR11">
    <cfRule type="cellIs" dxfId="396" priority="37" operator="equal">
      <formula>"N"</formula>
    </cfRule>
    <cfRule type="cellIs" dxfId="395" priority="38" operator="equal">
      <formula>"W"</formula>
    </cfRule>
    <cfRule type="cellIs" dxfId="394" priority="39" operator="equal">
      <formula>"L"</formula>
    </cfRule>
  </conditionalFormatting>
  <conditionalFormatting sqref="AQ16:XFD20">
    <cfRule type="cellIs" dxfId="389" priority="86" operator="equal">
      <formula>"N"</formula>
    </cfRule>
    <cfRule type="cellIs" dxfId="388" priority="87" operator="equal">
      <formula>"W"</formula>
    </cfRule>
    <cfRule type="cellIs" dxfId="387" priority="88" operator="equal">
      <formula>"L"</formula>
    </cfRule>
  </conditionalFormatting>
  <conditionalFormatting sqref="AS15:XFD15">
    <cfRule type="cellIs" dxfId="381" priority="95" operator="equal">
      <formula>"N"</formula>
    </cfRule>
    <cfRule type="cellIs" dxfId="380" priority="96" operator="equal">
      <formula>"W"</formula>
    </cfRule>
    <cfRule type="cellIs" dxfId="379" priority="97" operator="equal">
      <formula>"L"</formula>
    </cfRule>
  </conditionalFormatting>
  <conditionalFormatting sqref="Q5:R8">
    <cfRule type="cellIs" dxfId="378" priority="1" operator="equal">
      <formula>"N"</formula>
    </cfRule>
    <cfRule type="cellIs" dxfId="377" priority="2" operator="equal">
      <formula>"W"</formula>
    </cfRule>
    <cfRule type="cellIs" dxfId="376" priority="3" operator="equal">
      <formula>"L"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0" operator="containsText" id="{9E30CE9A-E184-41A4-AA61-1F8D6D4D29C9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71" operator="containsText" id="{120032E1-DBBC-4DE4-8F1B-DEB61DD9655E}">
            <xm:f>NOT(ISERROR(SEARCH(Paramétrage!#REF!,E1)))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72" operator="containsText" id="{20EE6532-A945-4AD2-BF4D-94E0FB9B777B}">
            <xm:f>NOT(ISERROR(SEARCH(Paramétrage!#REF!,E1)))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73" operator="containsText" id="{100E35D8-F972-4169-AF3B-EEE3A78A30F0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74" operator="containsText" id="{C1B1C7B1-CF19-4D23-BA64-FAA25E3DF62F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75" operator="containsText" id="{20E870DA-C906-4C1D-AF8F-FF89617FCA65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6" operator="containsText" id="{56E001E6-9F74-4828-A063-9F54B16EA923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E1:L3 AL21:AX23 AY21:XFD30 E21:L1048576 AL24:AO24 AQ24:AX24 AL25:AX30 AL31:XFD1048576 AA32:AH1048576</xm:sqref>
        </x14:conditionalFormatting>
        <x14:conditionalFormatting xmlns:xm="http://schemas.microsoft.com/office/excel/2006/main">
          <x14:cfRule type="containsText" priority="122" operator="containsText" id="{9DAABF41-1528-469C-A2A3-33DB18A00E49}">
            <xm:f>NOT(ISERROR(SEARCH(Paramétrage!#REF!,E4)))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23" operator="containsText" id="{E7B95C10-C64F-4D5C-8D1F-496AD0C92B4F}">
            <xm:f>NOT(ISERROR(SEARCH(Paramétrage!$B$10,E4)))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24" operator="containsText" id="{A00EC81C-4FFC-4C12-9C17-C46D28129F14}">
            <xm:f>NOT(ISERROR(SEARCH(Paramétrage!$B$9,E4)))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25" operator="containsText" id="{ACBF9FC9-BDC0-46F4-BC0E-AEB5FD2F9BF5}">
            <xm:f>NOT(ISERROR(SEARCH(Paramétrage!$B$8,E4)))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6" operator="containsText" id="{5470C4D4-FB57-49C0-B4FE-EA15BD904236}">
            <xm:f>NOT(ISERROR(SEARCH(Paramétrage!$B$7,E4)))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E4:L4 L5:L11 K16:L20</xm:sqref>
        </x14:conditionalFormatting>
        <x14:conditionalFormatting xmlns:xm="http://schemas.microsoft.com/office/excel/2006/main">
          <x14:cfRule type="containsText" priority="120" operator="containsText" id="{CF703689-3B82-47C8-AE46-2C18A406CA4F}">
            <xm:f>NOT(ISERROR(SEARCH(Paramétrage!#REF!,E4)))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21" operator="containsText" id="{D5FB2EE5-F384-4068-9568-E191AC8DFB94}">
            <xm:f>NOT(ISERROR(SEARCH(Paramétrage!#REF!,E4)))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m:sqref>E4:L4 L5:L11</xm:sqref>
        </x14:conditionalFormatting>
        <x14:conditionalFormatting xmlns:xm="http://schemas.microsoft.com/office/excel/2006/main">
          <x14:cfRule type="containsText" priority="169" operator="containsText" id="{3AE658CF-B350-4877-B8BD-7AC8680EE1F9}">
            <xm:f>NOT(ISERROR(SEARCH(Paramétrage!#REF!,E1)))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E21:L1048576 E1:L3 AA21:AH1048576 AL31:XFD1048576 AL21:AX23 AL24:AO24 AQ24:AX24 AL25:AX30 AY21:XFD30</xm:sqref>
        </x14:conditionalFormatting>
        <x14:conditionalFormatting xmlns:xm="http://schemas.microsoft.com/office/excel/2006/main">
          <x14:cfRule type="containsText" priority="127" operator="containsText" id="{74A02537-5272-48F5-B328-171533976D01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28" operator="containsText" id="{ED358B18-1769-4CD7-A9FB-7154D5B3F8BE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29" operator="containsText" id="{BD1E19BC-0E1C-44B1-BCF3-9896AE1B0046}">
            <xm:f>NOT(ISERROR(SEARCH(Paramétrage!#REF!,H17)))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0" operator="containsText" id="{B17279B6-94B5-475C-84D3-DC6A130F377B}">
            <xm:f>NOT(ISERROR(SEARCH(Paramétrage!#REF!,H17)))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31" operator="containsText" id="{8C85CE3F-2005-4D81-BAD4-0EB2512B9160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32" operator="containsText" id="{CF4989D9-4F56-49EC-AF52-EA5BFD7505BC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33" operator="containsText" id="{5CED288F-9F84-4714-911C-9316F74D4F8A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4" operator="containsText" id="{19B0DB9A-AF9C-4B16-AFCE-1C0668F32C76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5" operator="containsText" id="{BDFE38DA-349B-446E-9633-E95DE1F420C6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36" operator="containsText" id="{FF80ECB3-0D4C-4AAC-9972-9A018134B84B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37" operator="containsText" id="{F3991D3B-35F8-459E-A213-1F0EE8FBB36F}">
            <xm:f>NOT(ISERROR(SEARCH(Paramétrage!#REF!,H17)))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8" operator="containsText" id="{5A4642A7-6394-43A6-AC34-8C9EBB116D86}">
            <xm:f>NOT(ISERROR(SEARCH(Paramétrage!#REF!,H17)))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39" operator="containsText" id="{753F8EE8-18DB-4FAE-80FC-E1EA9343C236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40" operator="containsText" id="{0AE8419F-78FB-4B2E-9975-292B24E0BBDB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41" operator="containsText" id="{162254B5-E53F-4E2A-8843-C532AB8E2675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2" operator="containsText" id="{A9D3EDBD-C8D8-4CF0-8B6A-FD1274FBE0F0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H17:H20 S17:S20 AD17:AD20 AO17:AO20</xm:sqref>
        </x14:conditionalFormatting>
        <x14:conditionalFormatting xmlns:xm="http://schemas.microsoft.com/office/excel/2006/main">
          <x14:cfRule type="containsText" priority="111" operator="containsText" id="{38DAA93E-B65D-4BBF-9554-6FBFD976A52B}">
            <xm:f>NOT(ISERROR(SEARCH(Paramétrage!#REF!,E4)))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L5:L11 E4:L4 P16:W20 W4:W15 AH4:AH15 AA16:AH20 AS4:XFD15 E15:L20</xm:sqref>
        </x14:conditionalFormatting>
        <x14:conditionalFormatting xmlns:xm="http://schemas.microsoft.com/office/excel/2006/main">
          <x14:cfRule type="containsText" priority="178" operator="containsText" id="{D6F5E5B4-3013-457B-9D7F-973B135EA970}">
            <xm:f>NOT(ISERROR(SEARCH(Paramétrage!#REF!,P1)))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79" operator="containsText" id="{42E38167-DE9C-4FF0-93C7-A6CF89A085AB}">
            <xm:f>NOT(ISERROR(SEARCH(Paramétrage!#REF!,P1)))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80" operator="containsText" id="{48EA4502-FE07-4B0D-84CE-7C5FE2350DAC}">
            <xm:f>NOT(ISERROR(SEARCH(Paramétrage!#REF!,P1)))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81" operator="containsText" id="{3E198EB5-7B00-4071-93A7-0ABFA0B85E86}">
            <xm:f>NOT(ISERROR(SEARCH(Paramétrage!$B$10,P1)))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82" operator="containsText" id="{34A77BB5-79F7-47CD-870E-133ECE78A84C}">
            <xm:f>NOT(ISERROR(SEARCH(Paramétrage!$B$9,P1)))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83" operator="containsText" id="{873A6945-F5BC-4CF4-A4EA-8F19200FCD94}">
            <xm:f>NOT(ISERROR(SEARCH(Paramétrage!$B$8,P1)))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84" operator="containsText" id="{C2C1D0C5-69A1-4419-B4D0-6FAF5299254F}">
            <xm:f>NOT(ISERROR(SEARCH(Paramétrage!$B$7,P1)))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P1:W3 AL1:XFD3 AL4:AS27 X1:AK27 AA28:AH31 P21:W1048576</xm:sqref>
        </x14:conditionalFormatting>
        <x14:conditionalFormatting xmlns:xm="http://schemas.microsoft.com/office/excel/2006/main">
          <x14:cfRule type="containsText" priority="99" operator="containsText" id="{3F768FF0-FA0D-4509-B163-C90A0401F3D0}">
            <xm:f>NOT(ISERROR(SEARCH(Paramétrage!$B$9,U15)))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00" operator="containsText" id="{9A22CCDF-BCAF-40CB-99FC-2B2ADEE26E7B}">
            <xm:f>NOT(ISERROR(SEARCH(Paramétrage!$B$8,U15)))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01" operator="containsText" id="{580CB974-47FF-480B-A4E3-69BF8872B9F4}">
            <xm:f>NOT(ISERROR(SEARCH(Paramétrage!$B$7,U15)))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43" operator="containsText" id="{DDEBC736-DD4B-4ABA-B463-4332C62A34B4}">
            <xm:f>NOT(ISERROR(SEARCH(Paramétrage!#REF!,U15)))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W15 AH15 AS15:XFD15 U16:W20 AF16:AH20</xm:sqref>
        </x14:conditionalFormatting>
        <x14:conditionalFormatting xmlns:xm="http://schemas.microsoft.com/office/excel/2006/main">
          <x14:cfRule type="containsText" priority="177" operator="containsText" id="{749C88C1-326A-4178-B253-93A889FCD27C}">
            <xm:f>NOT(ISERROR(SEARCH(Paramétrage!#REF!,P1)))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X1:AS27 P1:W3 AT1:XFD3 P21:W1048576</xm:sqref>
        </x14:conditionalFormatting>
        <x14:conditionalFormatting xmlns:xm="http://schemas.microsoft.com/office/excel/2006/main">
          <x14:cfRule type="containsText" priority="115" operator="containsText" id="{BCF25180-0350-43B1-95C9-29F3256FA6EC}">
            <xm:f>NOT(ISERROR(SEARCH(Paramétrage!#REF!,E4)))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16" operator="containsText" id="{46519956-C1B6-49B3-BF3E-ACCBA1E7868C}">
            <xm:f>NOT(ISERROR(SEARCH(Paramétrage!$B$10,E4)))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17" operator="containsText" id="{D3DE55E0-300C-4445-8C8F-F8C03292254B}">
            <xm:f>NOT(ISERROR(SEARCH(Paramétrage!$B$9,E4)))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18" operator="containsText" id="{CE161ABE-FECE-48C9-A8EF-BD95338A1997}">
            <xm:f>NOT(ISERROR(SEARCH(Paramétrage!$B$8,E4)))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19" operator="containsText" id="{08556631-8D68-4E88-A6D8-42864799F9D1}">
            <xm:f>NOT(ISERROR(SEARCH(Paramétrage!$B$7,E4)))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AH4 AS4:XFD4 W4:W14 E15:L15 E16:J20 P16:T20 AA16:AE20 AL16:AP20</xm:sqref>
        </x14:conditionalFormatting>
        <x14:conditionalFormatting xmlns:xm="http://schemas.microsoft.com/office/excel/2006/main">
          <x14:cfRule type="containsText" priority="114" operator="containsText" id="{485EEDA8-FD5D-4E33-9844-A678096801F4}">
            <xm:f>NOT(ISERROR(SEARCH(Paramétrage!#REF!,E4)))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m:sqref>AH4 AS4:XFD4 W4:W14 E15:L20 P16:T20 AA16:AE20 AL16:AP20</xm:sqref>
        </x14:conditionalFormatting>
        <x14:conditionalFormatting xmlns:xm="http://schemas.microsoft.com/office/excel/2006/main">
          <x14:cfRule type="containsText" priority="146" operator="containsText" id="{03997143-6877-4B6F-8F5C-95845C06CD90}">
            <xm:f>NOT(ISERROR(SEARCH(Paramétrage!$B$10,AH5)))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47" operator="containsText" id="{EE88F872-EE2D-474F-85F4-B7AB864AA254}">
            <xm:f>NOT(ISERROR(SEARCH(Paramétrage!$B$9,AH5)))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48" operator="containsText" id="{6CC055EE-39EB-40DD-B3AA-95F6CA3BE8B1}">
            <xm:f>NOT(ISERROR(SEARCH(Paramétrage!$B$8,AH5)))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49" operator="containsText" id="{CBD8A5DD-0926-42F9-A132-361EFFEFB2F4}">
            <xm:f>NOT(ISERROR(SEARCH(Paramétrage!$B$7,AH5)))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AH5:AH14 AS5:XFD14</xm:sqref>
        </x14:conditionalFormatting>
        <x14:conditionalFormatting xmlns:xm="http://schemas.microsoft.com/office/excel/2006/main">
          <x14:cfRule type="containsText" priority="144" operator="containsText" id="{F93F43F9-37A5-40A8-B3F9-5D5D871BE0ED}">
            <xm:f>NOT(ISERROR(SEARCH(Paramétrage!#REF!,U5)))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45" operator="containsText" id="{245A7CEB-3221-44D8-9A51-6FDC48303A4B}">
            <xm:f>NOT(ISERROR(SEARCH(Paramétrage!#REF!,U5)))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AH5:AH15 AS5:XFD15 W15 U16:W20 AF16:AH20</xm:sqref>
        </x14:conditionalFormatting>
        <x14:conditionalFormatting xmlns:xm="http://schemas.microsoft.com/office/excel/2006/main">
          <x14:cfRule type="containsText" priority="113" operator="containsText" id="{015A9A35-8322-41E2-BC13-51EE05D3B80F}">
            <xm:f>NOT(ISERROR(SEARCH(Paramétrage!#REF!,E4)))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AL16:AP20 W4:W14 AH4:AH14 AS4:XFD14 E15:L20 P16:T20 AA16:AE20</xm:sqref>
        </x14:conditionalFormatting>
        <x14:conditionalFormatting xmlns:xm="http://schemas.microsoft.com/office/excel/2006/main">
          <x14:cfRule type="containsText" priority="112" operator="containsText" id="{9DC2217B-CB1D-4569-8386-AE97E7CBE77B}">
            <xm:f>NOT(ISERROR(SEARCH(Paramétrage!#REF!,AL16)))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AL16:AP20</xm:sqref>
        </x14:conditionalFormatting>
        <x14:conditionalFormatting xmlns:xm="http://schemas.microsoft.com/office/excel/2006/main">
          <x14:cfRule type="containsText" priority="79" operator="containsText" id="{77A7191C-A9C1-4D81-A20B-48F62C958969}">
            <xm:f>NOT(ISERROR(SEARCH(Paramétrage!$B$10,AQ16)))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80" operator="containsText" id="{12E314B1-A583-438A-8643-4D3C9A3F5F8D}">
            <xm:f>NOT(ISERROR(SEARCH(Paramétrage!$B$9,AQ16)))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84" operator="containsText" id="{64847AC6-EE65-44E2-B3B4-E7DFB91C59A1}">
            <xm:f>NOT(ISERROR(SEARCH(Paramétrage!$B$8,AQ16)))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85" operator="containsText" id="{F04C4126-D579-4A56-94E3-D4BB27C30754}">
            <xm:f>NOT(ISERROR(SEARCH(Paramétrage!$B$7,AQ16)))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53" operator="containsText" id="{22585073-21BC-4BBB-94FE-93EB9C786144}">
            <xm:f>NOT(ISERROR(SEARCH(Paramétrage!#REF!,AQ16)))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54" operator="containsText" id="{BFCE19BE-7328-4223-95AD-7F2EE4472DC8}">
            <xm:f>NOT(ISERROR(SEARCH(Paramétrage!#REF!,AQ16)))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55" operator="containsText" id="{CBC5F9DF-0D91-46D0-8D9E-519A525F3812}">
            <xm:f>NOT(ISERROR(SEARCH(Paramétrage!#REF!,AQ16)))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56" operator="containsText" id="{EFF265AF-BB76-414C-B417-B35EBE523624}">
            <xm:f>NOT(ISERROR(SEARCH(Paramétrage!#REF!,AQ16)))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AQ16:XFD20</xm:sqref>
        </x14:conditionalFormatting>
        <x14:conditionalFormatting xmlns:xm="http://schemas.microsoft.com/office/excel/2006/main">
          <x14:cfRule type="containsText" priority="98" operator="containsText" id="{2D0E8736-334E-49EB-BE2D-76148E792D9F}">
            <xm:f>NOT(ISERROR(SEARCH(Paramétrage!$B$10,U15)))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AS15:XFD15 U16:W20 AF16:AH20 W15 AH15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2ECC46D-C7DC-437C-B934-F209829590E8}">
          <x14:formula1>
            <xm:f>Paramétrage!$A$1:$A$3</xm:f>
          </x14:formula1>
          <xm:sqref>J5:J11 U5:U11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04AC3-B78B-42F2-90E4-3E1A1788EBAA}">
  <sheetPr>
    <tabColor theme="4" tint="0.59999389629810485"/>
  </sheetPr>
  <dimension ref="A1:Y27"/>
  <sheetViews>
    <sheetView showGridLines="0" tabSelected="1" zoomScale="40" zoomScaleNormal="40" workbookViewId="0">
      <pane xSplit="3" ySplit="3" topLeftCell="D4" activePane="bottomRight" state="frozen"/>
      <selection activeCell="O16" sqref="O16"/>
      <selection pane="topRight" activeCell="O16" sqref="O16"/>
      <selection pane="bottomLeft" activeCell="O16" sqref="O16"/>
      <selection pane="bottomRight" activeCell="G24" sqref="G24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5" customWidth="1"/>
    <col min="4" max="4" width="25.1796875" style="70" customWidth="1"/>
    <col min="5" max="5" width="5.26953125" style="28" customWidth="1"/>
    <col min="6" max="6" width="15.36328125" style="39" customWidth="1"/>
    <col min="7" max="7" width="20.1796875" style="5" customWidth="1"/>
    <col min="8" max="8" width="5.26953125" style="5" customWidth="1"/>
    <col min="9" max="9" width="15.36328125" style="39" customWidth="1"/>
    <col min="10" max="10" width="20.1796875" style="5" customWidth="1"/>
    <col min="11" max="11" width="5.26953125" style="5" customWidth="1"/>
    <col min="12" max="12" width="10.08984375" style="43" customWidth="1"/>
    <col min="13" max="13" width="2.453125" style="5" customWidth="1"/>
    <col min="14" max="14" width="6.08984375" style="5" customWidth="1"/>
    <col min="15" max="15" width="20.1796875" style="5" customWidth="1"/>
    <col min="16" max="16" width="5.26953125" style="5" customWidth="1"/>
    <col min="17" max="17" width="14.36328125" style="39" customWidth="1"/>
    <col min="18" max="18" width="20.1796875" style="5" customWidth="1"/>
    <col min="19" max="19" width="5.26953125" style="5" customWidth="1"/>
    <col min="20" max="20" width="10.08984375" style="43" customWidth="1"/>
    <col min="21" max="21" width="2.453125" style="5" customWidth="1"/>
    <col min="22" max="22" width="6.08984375" style="5" customWidth="1"/>
    <col min="23" max="23" width="7.90625" style="36" customWidth="1"/>
    <col min="24" max="24" width="38.81640625" style="25" customWidth="1"/>
    <col min="25" max="25" width="5.453125" style="5" customWidth="1"/>
    <col min="26" max="16384" width="10.90625" style="5"/>
  </cols>
  <sheetData>
    <row r="1" spans="1:25" ht="21.5" thickBot="1" x14ac:dyDescent="0.4">
      <c r="M1" s="35"/>
      <c r="U1" s="35"/>
    </row>
    <row r="2" spans="1:25" s="29" customFormat="1" ht="21.5" thickBot="1" x14ac:dyDescent="0.55000000000000004">
      <c r="A2"/>
      <c r="B2"/>
      <c r="D2" s="96" t="s">
        <v>49</v>
      </c>
      <c r="E2" s="96"/>
      <c r="F2" s="96"/>
      <c r="G2" s="96"/>
      <c r="H2" s="96"/>
      <c r="I2" s="96"/>
      <c r="J2" s="96"/>
      <c r="K2" s="97"/>
      <c r="L2" s="43"/>
      <c r="M2" s="35"/>
      <c r="N2" s="5"/>
      <c r="O2" s="98" t="s">
        <v>23</v>
      </c>
      <c r="P2" s="96"/>
      <c r="Q2" s="96"/>
      <c r="R2" s="96"/>
      <c r="S2" s="97"/>
      <c r="T2" s="5"/>
      <c r="U2" s="35"/>
      <c r="V2" s="5"/>
      <c r="W2" s="98" t="s">
        <v>4</v>
      </c>
      <c r="X2" s="96"/>
      <c r="Y2" s="97"/>
    </row>
    <row r="3" spans="1:25" ht="21" x14ac:dyDescent="0.35">
      <c r="M3" s="35"/>
      <c r="U3" s="35"/>
    </row>
    <row r="4" spans="1:25" ht="21" x14ac:dyDescent="0.35">
      <c r="D4" s="72"/>
      <c r="F4" s="40"/>
      <c r="G4" s="28"/>
      <c r="H4" s="28"/>
      <c r="I4" s="40"/>
      <c r="J4" s="28"/>
      <c r="K4" s="28"/>
      <c r="L4" s="44"/>
      <c r="M4" s="37"/>
      <c r="N4" s="28"/>
      <c r="O4" s="28"/>
      <c r="P4" s="28"/>
      <c r="Q4" s="40"/>
      <c r="R4" s="28"/>
      <c r="S4" s="28"/>
      <c r="U4" s="37"/>
      <c r="V4" s="82">
        <v>1</v>
      </c>
      <c r="W4"/>
      <c r="X4"/>
    </row>
    <row r="5" spans="1:25" ht="21" x14ac:dyDescent="0.35">
      <c r="D5" s="34">
        <f>'1-Phase de poule-Sport 1'!C11+Paramétrage!$G$14+Paramétrage!$G$15</f>
        <v>0.48194444444444423</v>
      </c>
      <c r="E5" s="34" t="s">
        <v>32</v>
      </c>
      <c r="F5" s="40"/>
      <c r="G5" s="28"/>
      <c r="H5" s="28"/>
      <c r="I5" s="40"/>
      <c r="J5" s="28"/>
      <c r="K5" s="28"/>
      <c r="L5" s="44"/>
      <c r="M5" s="37"/>
      <c r="N5" s="28"/>
      <c r="O5" s="28"/>
      <c r="P5" s="28"/>
      <c r="Q5" s="40"/>
      <c r="R5" s="28"/>
      <c r="S5" s="28"/>
      <c r="U5" s="37"/>
      <c r="V5" s="82">
        <v>2</v>
      </c>
      <c r="W5"/>
      <c r="X5"/>
    </row>
    <row r="6" spans="1:25" ht="21" x14ac:dyDescent="0.35">
      <c r="B6" s="93"/>
      <c r="D6" s="71" t="str">
        <f ca="1">'Param. - Transition'!B5</f>
        <v>Nom équipe 7</v>
      </c>
      <c r="E6" s="31"/>
      <c r="F6" s="41" t="str">
        <f ca="1">D6</f>
        <v>Nom équipe 7</v>
      </c>
      <c r="G6" s="28"/>
      <c r="H6" s="28"/>
      <c r="I6" s="40"/>
      <c r="J6" s="28"/>
      <c r="K6" s="28"/>
      <c r="L6" s="44"/>
      <c r="M6" s="37"/>
      <c r="N6" s="28"/>
      <c r="O6" s="28"/>
      <c r="P6" s="28"/>
      <c r="Q6" s="40"/>
      <c r="R6" s="28"/>
      <c r="S6" s="28"/>
      <c r="U6" s="37"/>
      <c r="V6" s="82">
        <v>3</v>
      </c>
      <c r="W6"/>
      <c r="X6"/>
    </row>
    <row r="7" spans="1:25" ht="21" x14ac:dyDescent="0.35">
      <c r="B7" s="94"/>
      <c r="D7" s="71" t="str">
        <f ca="1">'Param. - Transition'!E6</f>
        <v>Nom équipe 6</v>
      </c>
      <c r="E7" s="31"/>
      <c r="F7" s="41" t="str">
        <f ca="1">D7</f>
        <v>Nom équipe 6</v>
      </c>
      <c r="G7" s="34">
        <f>O7+Paramétrage!$G$14+Paramétrage!$G$15</f>
        <v>0.5069444444444442</v>
      </c>
      <c r="H7" s="34" t="s">
        <v>32</v>
      </c>
      <c r="I7" s="40"/>
      <c r="J7" s="28"/>
      <c r="K7" s="28"/>
      <c r="L7" s="44"/>
      <c r="M7" s="37"/>
      <c r="N7" s="28"/>
      <c r="O7" s="34">
        <f>D13+Paramétrage!$G$14+Paramétrage!$G$15</f>
        <v>0.49861111111111084</v>
      </c>
      <c r="P7" s="34" t="s">
        <v>32</v>
      </c>
      <c r="Q7" s="40"/>
      <c r="R7" s="28"/>
      <c r="S7" s="28"/>
      <c r="U7" s="37"/>
      <c r="V7" s="82">
        <v>4</v>
      </c>
      <c r="W7" s="38" t="s">
        <v>15</v>
      </c>
      <c r="X7" s="30" t="str">
        <f>IF(K13="","",VLOOKUP("w",K12:L13,2,FALSE))</f>
        <v/>
      </c>
    </row>
    <row r="8" spans="1:25" ht="21" x14ac:dyDescent="0.35">
      <c r="B8" s="94"/>
      <c r="D8" s="72"/>
      <c r="E8" s="33"/>
      <c r="F8" s="40"/>
      <c r="G8" s="38" t="str">
        <f>IF(E7="","",VLOOKUP("w",E6:F7,2,FALSE))</f>
        <v/>
      </c>
      <c r="H8" s="31"/>
      <c r="I8" s="41" t="str">
        <f>G8</f>
        <v/>
      </c>
      <c r="J8" s="28"/>
      <c r="K8" s="28"/>
      <c r="L8" s="44"/>
      <c r="M8" s="37"/>
      <c r="N8" s="28"/>
      <c r="O8" s="38" t="str">
        <f>IF(E7="","",VLOOKUP("l",E6:F7,2,FALSE))</f>
        <v/>
      </c>
      <c r="P8" s="31"/>
      <c r="Q8" s="41" t="str">
        <f>O8</f>
        <v/>
      </c>
      <c r="R8" s="28"/>
      <c r="S8" s="28"/>
      <c r="U8" s="37"/>
      <c r="V8" s="28"/>
      <c r="W8" s="42" t="s">
        <v>16</v>
      </c>
      <c r="X8" s="32" t="str">
        <f>IF(K13="","",VLOOKUP("l",K12:L13,2,FALSE))</f>
        <v/>
      </c>
    </row>
    <row r="9" spans="1:25" ht="21" x14ac:dyDescent="0.35">
      <c r="B9" s="94"/>
      <c r="D9" s="34">
        <f>D5</f>
        <v>0.48194444444444423</v>
      </c>
      <c r="E9" s="34" t="s">
        <v>33</v>
      </c>
      <c r="F9" s="40"/>
      <c r="G9" s="38" t="str">
        <f>IF(E11="","",VLOOKUP("w",E10:F11,2,FALSE))</f>
        <v/>
      </c>
      <c r="H9" s="31"/>
      <c r="I9" s="41" t="str">
        <f>G9</f>
        <v/>
      </c>
      <c r="J9" s="28"/>
      <c r="K9" s="28"/>
      <c r="L9" s="44"/>
      <c r="M9" s="37"/>
      <c r="N9" s="28"/>
      <c r="O9" s="38" t="str">
        <f>IF(E11="","",VLOOKUP("l",E10:F11,2,FALSE))</f>
        <v/>
      </c>
      <c r="P9" s="31"/>
      <c r="Q9" s="41" t="str">
        <f>O9</f>
        <v/>
      </c>
      <c r="R9" s="28"/>
      <c r="S9" s="28"/>
      <c r="U9" s="37"/>
      <c r="V9" s="28"/>
      <c r="W9" s="42" t="s">
        <v>17</v>
      </c>
      <c r="X9" s="30" t="str">
        <f>IF(K19="","",VLOOKUP("w",K18:L19,2,FALSE))</f>
        <v/>
      </c>
    </row>
    <row r="10" spans="1:25" ht="21" x14ac:dyDescent="0.35">
      <c r="B10" s="94"/>
      <c r="D10" s="71" t="str">
        <f ca="1">'Param. - Transition'!D5</f>
        <v>Nom équipe 1</v>
      </c>
      <c r="E10" s="31"/>
      <c r="F10" s="41" t="str">
        <f ca="1">D10</f>
        <v>Nom équipe 1</v>
      </c>
      <c r="G10" s="28"/>
      <c r="H10" s="28"/>
      <c r="I10" s="40"/>
      <c r="J10" s="28"/>
      <c r="K10" s="28"/>
      <c r="L10" s="44"/>
      <c r="M10" s="37"/>
      <c r="N10" s="28"/>
      <c r="O10" s="28"/>
      <c r="P10" s="28"/>
      <c r="Q10" s="40"/>
      <c r="R10" s="28"/>
      <c r="S10" s="28"/>
      <c r="U10" s="37"/>
      <c r="V10" s="28"/>
      <c r="W10" s="42" t="s">
        <v>18</v>
      </c>
      <c r="X10" s="32" t="str">
        <f>IF(K19="","",VLOOKUP("l",K18:L19,2,FALSE))</f>
        <v/>
      </c>
    </row>
    <row r="11" spans="1:25" ht="21" x14ac:dyDescent="0.35">
      <c r="B11" s="94"/>
      <c r="D11" s="71" t="str">
        <f ca="1">'Param. - Transition'!C6</f>
        <v>Nom équipe 4</v>
      </c>
      <c r="E11" s="31"/>
      <c r="F11" s="41" t="str">
        <f ca="1">D11</f>
        <v>Nom équipe 4</v>
      </c>
      <c r="G11" s="28"/>
      <c r="H11" s="28"/>
      <c r="I11" s="40"/>
      <c r="J11" s="34">
        <f>R11+Paramétrage!$G$14+Paramétrage!$G$15</f>
        <v>0.52361111111111081</v>
      </c>
      <c r="K11" s="34" t="s">
        <v>32</v>
      </c>
      <c r="L11" s="44"/>
      <c r="M11" s="37"/>
      <c r="N11" s="28"/>
      <c r="O11" s="28"/>
      <c r="P11" s="28"/>
      <c r="Q11" s="40"/>
      <c r="R11" s="34">
        <f>G7+Paramétrage!$G$14+Paramétrage!$G$15</f>
        <v>0.5152777777777775</v>
      </c>
      <c r="S11" s="34" t="s">
        <v>32</v>
      </c>
      <c r="U11" s="37"/>
      <c r="V11" s="28"/>
      <c r="W11" s="42" t="s">
        <v>19</v>
      </c>
      <c r="X11" s="30" t="str">
        <f>IF(S13="","",VLOOKUP("w",S12:T13,2,FALSE))</f>
        <v/>
      </c>
    </row>
    <row r="12" spans="1:25" ht="21" x14ac:dyDescent="0.35">
      <c r="B12" s="94"/>
      <c r="D12" s="72"/>
      <c r="E12" s="33"/>
      <c r="F12" s="40"/>
      <c r="G12" s="28"/>
      <c r="H12" s="28"/>
      <c r="I12" s="40"/>
      <c r="J12" s="38" t="str">
        <f>IF(H9="","",VLOOKUP("w",H8:I9,2,FALSE))</f>
        <v/>
      </c>
      <c r="K12" s="31"/>
      <c r="L12" s="45" t="str">
        <f>J12</f>
        <v/>
      </c>
      <c r="M12" s="37"/>
      <c r="N12" s="28"/>
      <c r="O12" s="28"/>
      <c r="P12" s="28"/>
      <c r="Q12" s="40"/>
      <c r="R12" s="38" t="str">
        <f>IF(P9="","",VLOOKUP("w",P8:Q9,2,FALSE))</f>
        <v/>
      </c>
      <c r="S12" s="31"/>
      <c r="T12" s="45" t="str">
        <f>R12</f>
        <v/>
      </c>
      <c r="U12" s="37"/>
      <c r="V12" s="28"/>
      <c r="W12" s="42" t="s">
        <v>20</v>
      </c>
      <c r="X12" s="32" t="str">
        <f>IF(S13="","",VLOOKUP("l",S12:T13,2,FALSE))</f>
        <v/>
      </c>
    </row>
    <row r="13" spans="1:25" ht="21" x14ac:dyDescent="0.35">
      <c r="B13" s="94"/>
      <c r="D13" s="34">
        <f>D9+Paramétrage!$G$14+Paramétrage!$G$15</f>
        <v>0.49027777777777753</v>
      </c>
      <c r="E13" s="34" t="s">
        <v>32</v>
      </c>
      <c r="F13" s="40"/>
      <c r="G13" s="28"/>
      <c r="H13" s="28"/>
      <c r="I13" s="40"/>
      <c r="J13" s="38" t="str">
        <f>IF(H17="","",VLOOKUP("w",H16:I17,2,FALSE))</f>
        <v/>
      </c>
      <c r="K13" s="31"/>
      <c r="L13" s="45" t="str">
        <f>J13</f>
        <v/>
      </c>
      <c r="M13" s="37"/>
      <c r="N13" s="28"/>
      <c r="O13" s="28"/>
      <c r="P13" s="28"/>
      <c r="Q13" s="40"/>
      <c r="R13" s="38" t="str">
        <f>IF(P17="","",VLOOKUP("w",P16:Q17,2,FALSE))</f>
        <v/>
      </c>
      <c r="S13" s="31"/>
      <c r="T13" s="45" t="str">
        <f>R13</f>
        <v/>
      </c>
      <c r="U13" s="37"/>
      <c r="V13" s="28"/>
      <c r="W13" s="42" t="s">
        <v>21</v>
      </c>
      <c r="X13" s="30" t="str">
        <f>IF(S18="","",VLOOKUP("w",S18:T19,2,FALSE))</f>
        <v/>
      </c>
    </row>
    <row r="14" spans="1:25" ht="21" x14ac:dyDescent="0.35">
      <c r="B14" s="94"/>
      <c r="D14" s="71" t="str">
        <f ca="1">'Param. - Transition'!B6</f>
        <v>Nom équipe 8</v>
      </c>
      <c r="E14" s="31"/>
      <c r="F14" s="41" t="str">
        <f ca="1">D14</f>
        <v>Nom équipe 8</v>
      </c>
      <c r="G14" s="28"/>
      <c r="H14" s="28"/>
      <c r="I14" s="40"/>
      <c r="J14" s="28"/>
      <c r="K14" s="28"/>
      <c r="L14" s="44"/>
      <c r="M14" s="37"/>
      <c r="N14" s="28"/>
      <c r="O14" s="28"/>
      <c r="P14" s="28"/>
      <c r="Q14" s="40"/>
      <c r="R14" s="28"/>
      <c r="S14" s="28"/>
      <c r="U14" s="37"/>
      <c r="V14" s="28"/>
      <c r="W14" s="42" t="s">
        <v>22</v>
      </c>
      <c r="X14" s="32" t="str">
        <f>IF(S19="","",VLOOKUP("l",S18:T19,2,FALSE))</f>
        <v/>
      </c>
    </row>
    <row r="15" spans="1:25" ht="21" x14ac:dyDescent="0.35">
      <c r="B15" s="94"/>
      <c r="D15" s="71" t="str">
        <f ca="1">'Param. - Transition'!E5</f>
        <v>Nom équipe 5</v>
      </c>
      <c r="E15" s="31"/>
      <c r="F15" s="41" t="str">
        <f ca="1">D15</f>
        <v>Nom équipe 5</v>
      </c>
      <c r="G15" s="34">
        <f>G7</f>
        <v>0.5069444444444442</v>
      </c>
      <c r="H15" s="34" t="s">
        <v>33</v>
      </c>
      <c r="I15" s="40"/>
      <c r="J15" s="28"/>
      <c r="K15" s="28"/>
      <c r="L15" s="44"/>
      <c r="M15" s="37"/>
      <c r="N15" s="28"/>
      <c r="O15" s="34">
        <f>O7</f>
        <v>0.49861111111111084</v>
      </c>
      <c r="P15" s="34" t="s">
        <v>33</v>
      </c>
      <c r="Q15" s="40"/>
      <c r="R15" s="28"/>
      <c r="S15" s="28"/>
      <c r="U15" s="37"/>
      <c r="V15" s="28"/>
      <c r="W15" s="5"/>
      <c r="X15" s="5"/>
    </row>
    <row r="16" spans="1:25" ht="21" x14ac:dyDescent="0.35">
      <c r="B16" s="94"/>
      <c r="D16" s="72"/>
      <c r="E16" s="33"/>
      <c r="F16" s="40"/>
      <c r="G16" s="38" t="str">
        <f>IF(E15="","",VLOOKUP("w",E14:F15,2,FALSE))</f>
        <v/>
      </c>
      <c r="H16" s="31"/>
      <c r="I16" s="41" t="str">
        <f>G16</f>
        <v/>
      </c>
      <c r="J16" s="28"/>
      <c r="K16" s="28"/>
      <c r="L16" s="44"/>
      <c r="M16" s="37"/>
      <c r="N16" s="28"/>
      <c r="O16" s="38" t="str">
        <f>IF(E15="","",VLOOKUP("l",E14:F15,2,FALSE))</f>
        <v/>
      </c>
      <c r="P16" s="31"/>
      <c r="Q16" s="41" t="str">
        <f>O16</f>
        <v/>
      </c>
      <c r="R16" s="28"/>
      <c r="S16" s="28"/>
      <c r="U16" s="37"/>
      <c r="V16" s="28"/>
      <c r="W16" s="5"/>
      <c r="X16" s="5"/>
    </row>
    <row r="17" spans="2:24" ht="21" x14ac:dyDescent="0.35">
      <c r="B17" s="94"/>
      <c r="D17" s="34">
        <f>D13</f>
        <v>0.49027777777777753</v>
      </c>
      <c r="E17" s="34" t="s">
        <v>33</v>
      </c>
      <c r="F17" s="40"/>
      <c r="G17" s="38" t="str">
        <f>IF(E19="","",VLOOKUP("w",E18:F19,2,FALSE))</f>
        <v/>
      </c>
      <c r="H17" s="31"/>
      <c r="I17" s="41" t="str">
        <f>G17</f>
        <v/>
      </c>
      <c r="J17" s="34">
        <f>J11</f>
        <v>0.52361111111111081</v>
      </c>
      <c r="K17" s="34" t="s">
        <v>33</v>
      </c>
      <c r="L17" s="44"/>
      <c r="M17" s="37"/>
      <c r="N17" s="28"/>
      <c r="O17" s="38" t="str">
        <f>IF(E19="","",VLOOKUP("l",E18:F19,2,FALSE))</f>
        <v/>
      </c>
      <c r="P17" s="31"/>
      <c r="Q17" s="41" t="str">
        <f>O17</f>
        <v/>
      </c>
      <c r="R17" s="34">
        <f>R11</f>
        <v>0.5152777777777775</v>
      </c>
      <c r="S17" s="34" t="s">
        <v>33</v>
      </c>
      <c r="U17" s="37"/>
      <c r="V17" s="28"/>
      <c r="W17" s="5"/>
      <c r="X17" s="5"/>
    </row>
    <row r="18" spans="2:24" ht="21" x14ac:dyDescent="0.35">
      <c r="B18" s="94"/>
      <c r="D18" s="71" t="str">
        <f ca="1">'Param. - Transition'!D6</f>
        <v>Nom équipe 2</v>
      </c>
      <c r="E18" s="31"/>
      <c r="F18" s="41" t="str">
        <f ca="1">D18</f>
        <v>Nom équipe 2</v>
      </c>
      <c r="G18" s="28"/>
      <c r="H18" s="28"/>
      <c r="I18" s="40"/>
      <c r="J18" s="38" t="str">
        <f>IF(H9="","",VLOOKUP("L",H8:I9,2,FALSE))</f>
        <v/>
      </c>
      <c r="K18" s="31"/>
      <c r="L18" s="45" t="str">
        <f>J18</f>
        <v/>
      </c>
      <c r="M18" s="37"/>
      <c r="N18" s="28"/>
      <c r="O18" s="28"/>
      <c r="P18" s="28"/>
      <c r="Q18" s="40"/>
      <c r="R18" s="38" t="str">
        <f>IF(P9="","",VLOOKUP("L",P8:Q9,2,FALSE))</f>
        <v/>
      </c>
      <c r="S18" s="31"/>
      <c r="T18" s="45" t="str">
        <f>R18</f>
        <v/>
      </c>
      <c r="U18" s="37"/>
      <c r="V18" s="28"/>
      <c r="W18" s="5"/>
      <c r="X18" s="5"/>
    </row>
    <row r="19" spans="2:24" ht="21" x14ac:dyDescent="0.35">
      <c r="B19" s="95"/>
      <c r="D19" s="71" t="str">
        <f ca="1">'Param. - Transition'!C5</f>
        <v>Nom équipe 3</v>
      </c>
      <c r="E19" s="31"/>
      <c r="F19" s="41" t="str">
        <f ca="1">D19</f>
        <v>Nom équipe 3</v>
      </c>
      <c r="G19" s="28"/>
      <c r="H19" s="28"/>
      <c r="I19" s="40"/>
      <c r="J19" s="38" t="str">
        <f>IF(H17="","",VLOOKUP("L",H16:I17,2,FALSE))</f>
        <v/>
      </c>
      <c r="K19" s="31"/>
      <c r="L19" s="45" t="str">
        <f>J19</f>
        <v/>
      </c>
      <c r="M19" s="37"/>
      <c r="N19" s="28"/>
      <c r="O19" s="28"/>
      <c r="P19" s="28"/>
      <c r="Q19" s="40"/>
      <c r="R19" s="38" t="str">
        <f>IF(P17="","",VLOOKUP("L",P16:Q17,2,FALSE))</f>
        <v/>
      </c>
      <c r="S19" s="31"/>
      <c r="T19" s="45" t="str">
        <f>R19</f>
        <v/>
      </c>
      <c r="U19" s="37"/>
      <c r="W19" s="5"/>
      <c r="X19" s="5"/>
    </row>
    <row r="20" spans="2:24" ht="21" x14ac:dyDescent="0.35">
      <c r="D20" s="72"/>
      <c r="F20" s="40"/>
      <c r="G20" s="28"/>
      <c r="H20" s="28"/>
      <c r="I20" s="40"/>
      <c r="J20" s="28"/>
      <c r="K20" s="28"/>
      <c r="L20" s="44"/>
      <c r="M20" s="37"/>
      <c r="N20" s="28"/>
      <c r="O20" s="28"/>
      <c r="P20" s="28"/>
      <c r="Q20" s="40"/>
      <c r="R20" s="28"/>
      <c r="S20" s="28"/>
      <c r="U20" s="37"/>
      <c r="W20" s="5"/>
      <c r="X20" s="5"/>
    </row>
    <row r="21" spans="2:24" ht="21" x14ac:dyDescent="0.35">
      <c r="M21" s="35"/>
      <c r="U21" s="35"/>
      <c r="W21" s="5"/>
      <c r="X21" s="5"/>
    </row>
    <row r="22" spans="2:24" ht="21" x14ac:dyDescent="0.35">
      <c r="M22" s="35"/>
      <c r="R22" s="34" t="s">
        <v>26</v>
      </c>
      <c r="U22" s="35"/>
      <c r="W22" s="5"/>
      <c r="X22" s="5"/>
    </row>
    <row r="23" spans="2:24" ht="18.5" x14ac:dyDescent="0.35">
      <c r="R23" s="34">
        <f>R17+Paramétrage!$G$14+Paramétrage!$G$15</f>
        <v>0.52361111111111081</v>
      </c>
      <c r="W23" s="5"/>
      <c r="X23" s="5"/>
    </row>
    <row r="24" spans="2:24" x14ac:dyDescent="0.35">
      <c r="W24" s="5"/>
      <c r="X24" s="5"/>
    </row>
    <row r="25" spans="2:24" x14ac:dyDescent="0.35">
      <c r="W25" s="5"/>
      <c r="X25" s="5"/>
    </row>
    <row r="26" spans="2:24" x14ac:dyDescent="0.35">
      <c r="W26"/>
      <c r="X26"/>
    </row>
    <row r="27" spans="2:24" x14ac:dyDescent="0.35">
      <c r="W27"/>
      <c r="X27"/>
    </row>
  </sheetData>
  <sheetProtection selectLockedCells="1"/>
  <mergeCells count="4">
    <mergeCell ref="D2:K2"/>
    <mergeCell ref="O2:S2"/>
    <mergeCell ref="W2:Y2"/>
    <mergeCell ref="B6:B19"/>
  </mergeCells>
  <conditionalFormatting sqref="D1:L1 C3:L3 D20:F20 D21:L22 D23:Q23 D24:U25">
    <cfRule type="cellIs" dxfId="375" priority="58" operator="equal">
      <formula>"N"</formula>
    </cfRule>
    <cfRule type="cellIs" dxfId="374" priority="59" operator="equal">
      <formula>"W"</formula>
    </cfRule>
    <cfRule type="cellIs" dxfId="373" priority="60" operator="equal">
      <formula>"L"</formula>
    </cfRule>
  </conditionalFormatting>
  <conditionalFormatting sqref="F6:F17">
    <cfRule type="cellIs" dxfId="372" priority="55" operator="equal">
      <formula>"N"</formula>
    </cfRule>
    <cfRule type="cellIs" dxfId="371" priority="56" operator="equal">
      <formula>"W"</formula>
    </cfRule>
    <cfRule type="cellIs" dxfId="370" priority="57" operator="equal">
      <formula>"L"</formula>
    </cfRule>
  </conditionalFormatting>
  <conditionalFormatting sqref="H5:H6 G8:H10">
    <cfRule type="cellIs" dxfId="369" priority="22" operator="equal">
      <formula>"N"</formula>
    </cfRule>
    <cfRule type="cellIs" dxfId="368" priority="23" operator="equal">
      <formula>"W"</formula>
    </cfRule>
    <cfRule type="cellIs" dxfId="367" priority="24" operator="equal">
      <formula>"L"</formula>
    </cfRule>
  </conditionalFormatting>
  <conditionalFormatting sqref="H12:H14 G16:H17">
    <cfRule type="cellIs" dxfId="366" priority="19" operator="equal">
      <formula>"N"</formula>
    </cfRule>
    <cfRule type="cellIs" dxfId="365" priority="20" operator="equal">
      <formula>"W"</formula>
    </cfRule>
    <cfRule type="cellIs" dxfId="364" priority="21" operator="equal">
      <formula>"L"</formula>
    </cfRule>
  </conditionalFormatting>
  <conditionalFormatting sqref="I7:I17">
    <cfRule type="cellIs" dxfId="363" priority="28" operator="equal">
      <formula>"N"</formula>
    </cfRule>
    <cfRule type="cellIs" dxfId="362" priority="29" operator="equal">
      <formula>"W"</formula>
    </cfRule>
    <cfRule type="cellIs" dxfId="361" priority="30" operator="equal">
      <formula>"L"</formula>
    </cfRule>
  </conditionalFormatting>
  <conditionalFormatting sqref="I19">
    <cfRule type="cellIs" dxfId="360" priority="52" operator="equal">
      <formula>"N"</formula>
    </cfRule>
    <cfRule type="cellIs" dxfId="359" priority="53" operator="equal">
      <formula>"W"</formula>
    </cfRule>
    <cfRule type="cellIs" dxfId="358" priority="54" operator="equal">
      <formula>"L"</formula>
    </cfRule>
  </conditionalFormatting>
  <conditionalFormatting sqref="J12:J14">
    <cfRule type="cellIs" dxfId="357" priority="40" operator="equal">
      <formula>"N"</formula>
    </cfRule>
    <cfRule type="cellIs" dxfId="356" priority="41" operator="equal">
      <formula>"W"</formula>
    </cfRule>
    <cfRule type="cellIs" dxfId="355" priority="42" operator="equal">
      <formula>"L"</formula>
    </cfRule>
  </conditionalFormatting>
  <conditionalFormatting sqref="J18:L19">
    <cfRule type="cellIs" dxfId="354" priority="13" operator="equal">
      <formula>"N"</formula>
    </cfRule>
    <cfRule type="cellIs" dxfId="353" priority="14" operator="equal">
      <formula>"W"</formula>
    </cfRule>
    <cfRule type="cellIs" dxfId="352" priority="15" operator="equal">
      <formula>"L"</formula>
    </cfRule>
  </conditionalFormatting>
  <conditionalFormatting sqref="K4:L10 L11 K12:L16 L17">
    <cfRule type="cellIs" dxfId="351" priority="16" operator="equal">
      <formula>"N"</formula>
    </cfRule>
    <cfRule type="cellIs" dxfId="350" priority="17" operator="equal">
      <formula>"W"</formula>
    </cfRule>
    <cfRule type="cellIs" dxfId="349" priority="18" operator="equal">
      <formula>"L"</formula>
    </cfRule>
  </conditionalFormatting>
  <conditionalFormatting sqref="N1:T1 W1:Y1 C1:C2 A1:B5 L2 N2:O2 N3:T3 I4:J6 Q4:R8 F5:G5 O5 B6 A6:A19 J7:J10 R9:R10 G12:G13 O12:O13 F18:I18 F19 I20:L20 Q20:T21 A20:B1048576 N21:P22 Q22 S22:T22 S23:U23">
    <cfRule type="cellIs" dxfId="348" priority="61" operator="equal">
      <formula>"N"</formula>
    </cfRule>
    <cfRule type="cellIs" dxfId="347" priority="62" operator="equal">
      <formula>"W"</formula>
    </cfRule>
    <cfRule type="cellIs" dxfId="346" priority="63" operator="equal">
      <formula>"L"</formula>
    </cfRule>
  </conditionalFormatting>
  <conditionalFormatting sqref="P5:P6 O8:P10">
    <cfRule type="cellIs" dxfId="345" priority="10" operator="equal">
      <formula>"N"</formula>
    </cfRule>
    <cfRule type="cellIs" dxfId="344" priority="11" operator="equal">
      <formula>"W"</formula>
    </cfRule>
    <cfRule type="cellIs" dxfId="343" priority="12" operator="equal">
      <formula>"L"</formula>
    </cfRule>
  </conditionalFormatting>
  <conditionalFormatting sqref="P12:P14 O16:P17">
    <cfRule type="cellIs" dxfId="342" priority="7" operator="equal">
      <formula>"N"</formula>
    </cfRule>
    <cfRule type="cellIs" dxfId="341" priority="8" operator="equal">
      <formula>"W"</formula>
    </cfRule>
    <cfRule type="cellIs" dxfId="340" priority="9" operator="equal">
      <formula>"L"</formula>
    </cfRule>
  </conditionalFormatting>
  <conditionalFormatting sqref="Q9:Q17 O18:Q18">
    <cfRule type="cellIs" dxfId="339" priority="37" operator="equal">
      <formula>"N"</formula>
    </cfRule>
    <cfRule type="cellIs" dxfId="338" priority="38" operator="equal">
      <formula>"W"</formula>
    </cfRule>
    <cfRule type="cellIs" dxfId="337" priority="39" operator="equal">
      <formula>"L"</formula>
    </cfRule>
  </conditionalFormatting>
  <conditionalFormatting sqref="Q19">
    <cfRule type="cellIs" dxfId="336" priority="49" operator="equal">
      <formula>"N"</formula>
    </cfRule>
    <cfRule type="cellIs" dxfId="335" priority="50" operator="equal">
      <formula>"W"</formula>
    </cfRule>
    <cfRule type="cellIs" dxfId="334" priority="51" operator="equal">
      <formula>"L"</formula>
    </cfRule>
  </conditionalFormatting>
  <conditionalFormatting sqref="R12:R14">
    <cfRule type="cellIs" dxfId="333" priority="43" operator="equal">
      <formula>"N"</formula>
    </cfRule>
    <cfRule type="cellIs" dxfId="332" priority="44" operator="equal">
      <formula>"W"</formula>
    </cfRule>
    <cfRule type="cellIs" dxfId="331" priority="45" operator="equal">
      <formula>"L"</formula>
    </cfRule>
  </conditionalFormatting>
  <conditionalFormatting sqref="R18:T19">
    <cfRule type="cellIs" dxfId="330" priority="1" operator="equal">
      <formula>"N"</formula>
    </cfRule>
    <cfRule type="cellIs" dxfId="329" priority="2" operator="equal">
      <formula>"W"</formula>
    </cfRule>
    <cfRule type="cellIs" dxfId="328" priority="3" operator="equal">
      <formula>"L"</formula>
    </cfRule>
  </conditionalFormatting>
  <conditionalFormatting sqref="S4:T10 T11 S12:T16 T17">
    <cfRule type="cellIs" dxfId="327" priority="4" operator="equal">
      <formula>"N"</formula>
    </cfRule>
    <cfRule type="cellIs" dxfId="326" priority="5" operator="equal">
      <formula>"W"</formula>
    </cfRule>
    <cfRule type="cellIs" dxfId="325" priority="6" operator="equal">
      <formula>"L"</formula>
    </cfRule>
  </conditionalFormatting>
  <conditionalFormatting sqref="T2">
    <cfRule type="cellIs" dxfId="324" priority="34" operator="equal">
      <formula>"N"</formula>
    </cfRule>
    <cfRule type="cellIs" dxfId="323" priority="35" operator="equal">
      <formula>"W"</formula>
    </cfRule>
    <cfRule type="cellIs" dxfId="322" priority="36" operator="equal">
      <formula>"L"</formula>
    </cfRule>
  </conditionalFormatting>
  <conditionalFormatting sqref="V1:V18 D4:F4 N4:N20 C4:C107 D6:E8 D10:E12 D14:E16 D18:E19 D26:Y107">
    <cfRule type="cellIs" dxfId="321" priority="46" operator="equal">
      <formula>"N"</formula>
    </cfRule>
    <cfRule type="cellIs" dxfId="320" priority="47" operator="equal">
      <formula>"W"</formula>
    </cfRule>
    <cfRule type="cellIs" dxfId="319" priority="48" operator="equal">
      <formula>"L"</formula>
    </cfRule>
  </conditionalFormatting>
  <conditionalFormatting sqref="W2">
    <cfRule type="cellIs" dxfId="318" priority="31" operator="equal">
      <formula>"N"</formula>
    </cfRule>
    <cfRule type="cellIs" dxfId="317" priority="32" operator="equal">
      <formula>"W"</formula>
    </cfRule>
    <cfRule type="cellIs" dxfId="316" priority="33" operator="equal">
      <formula>"L"</formula>
    </cfRule>
  </conditionalFormatting>
  <conditionalFormatting sqref="W3:Y14">
    <cfRule type="cellIs" dxfId="315" priority="25" operator="equal">
      <formula>"N"</formula>
    </cfRule>
    <cfRule type="cellIs" dxfId="314" priority="26" operator="equal">
      <formula>"W"</formula>
    </cfRule>
    <cfRule type="cellIs" dxfId="313" priority="27" operator="equal">
      <formula>"L"</formula>
    </cfRule>
  </conditionalFormatting>
  <conditionalFormatting sqref="X7:X14 W4:X6 X26:X27">
    <cfRule type="duplicateValues" dxfId="312" priority="64"/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8FBF66C-05FC-44FD-9AA1-EEC8BB55D893}">
          <x14:formula1>
            <xm:f>Paramétrage!$A$1:$A$3</xm:f>
          </x14:formula1>
          <xm:sqref>E14:E15 K18:K19 E6:E7 E18:E19 P8:P9 E10:E11 H8:H9 S12:S13 H16:H17 K12:K13 P16:P17 S18:S19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828A2-0A73-4BEF-9E91-62E30FA4F77C}">
  <sheetPr>
    <tabColor theme="7" tint="0.59999389629810485"/>
    <pageSetUpPr fitToPage="1"/>
  </sheetPr>
  <dimension ref="A2:X22"/>
  <sheetViews>
    <sheetView showGridLines="0" view="pageBreakPreview" zoomScale="40" zoomScaleNormal="70" zoomScaleSheetLayoutView="40" workbookViewId="0">
      <selection activeCell="O16" sqref="O16"/>
    </sheetView>
  </sheetViews>
  <sheetFormatPr baseColWidth="10" defaultRowHeight="14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1" width="6" style="2" customWidth="1"/>
    <col min="12" max="12" width="0.36328125" style="1" customWidth="1"/>
    <col min="13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2" width="6" style="2" customWidth="1"/>
    <col min="23" max="24" width="0.26953125" style="2" customWidth="1"/>
  </cols>
  <sheetData>
    <row r="2" spans="1:24" ht="61" customHeight="1" x14ac:dyDescent="0.35">
      <c r="B2" s="92" t="s">
        <v>41</v>
      </c>
      <c r="C2" s="92"/>
      <c r="D2" s="92"/>
      <c r="E2" s="92"/>
      <c r="F2" s="92"/>
      <c r="G2" s="92"/>
      <c r="H2" s="92"/>
      <c r="I2" s="92"/>
      <c r="J2" s="92"/>
      <c r="K2" s="92"/>
      <c r="M2" s="92" t="s">
        <v>41</v>
      </c>
      <c r="N2" s="92"/>
      <c r="O2" s="92"/>
      <c r="P2" s="92"/>
      <c r="Q2" s="92"/>
      <c r="R2" s="92"/>
      <c r="S2" s="92"/>
      <c r="T2" s="92"/>
      <c r="U2" s="92"/>
      <c r="V2" s="92"/>
      <c r="W2" s="68"/>
      <c r="X2" s="68"/>
    </row>
    <row r="3" spans="1:24" ht="14.5" customHeight="1" x14ac:dyDescent="0.35">
      <c r="W3" s="68"/>
      <c r="X3" s="68"/>
    </row>
    <row r="4" spans="1:24" ht="24" customHeight="1" x14ac:dyDescent="0.35">
      <c r="W4" s="68"/>
      <c r="X4" s="68"/>
    </row>
    <row r="5" spans="1:24" ht="24" customHeight="1" x14ac:dyDescent="0.35">
      <c r="W5" s="68"/>
      <c r="X5" s="68"/>
    </row>
    <row r="6" spans="1:24" ht="24" customHeight="1" thickBot="1" x14ac:dyDescent="0.4">
      <c r="W6" s="68"/>
      <c r="X6" s="68"/>
    </row>
    <row r="7" spans="1:24" ht="24" customHeight="1" thickBot="1" x14ac:dyDescent="0.6">
      <c r="E7" s="89" t="str">
        <f>"POULE A - "&amp;Paramétrage!$J$3</f>
        <v>POULE A - Volley</v>
      </c>
      <c r="F7" s="90"/>
      <c r="G7" s="90"/>
      <c r="H7" s="90"/>
      <c r="I7" s="90"/>
      <c r="J7" s="90"/>
      <c r="K7" s="91"/>
      <c r="P7" s="89" t="str">
        <f>"POULE B - "&amp;Paramétrage!$J$3</f>
        <v>POULE B - Volley</v>
      </c>
      <c r="Q7" s="90"/>
      <c r="R7" s="90"/>
      <c r="S7" s="90"/>
      <c r="T7" s="90"/>
      <c r="U7" s="90"/>
      <c r="V7" s="91"/>
      <c r="W7" s="68"/>
      <c r="X7" s="68"/>
    </row>
    <row r="8" spans="1:24" ht="24" customHeight="1" thickBot="1" x14ac:dyDescent="0.4">
      <c r="W8" s="68"/>
      <c r="X8" s="68"/>
    </row>
    <row r="9" spans="1:24" ht="24" customHeight="1" thickBot="1" x14ac:dyDescent="0.4">
      <c r="E9" s="11" t="s">
        <v>0</v>
      </c>
      <c r="F9" s="12" t="s">
        <v>1</v>
      </c>
      <c r="G9" s="12" t="s">
        <v>2</v>
      </c>
      <c r="H9" s="18"/>
      <c r="I9" s="13" t="s">
        <v>0</v>
      </c>
      <c r="J9" s="12" t="s">
        <v>1</v>
      </c>
      <c r="K9" s="14" t="s">
        <v>2</v>
      </c>
      <c r="P9" s="11" t="s">
        <v>0</v>
      </c>
      <c r="Q9" s="12" t="s">
        <v>1</v>
      </c>
      <c r="R9" s="12" t="s">
        <v>2</v>
      </c>
      <c r="S9" s="18"/>
      <c r="T9" s="13" t="s">
        <v>0</v>
      </c>
      <c r="U9" s="12" t="s">
        <v>1</v>
      </c>
      <c r="V9" s="14" t="s">
        <v>2</v>
      </c>
      <c r="W9" s="68"/>
      <c r="X9" s="68"/>
    </row>
    <row r="10" spans="1:24" ht="30" customHeight="1" thickBot="1" x14ac:dyDescent="0.4">
      <c r="A10" s="22">
        <f>+'1-Phase de poule-Sport 2'!A5</f>
        <v>0</v>
      </c>
      <c r="B10" s="26" t="str">
        <f>+'1-Phase de poule-Sport 2'!B5</f>
        <v>T1</v>
      </c>
      <c r="C10" s="26">
        <f>+'1-Phase de poule-Sport 2'!C5</f>
        <v>0.5625</v>
      </c>
      <c r="D10" s="5"/>
      <c r="E10" s="15" t="str">
        <f>+'1-Phase de poule-Sport 2'!E5</f>
        <v>Nom équipe 1</v>
      </c>
      <c r="F10" s="20"/>
      <c r="G10" s="20"/>
      <c r="H10" s="54" t="str">
        <f>+'1-Phase de poule-Sport 2'!H5</f>
        <v>VS</v>
      </c>
      <c r="I10" s="9" t="str">
        <f>+'1-Phase de poule-Sport 2'!I5</f>
        <v>Nom équipe 5</v>
      </c>
      <c r="J10" s="20"/>
      <c r="K10" s="22"/>
      <c r="L10" s="22">
        <f>+'1-Phase de poule-Sport 2'!L5</f>
        <v>0</v>
      </c>
      <c r="M10" s="26" t="str">
        <f>+'1-Phase de poule-Sport 2'!M5</f>
        <v>T2</v>
      </c>
      <c r="N10" s="26">
        <f>+'1-Phase de poule-Sport 2'!C5</f>
        <v>0.5625</v>
      </c>
      <c r="O10" s="5"/>
      <c r="P10" s="15" t="str">
        <f>+'1-Phase de poule-Sport 2'!P5</f>
        <v>Nom équipe 2</v>
      </c>
      <c r="Q10" s="20"/>
      <c r="R10" s="20"/>
      <c r="S10" s="54" t="str">
        <f>+'1-Phase de poule-Sport 2'!S5</f>
        <v>VS</v>
      </c>
      <c r="T10" s="9" t="str">
        <f>+'1-Phase de poule-Sport 2'!T5</f>
        <v>Nom équipe 6</v>
      </c>
      <c r="U10" s="20"/>
      <c r="V10" s="22"/>
      <c r="W10" s="68"/>
      <c r="X10" s="68"/>
    </row>
    <row r="11" spans="1:24" ht="30" customHeight="1" thickBot="1" x14ac:dyDescent="0.4">
      <c r="A11" s="22">
        <f>+'1-Phase de poule-Sport 2'!A6</f>
        <v>0</v>
      </c>
      <c r="B11" s="26" t="str">
        <f>+'1-Phase de poule-Sport 2'!B6</f>
        <v>T1</v>
      </c>
      <c r="C11" s="26">
        <f>+'1-Phase de poule-Sport 2'!C6</f>
        <v>0.5708333333333333</v>
      </c>
      <c r="D11" s="25"/>
      <c r="E11" s="16" t="str">
        <f>+'1-Phase de poule-Sport 2'!E6</f>
        <v>Nom équipe 3</v>
      </c>
      <c r="F11" s="21"/>
      <c r="G11" s="21"/>
      <c r="H11" s="54" t="str">
        <f>+'1-Phase de poule-Sport 2'!H6</f>
        <v>VS</v>
      </c>
      <c r="I11" s="10" t="str">
        <f>+'1-Phase de poule-Sport 2'!I6</f>
        <v>Nom équipe 7</v>
      </c>
      <c r="J11" s="21"/>
      <c r="K11" s="52"/>
      <c r="L11" s="22">
        <f>+'1-Phase de poule-Sport 2'!L6</f>
        <v>0</v>
      </c>
      <c r="M11" s="26" t="str">
        <f>+'1-Phase de poule-Sport 2'!M6</f>
        <v>T2</v>
      </c>
      <c r="N11" s="27">
        <f>+'1-Phase de poule-Sport 2'!C6</f>
        <v>0.5708333333333333</v>
      </c>
      <c r="O11" s="25"/>
      <c r="P11" s="16" t="str">
        <f>+'1-Phase de poule-Sport 2'!P6</f>
        <v>Nom équipe 4</v>
      </c>
      <c r="Q11" s="21"/>
      <c r="R11" s="21"/>
      <c r="S11" s="54" t="str">
        <f>+'1-Phase de poule-Sport 2'!S6</f>
        <v>VS</v>
      </c>
      <c r="T11" s="10" t="str">
        <f>+'1-Phase de poule-Sport 2'!T6</f>
        <v>Nom équipe 8</v>
      </c>
      <c r="U11" s="21"/>
      <c r="V11" s="52"/>
      <c r="W11" s="68"/>
      <c r="X11" s="68"/>
    </row>
    <row r="12" spans="1:24" ht="30" customHeight="1" thickBot="1" x14ac:dyDescent="0.4">
      <c r="A12" s="22">
        <f>+'1-Phase de poule-Sport 2'!A7</f>
        <v>0</v>
      </c>
      <c r="B12" s="26" t="str">
        <f>+'1-Phase de poule-Sport 2'!B7</f>
        <v>T1</v>
      </c>
      <c r="C12" s="26">
        <f>+'1-Phase de poule-Sport 2'!C7</f>
        <v>0.57916666666666661</v>
      </c>
      <c r="D12" s="25"/>
      <c r="E12" s="15" t="str">
        <f>+'1-Phase de poule-Sport 2'!E7</f>
        <v>Nom équipe 1</v>
      </c>
      <c r="F12" s="20"/>
      <c r="G12" s="20"/>
      <c r="H12" s="54" t="str">
        <f>+'1-Phase de poule-Sport 2'!H7</f>
        <v>VS</v>
      </c>
      <c r="I12" s="9" t="str">
        <f>+'1-Phase de poule-Sport 2'!I7</f>
        <v>Nom équipe 5</v>
      </c>
      <c r="J12" s="20"/>
      <c r="K12" s="22"/>
      <c r="L12" s="22">
        <f>+'1-Phase de poule-Sport 2'!L7</f>
        <v>0</v>
      </c>
      <c r="M12" s="26" t="str">
        <f>+'1-Phase de poule-Sport 2'!M7</f>
        <v>T2</v>
      </c>
      <c r="N12" s="27">
        <f>+'1-Phase de poule-Sport 2'!C7</f>
        <v>0.57916666666666661</v>
      </c>
      <c r="O12" s="25"/>
      <c r="P12" s="15" t="str">
        <f>+'1-Phase de poule-Sport 2'!P7</f>
        <v>Nom équipe 2</v>
      </c>
      <c r="Q12" s="20"/>
      <c r="R12" s="20"/>
      <c r="S12" s="54" t="str">
        <f>+'1-Phase de poule-Sport 2'!S7</f>
        <v>VS</v>
      </c>
      <c r="T12" s="9" t="str">
        <f>+'1-Phase de poule-Sport 2'!T7</f>
        <v>Nom équipe 6</v>
      </c>
      <c r="U12" s="20"/>
      <c r="V12" s="22"/>
      <c r="W12" s="68"/>
      <c r="X12" s="68"/>
    </row>
    <row r="13" spans="1:24" ht="30" customHeight="1" thickBot="1" x14ac:dyDescent="0.4">
      <c r="A13" s="22">
        <f>+'1-Phase de poule-Sport 2'!A8</f>
        <v>0</v>
      </c>
      <c r="B13" s="26" t="str">
        <f>+'1-Phase de poule-Sport 2'!B8</f>
        <v>T1</v>
      </c>
      <c r="C13" s="26">
        <f>+'1-Phase de poule-Sport 2'!C8</f>
        <v>0.58749999999999991</v>
      </c>
      <c r="D13" s="25"/>
      <c r="E13" s="16" t="str">
        <f>+'1-Phase de poule-Sport 2'!E8</f>
        <v>Nom équipe 7</v>
      </c>
      <c r="F13" s="21"/>
      <c r="G13" s="21"/>
      <c r="H13" s="54" t="str">
        <f>+'1-Phase de poule-Sport 2'!H8</f>
        <v>VS</v>
      </c>
      <c r="I13" s="10" t="str">
        <f>+'1-Phase de poule-Sport 2'!I8</f>
        <v>Nom équipe 3</v>
      </c>
      <c r="J13" s="21"/>
      <c r="K13" s="52"/>
      <c r="L13" s="22">
        <f>+'1-Phase de poule-Sport 2'!L8</f>
        <v>0</v>
      </c>
      <c r="M13" s="26" t="str">
        <f>+'1-Phase de poule-Sport 2'!M8</f>
        <v>T2</v>
      </c>
      <c r="N13" s="27">
        <f>+'1-Phase de poule-Sport 2'!C8</f>
        <v>0.58749999999999991</v>
      </c>
      <c r="O13" s="25"/>
      <c r="P13" s="16" t="str">
        <f>+'1-Phase de poule-Sport 2'!P8</f>
        <v>Nom équipe 8</v>
      </c>
      <c r="Q13" s="21"/>
      <c r="R13" s="21"/>
      <c r="S13" s="54" t="str">
        <f>+'1-Phase de poule-Sport 2'!S8</f>
        <v>VS</v>
      </c>
      <c r="T13" s="10" t="str">
        <f>+'1-Phase de poule-Sport 2'!T8</f>
        <v>Nom équipe 4</v>
      </c>
      <c r="U13" s="21"/>
      <c r="V13" s="52"/>
      <c r="W13" s="68"/>
      <c r="X13" s="68"/>
    </row>
    <row r="14" spans="1:24" ht="30" customHeight="1" thickBot="1" x14ac:dyDescent="0.4">
      <c r="A14" s="22">
        <f>+'1-Phase de poule-Sport 2'!A9</f>
        <v>0</v>
      </c>
      <c r="B14" s="26" t="str">
        <f>+'1-Phase de poule-Sport 2'!B9</f>
        <v>T1</v>
      </c>
      <c r="C14" s="26">
        <f>+'1-Phase de poule-Sport 2'!C9</f>
        <v>0.59583333333333321</v>
      </c>
      <c r="D14" s="25"/>
      <c r="E14" s="15" t="str">
        <f>+'1-Phase de poule-Sport 2'!E9</f>
        <v>Nom équipe 1</v>
      </c>
      <c r="F14" s="20"/>
      <c r="G14" s="20"/>
      <c r="H14" s="54" t="str">
        <f>+'1-Phase de poule-Sport 2'!H9</f>
        <v>VS</v>
      </c>
      <c r="I14" s="9" t="str">
        <f>+'1-Phase de poule-Sport 2'!I9</f>
        <v>Nom équipe 7</v>
      </c>
      <c r="J14" s="20"/>
      <c r="K14" s="22"/>
      <c r="L14" s="22">
        <f>+'1-Phase de poule-Sport 2'!L9</f>
        <v>0</v>
      </c>
      <c r="M14" s="26" t="str">
        <f>+'1-Phase de poule-Sport 2'!M9</f>
        <v>T2</v>
      </c>
      <c r="N14" s="27">
        <f>+'1-Phase de poule-Sport 2'!C9</f>
        <v>0.59583333333333321</v>
      </c>
      <c r="O14" s="25"/>
      <c r="P14" s="15" t="str">
        <f>+'1-Phase de poule-Sport 2'!P9</f>
        <v>Nom équipe 2</v>
      </c>
      <c r="Q14" s="20"/>
      <c r="R14" s="20"/>
      <c r="S14" s="54" t="str">
        <f>+'1-Phase de poule-Sport 2'!S9</f>
        <v>VS</v>
      </c>
      <c r="T14" s="9" t="str">
        <f>+'1-Phase de poule-Sport 2'!T9</f>
        <v>Nom équipe 8</v>
      </c>
      <c r="U14" s="20"/>
      <c r="V14" s="22"/>
      <c r="W14" s="68"/>
      <c r="X14" s="68"/>
    </row>
    <row r="15" spans="1:24" ht="30" customHeight="1" x14ac:dyDescent="0.35">
      <c r="A15" s="22">
        <f>+'1-Phase de poule-Sport 2'!A10</f>
        <v>0</v>
      </c>
      <c r="B15" s="26" t="str">
        <f>+'1-Phase de poule-Sport 2'!B10</f>
        <v>T1</v>
      </c>
      <c r="C15" s="26">
        <f>+'1-Phase de poule-Sport 2'!C10</f>
        <v>0.60416666666666652</v>
      </c>
      <c r="D15" s="25"/>
      <c r="E15" s="16" t="str">
        <f>+'1-Phase de poule-Sport 2'!E10</f>
        <v>Nom équipe 5</v>
      </c>
      <c r="F15" s="21"/>
      <c r="G15" s="21"/>
      <c r="H15" s="54" t="str">
        <f>+'1-Phase de poule-Sport 2'!H10</f>
        <v>VS</v>
      </c>
      <c r="I15" s="10" t="str">
        <f>+'1-Phase de poule-Sport 2'!I10</f>
        <v>Nom équipe 3</v>
      </c>
      <c r="J15" s="21"/>
      <c r="K15" s="52"/>
      <c r="L15" s="22">
        <f>+'1-Phase de poule-Sport 2'!L10</f>
        <v>0</v>
      </c>
      <c r="M15" s="26" t="str">
        <f>+'1-Phase de poule-Sport 2'!M10</f>
        <v>T2</v>
      </c>
      <c r="N15" s="27">
        <f>+'1-Phase de poule-Sport 2'!C10</f>
        <v>0.60416666666666652</v>
      </c>
      <c r="O15" s="25"/>
      <c r="P15" s="16" t="str">
        <f>+'1-Phase de poule-Sport 2'!P10</f>
        <v>Nom équipe 6</v>
      </c>
      <c r="Q15" s="21"/>
      <c r="R15" s="21"/>
      <c r="S15" s="54" t="str">
        <f>+'1-Phase de poule-Sport 2'!S10</f>
        <v>VS</v>
      </c>
      <c r="T15" s="10" t="str">
        <f>+'1-Phase de poule-Sport 2'!T10</f>
        <v>Nom équipe 4</v>
      </c>
      <c r="U15" s="21"/>
      <c r="V15" s="52"/>
      <c r="W15" s="68"/>
      <c r="X15" s="68"/>
    </row>
    <row r="16" spans="1:24" ht="30" customHeight="1" x14ac:dyDescent="0.35">
      <c r="A16"/>
      <c r="B16"/>
      <c r="C16"/>
      <c r="F16"/>
      <c r="G16"/>
      <c r="J16"/>
      <c r="K16"/>
      <c r="L16"/>
      <c r="M16"/>
      <c r="N16"/>
      <c r="Q16"/>
      <c r="R16"/>
      <c r="U16"/>
      <c r="V16"/>
      <c r="W16"/>
      <c r="X16"/>
    </row>
    <row r="17" spans="1:24" ht="30" customHeight="1" x14ac:dyDescent="0.35">
      <c r="A17"/>
      <c r="B17"/>
      <c r="C17"/>
      <c r="F17"/>
      <c r="G17"/>
      <c r="J17"/>
      <c r="K17"/>
      <c r="L17"/>
      <c r="M17"/>
      <c r="N17"/>
      <c r="Q17"/>
      <c r="R17"/>
      <c r="U17"/>
      <c r="V17"/>
      <c r="W17"/>
      <c r="X17"/>
    </row>
    <row r="18" spans="1:24" ht="30" customHeight="1" x14ac:dyDescent="0.35">
      <c r="A18"/>
      <c r="B18"/>
      <c r="C18"/>
      <c r="F18"/>
      <c r="G18"/>
      <c r="J18"/>
      <c r="K18"/>
      <c r="L18"/>
      <c r="M18"/>
      <c r="N18"/>
      <c r="Q18"/>
      <c r="R18"/>
      <c r="U18"/>
      <c r="V18"/>
      <c r="W18"/>
      <c r="X18"/>
    </row>
    <row r="19" spans="1:24" ht="30" customHeight="1" x14ac:dyDescent="0.35">
      <c r="A19"/>
      <c r="B19"/>
      <c r="C19"/>
      <c r="F19"/>
      <c r="G19"/>
      <c r="J19"/>
      <c r="K19"/>
      <c r="L19"/>
      <c r="M19"/>
      <c r="N19"/>
      <c r="Q19"/>
      <c r="R19"/>
      <c r="U19"/>
      <c r="V19"/>
      <c r="W19"/>
      <c r="X19"/>
    </row>
    <row r="20" spans="1:24" ht="30" customHeight="1" x14ac:dyDescent="0.35">
      <c r="A20"/>
      <c r="B20"/>
      <c r="C20"/>
      <c r="F20"/>
      <c r="G20"/>
      <c r="J20"/>
      <c r="K20"/>
      <c r="L20"/>
      <c r="M20"/>
      <c r="N20"/>
      <c r="Q20"/>
      <c r="R20"/>
      <c r="U20"/>
      <c r="V20"/>
      <c r="W20"/>
      <c r="X20"/>
    </row>
    <row r="21" spans="1:24" x14ac:dyDescent="0.35">
      <c r="A21"/>
      <c r="B21"/>
      <c r="C21"/>
      <c r="F21"/>
      <c r="G21"/>
      <c r="J21"/>
      <c r="K21"/>
      <c r="L21"/>
      <c r="M21"/>
      <c r="N21"/>
      <c r="Q21"/>
      <c r="R21"/>
      <c r="U21"/>
      <c r="V21"/>
      <c r="W21"/>
      <c r="X21"/>
    </row>
    <row r="22" spans="1:24" x14ac:dyDescent="0.35">
      <c r="H22" s="2"/>
      <c r="S22" s="2"/>
    </row>
  </sheetData>
  <mergeCells count="4">
    <mergeCell ref="B2:K2"/>
    <mergeCell ref="M2:V2"/>
    <mergeCell ref="E7:K7"/>
    <mergeCell ref="P7:V7"/>
  </mergeCells>
  <conditionalFormatting sqref="B9:B15 C10:J15">
    <cfRule type="cellIs" dxfId="311" priority="60" operator="equal">
      <formula>"N"</formula>
    </cfRule>
    <cfRule type="cellIs" dxfId="310" priority="61" operator="equal">
      <formula>"W"</formula>
    </cfRule>
    <cfRule type="cellIs" dxfId="309" priority="62" operator="equal">
      <formula>"L"</formula>
    </cfRule>
  </conditionalFormatting>
  <conditionalFormatting sqref="B7:D8">
    <cfRule type="cellIs" dxfId="308" priority="114" operator="equal">
      <formula>"N"</formula>
    </cfRule>
    <cfRule type="cellIs" dxfId="307" priority="115" operator="equal">
      <formula>"W"</formula>
    </cfRule>
    <cfRule type="cellIs" dxfId="306" priority="116" operator="equal">
      <formula>"L"</formula>
    </cfRule>
  </conditionalFormatting>
  <conditionalFormatting sqref="B6:K6">
    <cfRule type="cellIs" dxfId="305" priority="131" operator="equal">
      <formula>"N"</formula>
    </cfRule>
    <cfRule type="cellIs" dxfId="304" priority="132" operator="equal">
      <formula>"W"</formula>
    </cfRule>
    <cfRule type="cellIs" dxfId="303" priority="133" operator="equal">
      <formula>"L"</formula>
    </cfRule>
  </conditionalFormatting>
  <conditionalFormatting sqref="B22:K1048576">
    <cfRule type="cellIs" dxfId="302" priority="134" operator="equal">
      <formula>"N"</formula>
    </cfRule>
    <cfRule type="cellIs" dxfId="301" priority="135" operator="equal">
      <formula>"W"</formula>
    </cfRule>
    <cfRule type="cellIs" dxfId="300" priority="136" operator="equal">
      <formula>"L"</formula>
    </cfRule>
  </conditionalFormatting>
  <conditionalFormatting sqref="C9:D9">
    <cfRule type="cellIs" dxfId="299" priority="66" operator="equal">
      <formula>"N"</formula>
    </cfRule>
    <cfRule type="cellIs" dxfId="298" priority="67" operator="equal">
      <formula>"W"</formula>
    </cfRule>
    <cfRule type="cellIs" dxfId="297" priority="68" operator="equal">
      <formula>"L"</formula>
    </cfRule>
  </conditionalFormatting>
  <conditionalFormatting sqref="E7:K8">
    <cfRule type="cellIs" dxfId="288" priority="2239" operator="equal">
      <formula>"N"</formula>
    </cfRule>
    <cfRule type="cellIs" dxfId="287" priority="2240" operator="equal">
      <formula>"W"</formula>
    </cfRule>
    <cfRule type="cellIs" dxfId="286" priority="2241" operator="equal">
      <formula>"L"</formula>
    </cfRule>
  </conditionalFormatting>
  <conditionalFormatting sqref="M9:O15">
    <cfRule type="cellIs" dxfId="285" priority="10" operator="equal">
      <formula>"N"</formula>
    </cfRule>
    <cfRule type="cellIs" dxfId="284" priority="11" operator="equal">
      <formula>"W"</formula>
    </cfRule>
    <cfRule type="cellIs" dxfId="283" priority="12" operator="equal">
      <formula>"L"</formula>
    </cfRule>
  </conditionalFormatting>
  <conditionalFormatting sqref="M6:X8 A16:XFD21 M22:X1048576">
    <cfRule type="cellIs" dxfId="282" priority="1" operator="equal">
      <formula>"N"</formula>
    </cfRule>
    <cfRule type="cellIs" dxfId="281" priority="2" operator="equal">
      <formula>"W"</formula>
    </cfRule>
    <cfRule type="cellIs" dxfId="280" priority="3" operator="equal">
      <formula>"L"</formula>
    </cfRule>
  </conditionalFormatting>
  <conditionalFormatting sqref="P10:U15">
    <cfRule type="cellIs" dxfId="279" priority="51" operator="equal">
      <formula>"N"</formula>
    </cfRule>
    <cfRule type="cellIs" dxfId="278" priority="52" operator="equal">
      <formula>"W"</formula>
    </cfRule>
    <cfRule type="cellIs" dxfId="277" priority="53" operator="equal">
      <formula>"L"</formula>
    </cfRule>
  </conditionalFormatting>
  <pageMargins left="0.25" right="0.25" top="0.75" bottom="0.75" header="0.3" footer="0.3"/>
  <pageSetup paperSize="9" scale="88" fitToWidth="0" orientation="portrait" r:id="rId1"/>
  <colBreaks count="2" manualBreakCount="2">
    <brk id="11" max="37" man="1"/>
    <brk id="22" max="37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231" operator="containsText" id="{5851FBC5-D8A9-47A3-A6B0-E6BE1145F051}">
            <xm:f>NOT(ISERROR(SEARCH(Paramétrage!#REF!,E7)))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2232" operator="containsText" id="{34CA775C-4C7A-4073-8B8A-11DD4D75BC0C}">
            <xm:f>NOT(ISERROR(SEARCH(Paramétrage!#REF!,E7)))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233" operator="containsText" id="{1E0EEFC0-EC75-4565-947B-86610D281CC6}">
            <xm:f>NOT(ISERROR(SEARCH(Paramétrage!#REF!,E7)))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34" operator="containsText" id="{D24C5620-F988-4EA1-8C8B-CB78B0394854}">
            <xm:f>NOT(ISERROR(SEARCH(Paramétrage!#REF!,E7)))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235" operator="containsText" id="{E260E50E-CED2-4B6F-8FB4-EFCF4B4C35D2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236" operator="containsText" id="{93AFE21B-3AFD-491D-906D-7550D7E7F665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237" operator="containsText" id="{A599251C-C707-4C12-916D-CE7330A2FB6A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38" operator="containsText" id="{8EE3DE72-FCE0-473C-BFB4-AA57E5AB5206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2242" operator="containsText" id="{C9F8411C-D5A8-46A6-B9FD-381C38287427}">
            <xm:f>NOT(ISERROR(SEARCH(Paramétrage!#REF!,P7)))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2243" operator="containsText" id="{A0363223-3626-4F29-942D-9CEECEEAC7B0}">
            <xm:f>NOT(ISERROR(SEARCH(Paramétrage!#REF!,P7)))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244" operator="containsText" id="{54618E8F-288D-4450-8C02-2414C6A03F1F}">
            <xm:f>NOT(ISERROR(SEARCH(Paramétrage!#REF!,P7)))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45" operator="containsText" id="{B54D6619-85E3-42C6-A2FA-D41D4793BACE}">
            <xm:f>NOT(ISERROR(SEARCH(Paramétrage!#REF!,P7)))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246" operator="containsText" id="{7C890EA0-9D67-4C80-B3A2-0324D0EF9DC7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247" operator="containsText" id="{311CBFCF-45EE-4788-8E49-8E1F8F8BFA6A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248" operator="containsText" id="{5C8A76DD-6858-4AEB-9E9E-4D19B59ECAF7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249" operator="containsText" id="{D2B74395-BFE8-4000-9B0E-E5FAD9C71671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P7:X7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4A2BD-4426-46E6-B266-D0EE8C1AA1B1}">
  <sheetPr>
    <tabColor theme="7" tint="0.59999389629810485"/>
  </sheetPr>
  <dimension ref="A1:BE30"/>
  <sheetViews>
    <sheetView showGridLines="0" zoomScale="40" zoomScaleNormal="40" workbookViewId="0">
      <selection activeCell="O16" sqref="O16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2.453125" customWidth="1"/>
    <col min="24" max="25" width="8.6328125" style="1" customWidth="1"/>
    <col min="26" max="26" width="1.7265625" customWidth="1"/>
    <col min="27" max="27" width="25.36328125" customWidth="1"/>
    <col min="28" max="29" width="6" style="2" customWidth="1"/>
    <col min="30" max="30" width="5.08984375" customWidth="1"/>
    <col min="31" max="31" width="26.08984375" customWidth="1"/>
    <col min="32" max="33" width="6" style="2" customWidth="1"/>
    <col min="34" max="34" width="2.453125" customWidth="1"/>
    <col min="35" max="36" width="8.6328125" style="1" customWidth="1"/>
    <col min="37" max="37" width="1.7265625" customWidth="1"/>
    <col min="38" max="38" width="26.08984375" customWidth="1"/>
    <col min="39" max="40" width="6" style="2" customWidth="1"/>
    <col min="41" max="41" width="5.08984375" customWidth="1"/>
    <col min="42" max="42" width="26.08984375" customWidth="1"/>
    <col min="43" max="44" width="6" style="2" customWidth="1"/>
  </cols>
  <sheetData>
    <row r="1" spans="1:45" ht="15" thickBot="1" x14ac:dyDescent="0.4">
      <c r="X1"/>
      <c r="Y1"/>
      <c r="AB1"/>
      <c r="AC1"/>
      <c r="AF1"/>
      <c r="AG1"/>
      <c r="AI1"/>
      <c r="AJ1"/>
      <c r="AM1"/>
      <c r="AN1"/>
      <c r="AQ1"/>
      <c r="AR1"/>
    </row>
    <row r="2" spans="1:45" ht="25" customHeight="1" thickBot="1" x14ac:dyDescent="0.6">
      <c r="E2" s="89" t="s">
        <v>30</v>
      </c>
      <c r="F2" s="90"/>
      <c r="G2" s="90"/>
      <c r="H2" s="90"/>
      <c r="I2" s="90"/>
      <c r="J2" s="90"/>
      <c r="K2" s="91"/>
      <c r="P2" s="89" t="s">
        <v>31</v>
      </c>
      <c r="Q2" s="90"/>
      <c r="R2" s="90"/>
      <c r="S2" s="90"/>
      <c r="T2" s="90"/>
      <c r="U2" s="90"/>
      <c r="V2" s="91"/>
      <c r="X2"/>
      <c r="Y2"/>
      <c r="AB2"/>
      <c r="AC2"/>
      <c r="AF2"/>
      <c r="AG2"/>
      <c r="AI2"/>
      <c r="AJ2"/>
      <c r="AM2"/>
      <c r="AN2"/>
      <c r="AQ2"/>
      <c r="AR2"/>
    </row>
    <row r="3" spans="1:45" ht="25" customHeight="1" thickBot="1" x14ac:dyDescent="0.4">
      <c r="X3"/>
      <c r="Y3"/>
      <c r="AB3"/>
      <c r="AC3"/>
      <c r="AF3"/>
      <c r="AG3"/>
      <c r="AI3"/>
      <c r="AJ3"/>
      <c r="AM3"/>
      <c r="AN3"/>
      <c r="AQ3"/>
      <c r="AR3"/>
    </row>
    <row r="4" spans="1:45" s="5" customFormat="1" ht="25" customHeight="1" thickBot="1" x14ac:dyDescent="0.4">
      <c r="A4"/>
      <c r="B4" s="1"/>
      <c r="C4" s="1"/>
      <c r="D4"/>
      <c r="E4" s="11" t="s">
        <v>0</v>
      </c>
      <c r="F4" s="12" t="s">
        <v>1</v>
      </c>
      <c r="G4" s="12" t="s">
        <v>2</v>
      </c>
      <c r="H4" s="18"/>
      <c r="I4" s="13" t="s">
        <v>0</v>
      </c>
      <c r="J4" s="12" t="s">
        <v>1</v>
      </c>
      <c r="K4" s="14" t="s">
        <v>2</v>
      </c>
      <c r="M4" s="1"/>
      <c r="N4" s="1"/>
      <c r="O4"/>
      <c r="P4" s="11" t="s">
        <v>0</v>
      </c>
      <c r="Q4" s="12" t="s">
        <v>1</v>
      </c>
      <c r="R4" s="12" t="s">
        <v>2</v>
      </c>
      <c r="S4" s="18"/>
      <c r="T4" s="13" t="s">
        <v>0</v>
      </c>
      <c r="U4" s="12" t="s">
        <v>1</v>
      </c>
      <c r="V4" s="14" t="s">
        <v>2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 s="5" customFormat="1" ht="25" customHeight="1" thickBot="1" x14ac:dyDescent="0.4">
      <c r="B5" s="26" t="s">
        <v>32</v>
      </c>
      <c r="C5" s="26">
        <f>Paramétrage!E13</f>
        <v>0.5625</v>
      </c>
      <c r="E5" s="15" t="str">
        <f>Paramétrage!$E$3</f>
        <v>Nom équipe 1</v>
      </c>
      <c r="F5" s="20"/>
      <c r="G5" s="20"/>
      <c r="H5" s="54" t="s">
        <v>3</v>
      </c>
      <c r="I5" s="9" t="str">
        <f>Paramétrage!$E$7</f>
        <v>Nom équipe 5</v>
      </c>
      <c r="J5" s="20" t="str">
        <f>IF(F5="W","L",IF(F5="L","W","N"))</f>
        <v>N</v>
      </c>
      <c r="K5" s="22">
        <f>-G5</f>
        <v>0</v>
      </c>
      <c r="M5" s="26" t="s">
        <v>33</v>
      </c>
      <c r="N5" s="26">
        <f>+C5</f>
        <v>0.5625</v>
      </c>
      <c r="P5" s="15" t="str">
        <f>Paramétrage!$E$4</f>
        <v>Nom équipe 2</v>
      </c>
      <c r="Q5" s="20"/>
      <c r="R5" s="20"/>
      <c r="S5" s="54" t="s">
        <v>3</v>
      </c>
      <c r="T5" s="9" t="str">
        <f>Paramétrage!$E$8</f>
        <v>Nom équipe 6</v>
      </c>
      <c r="U5" s="20" t="str">
        <f>IF(Q5="W","L",IF(Q5="L","W","N"))</f>
        <v>N</v>
      </c>
      <c r="V5" s="22">
        <f>-R5</f>
        <v>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 s="5" customFormat="1" ht="25" customHeight="1" thickBot="1" x14ac:dyDescent="0.4">
      <c r="A6" s="25"/>
      <c r="B6" s="26" t="s">
        <v>32</v>
      </c>
      <c r="C6" s="27">
        <f>C5+Paramétrage!$E$14+Paramétrage!$E$15</f>
        <v>0.5708333333333333</v>
      </c>
      <c r="D6" s="25"/>
      <c r="E6" s="16" t="str">
        <f>Paramétrage!$E$5</f>
        <v>Nom équipe 3</v>
      </c>
      <c r="F6" s="21"/>
      <c r="G6" s="21"/>
      <c r="H6" s="54" t="s">
        <v>3</v>
      </c>
      <c r="I6" s="10" t="str">
        <f>Paramétrage!$E$9</f>
        <v>Nom équipe 7</v>
      </c>
      <c r="J6" s="21" t="str">
        <f t="shared" ref="J6:J10" si="0">IF(F6="W","L",IF(F6="L","W","N"))</f>
        <v>N</v>
      </c>
      <c r="K6" s="52">
        <f t="shared" ref="K6:K10" si="1">-G6</f>
        <v>0</v>
      </c>
      <c r="M6" s="26" t="s">
        <v>33</v>
      </c>
      <c r="N6" s="26">
        <f t="shared" ref="N6:N11" si="2">+C6</f>
        <v>0.5708333333333333</v>
      </c>
      <c r="O6" s="25"/>
      <c r="P6" s="16" t="str">
        <f>Paramétrage!$E$6</f>
        <v>Nom équipe 4</v>
      </c>
      <c r="Q6" s="21"/>
      <c r="R6" s="21"/>
      <c r="S6" s="54" t="s">
        <v>3</v>
      </c>
      <c r="T6" s="10" t="str">
        <f>Paramétrage!$E$10</f>
        <v>Nom équipe 8</v>
      </c>
      <c r="U6" s="21" t="str">
        <f t="shared" ref="U6:U10" si="3">IF(Q6="W","L",IF(Q6="L","W","N"))</f>
        <v>N</v>
      </c>
      <c r="V6" s="52">
        <f t="shared" ref="V6:V10" si="4">-R6</f>
        <v>0</v>
      </c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</row>
    <row r="7" spans="1:45" s="5" customFormat="1" ht="25" customHeight="1" thickBot="1" x14ac:dyDescent="0.4">
      <c r="A7" s="25"/>
      <c r="B7" s="26" t="s">
        <v>32</v>
      </c>
      <c r="C7" s="27">
        <f>C6+Paramétrage!$E$14+Paramétrage!$E$15</f>
        <v>0.57916666666666661</v>
      </c>
      <c r="D7" s="25"/>
      <c r="E7" s="15" t="str">
        <f>E5</f>
        <v>Nom équipe 1</v>
      </c>
      <c r="F7" s="20"/>
      <c r="G7" s="20"/>
      <c r="H7" s="54" t="s">
        <v>3</v>
      </c>
      <c r="I7" s="9" t="str">
        <f>I5</f>
        <v>Nom équipe 5</v>
      </c>
      <c r="J7" s="20" t="str">
        <f t="shared" si="0"/>
        <v>N</v>
      </c>
      <c r="K7" s="22">
        <f t="shared" si="1"/>
        <v>0</v>
      </c>
      <c r="M7" s="26" t="s">
        <v>33</v>
      </c>
      <c r="N7" s="26">
        <f t="shared" si="2"/>
        <v>0.57916666666666661</v>
      </c>
      <c r="O7" s="25"/>
      <c r="P7" s="15" t="str">
        <f>P5</f>
        <v>Nom équipe 2</v>
      </c>
      <c r="Q7" s="20"/>
      <c r="R7" s="20"/>
      <c r="S7" s="54" t="s">
        <v>3</v>
      </c>
      <c r="T7" s="9" t="str">
        <f>T5</f>
        <v>Nom équipe 6</v>
      </c>
      <c r="U7" s="20" t="str">
        <f t="shared" si="3"/>
        <v>N</v>
      </c>
      <c r="V7" s="22">
        <f t="shared" si="4"/>
        <v>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 s="5" customFormat="1" ht="25" customHeight="1" thickBot="1" x14ac:dyDescent="0.4">
      <c r="A8" s="25"/>
      <c r="B8" s="26" t="s">
        <v>32</v>
      </c>
      <c r="C8" s="27">
        <f>C7+Paramétrage!$E$14+Paramétrage!$E$15</f>
        <v>0.58749999999999991</v>
      </c>
      <c r="D8" s="25"/>
      <c r="E8" s="16" t="str">
        <f>I6</f>
        <v>Nom équipe 7</v>
      </c>
      <c r="F8" s="21"/>
      <c r="G8" s="21"/>
      <c r="H8" s="54" t="s">
        <v>3</v>
      </c>
      <c r="I8" s="10" t="str">
        <f>E6</f>
        <v>Nom équipe 3</v>
      </c>
      <c r="J8" s="21" t="str">
        <f t="shared" si="0"/>
        <v>N</v>
      </c>
      <c r="K8" s="52">
        <f t="shared" si="1"/>
        <v>0</v>
      </c>
      <c r="M8" s="26" t="s">
        <v>33</v>
      </c>
      <c r="N8" s="26">
        <f t="shared" si="2"/>
        <v>0.58749999999999991</v>
      </c>
      <c r="O8" s="25"/>
      <c r="P8" s="16" t="str">
        <f>T6</f>
        <v>Nom équipe 8</v>
      </c>
      <c r="Q8" s="21"/>
      <c r="R8" s="21"/>
      <c r="S8" s="54" t="s">
        <v>3</v>
      </c>
      <c r="T8" s="10" t="str">
        <f>P6</f>
        <v>Nom équipe 4</v>
      </c>
      <c r="U8" s="21" t="str">
        <f t="shared" si="3"/>
        <v>N</v>
      </c>
      <c r="V8" s="52">
        <f t="shared" si="4"/>
        <v>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 s="5" customFormat="1" ht="25" customHeight="1" thickBot="1" x14ac:dyDescent="0.4">
      <c r="A9" s="25"/>
      <c r="B9" s="26" t="s">
        <v>32</v>
      </c>
      <c r="C9" s="27">
        <f>C8+Paramétrage!$E$14+Paramétrage!$E$15</f>
        <v>0.59583333333333321</v>
      </c>
      <c r="D9" s="25"/>
      <c r="E9" s="15" t="str">
        <f>E5</f>
        <v>Nom équipe 1</v>
      </c>
      <c r="F9" s="20"/>
      <c r="G9" s="20"/>
      <c r="H9" s="54" t="s">
        <v>3</v>
      </c>
      <c r="I9" s="9" t="str">
        <f>I6</f>
        <v>Nom équipe 7</v>
      </c>
      <c r="J9" s="20" t="str">
        <f t="shared" si="0"/>
        <v>N</v>
      </c>
      <c r="K9" s="22">
        <f t="shared" si="1"/>
        <v>0</v>
      </c>
      <c r="M9" s="26" t="s">
        <v>33</v>
      </c>
      <c r="N9" s="26">
        <f t="shared" si="2"/>
        <v>0.59583333333333321</v>
      </c>
      <c r="O9" s="25"/>
      <c r="P9" s="15" t="str">
        <f>P5</f>
        <v>Nom équipe 2</v>
      </c>
      <c r="Q9" s="20"/>
      <c r="R9" s="20"/>
      <c r="S9" s="54" t="s">
        <v>3</v>
      </c>
      <c r="T9" s="9" t="str">
        <f>T6</f>
        <v>Nom équipe 8</v>
      </c>
      <c r="U9" s="20" t="str">
        <f t="shared" si="3"/>
        <v>N</v>
      </c>
      <c r="V9" s="22">
        <f t="shared" si="4"/>
        <v>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 s="5" customFormat="1" ht="25" customHeight="1" thickBot="1" x14ac:dyDescent="0.4">
      <c r="A10" s="25"/>
      <c r="B10" s="26" t="s">
        <v>32</v>
      </c>
      <c r="C10" s="27">
        <f>C9+Paramétrage!$E$14+Paramétrage!$E$15</f>
        <v>0.60416666666666652</v>
      </c>
      <c r="D10" s="25"/>
      <c r="E10" s="19" t="str">
        <f>I5</f>
        <v>Nom équipe 5</v>
      </c>
      <c r="F10" s="55"/>
      <c r="G10" s="55"/>
      <c r="H10" s="17" t="s">
        <v>3</v>
      </c>
      <c r="I10" s="56" t="str">
        <f>E6</f>
        <v>Nom équipe 3</v>
      </c>
      <c r="J10" s="55" t="str">
        <f t="shared" si="0"/>
        <v>N</v>
      </c>
      <c r="K10" s="57">
        <f t="shared" si="1"/>
        <v>0</v>
      </c>
      <c r="M10" s="26" t="s">
        <v>33</v>
      </c>
      <c r="N10" s="26">
        <f t="shared" si="2"/>
        <v>0.60416666666666652</v>
      </c>
      <c r="O10" s="25"/>
      <c r="P10" s="19" t="str">
        <f>T5</f>
        <v>Nom équipe 6</v>
      </c>
      <c r="Q10" s="55"/>
      <c r="R10" s="55"/>
      <c r="S10" s="17" t="s">
        <v>3</v>
      </c>
      <c r="T10" s="56" t="str">
        <f>P6</f>
        <v>Nom équipe 4</v>
      </c>
      <c r="U10" s="55" t="str">
        <f t="shared" si="3"/>
        <v>N</v>
      </c>
      <c r="V10" s="57">
        <f t="shared" si="4"/>
        <v>0</v>
      </c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</row>
    <row r="11" spans="1:45" s="5" customFormat="1" ht="25" customHeight="1" x14ac:dyDescent="0.35">
      <c r="A11" s="25"/>
      <c r="B11" s="1"/>
      <c r="C11" s="27">
        <f>C10+Paramétrage!$E$14+Paramétrage!$E$15</f>
        <v>0.61249999999999982</v>
      </c>
      <c r="D11"/>
      <c r="E11"/>
      <c r="F11" s="2"/>
      <c r="G11" s="2"/>
      <c r="H11"/>
      <c r="I11"/>
      <c r="J11" s="2"/>
      <c r="K11" s="2"/>
      <c r="M11" s="1"/>
      <c r="N11" s="26">
        <f t="shared" si="2"/>
        <v>0.61249999999999982</v>
      </c>
      <c r="O11"/>
      <c r="P11"/>
      <c r="Q11" s="2"/>
      <c r="R11" s="2"/>
      <c r="S11"/>
      <c r="T11"/>
      <c r="U11" s="2"/>
      <c r="V11" s="2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 s="5" customFormat="1" ht="2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</row>
    <row r="13" spans="1:45" s="5" customFormat="1" ht="2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 s="5" customFormat="1" ht="2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</row>
    <row r="15" spans="1:45" ht="15" thickBot="1" x14ac:dyDescent="0.4">
      <c r="O15" s="1"/>
      <c r="P15" s="1"/>
      <c r="Q15" s="1"/>
      <c r="R15" s="1"/>
      <c r="S15" s="1"/>
      <c r="T15" s="1"/>
      <c r="U15" s="1"/>
      <c r="V15" s="1"/>
      <c r="X15"/>
      <c r="Y15"/>
      <c r="AB15"/>
      <c r="AC15"/>
      <c r="AF15"/>
      <c r="AG15"/>
      <c r="AI15"/>
      <c r="AJ15"/>
      <c r="AM15"/>
      <c r="AN15"/>
      <c r="AQ15"/>
      <c r="AR15"/>
    </row>
    <row r="16" spans="1:45" ht="68" customHeight="1" outlineLevel="1" x14ac:dyDescent="0.35">
      <c r="D16" s="73"/>
      <c r="E16" s="12" t="s">
        <v>0</v>
      </c>
      <c r="F16" s="12" t="s">
        <v>8</v>
      </c>
      <c r="G16" s="12" t="s">
        <v>2</v>
      </c>
      <c r="H16" s="14" t="s">
        <v>9</v>
      </c>
      <c r="I16" s="3" t="s">
        <v>10</v>
      </c>
      <c r="O16" s="73"/>
      <c r="P16" s="12" t="s">
        <v>0</v>
      </c>
      <c r="Q16" s="12" t="s">
        <v>8</v>
      </c>
      <c r="R16" s="12" t="s">
        <v>2</v>
      </c>
      <c r="S16" s="14" t="s">
        <v>9</v>
      </c>
      <c r="T16" s="3" t="s">
        <v>10</v>
      </c>
      <c r="X16"/>
      <c r="Y16"/>
      <c r="AB16"/>
      <c r="AC16"/>
      <c r="AF16"/>
      <c r="AG16"/>
      <c r="AI16"/>
      <c r="AJ16"/>
      <c r="AM16"/>
      <c r="AN16"/>
      <c r="AQ16"/>
      <c r="AR16"/>
    </row>
    <row r="17" spans="4:57" ht="22.5" outlineLevel="1" x14ac:dyDescent="0.35">
      <c r="D17" s="74">
        <f ca="1">F17+G17/1000</f>
        <v>0</v>
      </c>
      <c r="E17" s="9" t="str">
        <f>E5</f>
        <v>Nom équipe 1</v>
      </c>
      <c r="F17" s="7">
        <f>(COUNTIFS(J$5:J$14,"w",I$5:I$14,E17)+COUNTIFS(F$5:F$14,"w",E$5:E$14,E17))*Paramétrage!$C$21+(COUNTIFS(J$5:J$14,"N",I$5:I$14,E17)+COUNTIFS(F$5:F$14,"N",E$5:E$14,E17))*Paramétrage!$C$22+(COUNTIFS(J$5:J$14,"L",I$5:I$14,E17)+COUNTIFS(F$5:F$14,"L",E$5:E$14,E17))*Paramétrage!$C$23</f>
        <v>0</v>
      </c>
      <c r="G17" s="7">
        <f ca="1">SUMIF(E$5:G$14,E17,G$5:G$14)+SUMIF(I$5:K$14,E17,K$5:K$14)</f>
        <v>0</v>
      </c>
      <c r="H17" s="23">
        <f ca="1">RANK(D17,D$17:D$21,0)</f>
        <v>4</v>
      </c>
      <c r="I17" s="4" t="str">
        <f>E17</f>
        <v>Nom équipe 1</v>
      </c>
      <c r="O17" s="74">
        <f ca="1">Q17+R17/1000</f>
        <v>0</v>
      </c>
      <c r="P17" s="9" t="str">
        <f>P5</f>
        <v>Nom équipe 2</v>
      </c>
      <c r="Q17" s="7">
        <f>(COUNTIFS(U$5:U$14,"w",T$5:T$14,P17)+COUNTIFS(Q$5:Q$14,"w",P$5:P$14,P17))*Paramétrage!$C$21+(COUNTIFS(U$5:U$14,"N",T$5:T$14,P17)+COUNTIFS(Q$5:Q$14,"N",P$5:P$14,P17))*Paramétrage!$C$22+(COUNTIFS(U$5:U$14,"L",T$5:T$14,P17)+COUNTIFS(Q$5:Q$14,"L",P$5:P$14,P17))*Paramétrage!$C$23</f>
        <v>0</v>
      </c>
      <c r="R17" s="7">
        <f ca="1">SUMIF(P$5:R$14,P17,R$5:R$14)+SUMIF(T$5:V$14,P17,V$5:V$14)</f>
        <v>0</v>
      </c>
      <c r="S17" s="23">
        <f ca="1">RANK(O17,O$17:O$21,0)</f>
        <v>4</v>
      </c>
      <c r="T17" s="4" t="str">
        <f>P17</f>
        <v>Nom équipe 2</v>
      </c>
      <c r="X17"/>
      <c r="Y17"/>
      <c r="AB17"/>
      <c r="AC17"/>
      <c r="AF17"/>
      <c r="AG17"/>
      <c r="AI17"/>
      <c r="AJ17"/>
      <c r="AM17"/>
      <c r="AN17"/>
      <c r="AQ17"/>
      <c r="AR17"/>
    </row>
    <row r="18" spans="4:57" ht="22.5" outlineLevel="1" x14ac:dyDescent="0.35">
      <c r="D18" s="74">
        <f ca="1">F18+G18/1000</f>
        <v>4</v>
      </c>
      <c r="E18" s="10" t="str">
        <f>E6</f>
        <v>Nom équipe 3</v>
      </c>
      <c r="F18" s="8">
        <f>(COUNTIFS(J$5:J$14,"w",I$5:I$14,E18)+COUNTIFS(F$5:F$14,"w",E$5:E$14,E18))*Paramétrage!$C$21+(COUNTIFS(J$5:J$14,"N",I$5:I$14,E18)+COUNTIFS(F$5:F$14,"N",E$5:E$14,E18))*Paramétrage!$C$22+(COUNTIFS(J$5:J$14,"L",I$5:I$14,E18)+COUNTIFS(F$5:F$14,"L",E$5:E$14,E18))*Paramétrage!$C$23</f>
        <v>4</v>
      </c>
      <c r="G18" s="8">
        <f ca="1">SUMIF(E$5:G$14,E18,G$5:G$14)+SUMIF(I$5:K$14,E18,K$5:K$14)</f>
        <v>0</v>
      </c>
      <c r="H18" s="24">
        <f t="shared" ref="H18:H20" ca="1" si="5">RANK(D18,D$17:D$21,0)</f>
        <v>1</v>
      </c>
      <c r="I18" s="4" t="str">
        <f>E18</f>
        <v>Nom équipe 3</v>
      </c>
      <c r="O18" s="74">
        <f ca="1">Q18+R18/1000</f>
        <v>4</v>
      </c>
      <c r="P18" s="10" t="str">
        <f>P6</f>
        <v>Nom équipe 4</v>
      </c>
      <c r="Q18" s="8">
        <f>(COUNTIFS(U$5:U$14,"w",T$5:T$14,P18)+COUNTIFS(Q$5:Q$14,"w",P$5:P$14,P18))*Paramétrage!$C$21+(COUNTIFS(U$5:U$14,"N",T$5:T$14,P18)+COUNTIFS(Q$5:Q$14,"N",P$5:P$14,P18))*Paramétrage!$C$22+(COUNTIFS(U$5:U$14,"L",T$5:T$14,P18)+COUNTIFS(Q$5:Q$14,"L",P$5:P$14,P18))*Paramétrage!$C$23</f>
        <v>4</v>
      </c>
      <c r="R18" s="8">
        <f ca="1">SUMIF(P$5:R$14,P18,R$5:R$14)+SUMIF(T$5:V$14,P18,V$5:V$14)</f>
        <v>0</v>
      </c>
      <c r="S18" s="24">
        <f t="shared" ref="S18:S20" ca="1" si="6">RANK(O18,O$17:O$21,0)</f>
        <v>1</v>
      </c>
      <c r="T18" s="4" t="str">
        <f>P18</f>
        <v>Nom équipe 4</v>
      </c>
      <c r="X18"/>
      <c r="Y18"/>
      <c r="AB18"/>
      <c r="AC18"/>
      <c r="AF18"/>
      <c r="AG18"/>
      <c r="AI18"/>
      <c r="AJ18"/>
      <c r="AM18"/>
      <c r="AN18"/>
      <c r="AQ18"/>
      <c r="AR18"/>
    </row>
    <row r="19" spans="4:57" ht="22.5" outlineLevel="1" x14ac:dyDescent="0.35">
      <c r="D19" s="76">
        <f t="shared" ref="D19:D20" ca="1" si="7">F19+G19/1000</f>
        <v>4</v>
      </c>
      <c r="E19" s="9" t="str">
        <f>I5</f>
        <v>Nom équipe 5</v>
      </c>
      <c r="F19" s="7">
        <f>(COUNTIFS(J$5:J$14,"w",I$5:I$14,E19)+COUNTIFS(F$5:F$14,"w",E$5:E$14,E19))*Paramétrage!$C$21+(COUNTIFS(J$5:J$14,"N",I$5:I$14,E19)+COUNTIFS(F$5:F$14,"N",E$5:E$14,E19))*Paramétrage!$C$22+(COUNTIFS(J$5:J$14,"L",I$5:I$14,E19)+COUNTIFS(F$5:F$14,"L",E$5:E$14,E19))*Paramétrage!$C$23</f>
        <v>4</v>
      </c>
      <c r="G19" s="7">
        <f ca="1">SUMIF(E$5:G$14,E19,G$5:G$14)+SUMIF(I$5:K$14,E19,K$5:K$14)</f>
        <v>0</v>
      </c>
      <c r="H19" s="23">
        <f t="shared" ca="1" si="5"/>
        <v>1</v>
      </c>
      <c r="I19" s="4" t="str">
        <f>E19</f>
        <v>Nom équipe 5</v>
      </c>
      <c r="O19" s="76">
        <f t="shared" ref="O19:O20" ca="1" si="8">Q19+R19/1000</f>
        <v>4</v>
      </c>
      <c r="P19" s="9" t="str">
        <f>T5</f>
        <v>Nom équipe 6</v>
      </c>
      <c r="Q19" s="7">
        <f>(COUNTIFS(U$5:U$14,"w",T$5:T$14,P19)+COUNTIFS(Q$5:Q$14,"w",P$5:P$14,P19))*Paramétrage!$C$21+(COUNTIFS(U$5:U$14,"N",T$5:T$14,P19)+COUNTIFS(Q$5:Q$14,"N",P$5:P$14,P19))*Paramétrage!$C$22+(COUNTIFS(U$5:U$14,"L",T$5:T$14,P19)+COUNTIFS(Q$5:Q$14,"L",P$5:P$14,P19))*Paramétrage!$C$23</f>
        <v>4</v>
      </c>
      <c r="R19" s="7">
        <f ca="1">SUMIF(P$5:R$14,P19,R$5:R$14)+SUMIF(T$5:V$14,P19,V$5:V$14)</f>
        <v>0</v>
      </c>
      <c r="S19" s="23">
        <f t="shared" ca="1" si="6"/>
        <v>1</v>
      </c>
      <c r="T19" s="4" t="str">
        <f>P19</f>
        <v>Nom équipe 6</v>
      </c>
      <c r="X19"/>
      <c r="Y19"/>
      <c r="AB19"/>
      <c r="AC19"/>
      <c r="AF19"/>
      <c r="AG19"/>
      <c r="AI19"/>
      <c r="AJ19"/>
      <c r="AM19"/>
      <c r="AN19"/>
      <c r="AQ19"/>
      <c r="AR19"/>
    </row>
    <row r="20" spans="4:57" ht="23" outlineLevel="1" thickBot="1" x14ac:dyDescent="0.4">
      <c r="D20" s="75">
        <f t="shared" ca="1" si="7"/>
        <v>4</v>
      </c>
      <c r="E20" s="56" t="str">
        <f>I6</f>
        <v>Nom équipe 7</v>
      </c>
      <c r="F20" s="81">
        <f>(COUNTIFS(J$5:J$14,"w",I$5:I$14,E20)+COUNTIFS(F$5:F$14,"w",E$5:E$14,E20))*Paramétrage!$C$21+(COUNTIFS(J$5:J$14,"N",I$5:I$14,E20)+COUNTIFS(F$5:F$14,"N",E$5:E$14,E20))*Paramétrage!$C$22+(COUNTIFS(J$5:J$14,"L",I$5:I$14,E20)+COUNTIFS(F$5:F$14,"L",E$5:E$14,E20))*Paramétrage!$C$23</f>
        <v>4</v>
      </c>
      <c r="G20" s="81">
        <f ca="1">SUMIF(E$5:G$14,E20,G$5:G$14)+SUMIF(I$5:K$14,E20,K$5:K$14)</f>
        <v>0</v>
      </c>
      <c r="H20" s="84">
        <f t="shared" ca="1" si="5"/>
        <v>1</v>
      </c>
      <c r="I20" s="4" t="str">
        <f>E20</f>
        <v>Nom équipe 7</v>
      </c>
      <c r="O20" s="75">
        <f t="shared" ca="1" si="8"/>
        <v>4</v>
      </c>
      <c r="P20" s="56" t="str">
        <f>T6</f>
        <v>Nom équipe 8</v>
      </c>
      <c r="Q20" s="81">
        <f>(COUNTIFS(U$5:U$14,"w",T$5:T$14,P20)+COUNTIFS(Q$5:Q$14,"w",P$5:P$14,P20))*Paramétrage!$C$21+(COUNTIFS(U$5:U$14,"N",T$5:T$14,P20)+COUNTIFS(Q$5:Q$14,"N",P$5:P$14,P20))*Paramétrage!$C$22+(COUNTIFS(U$5:U$14,"L",T$5:T$14,P20)+COUNTIFS(Q$5:Q$14,"L",P$5:P$14,P20))*Paramétrage!$C$23</f>
        <v>4</v>
      </c>
      <c r="R20" s="81">
        <f ca="1">SUMIF(P$5:R$14,P20,R$5:R$14)+SUMIF(T$5:V$14,P20,V$5:V$14)</f>
        <v>0</v>
      </c>
      <c r="S20" s="84">
        <f t="shared" ca="1" si="6"/>
        <v>1</v>
      </c>
      <c r="T20" s="4" t="str">
        <f>P20</f>
        <v>Nom équipe 8</v>
      </c>
      <c r="X20"/>
      <c r="Y20"/>
      <c r="AB20"/>
      <c r="AC20"/>
      <c r="AF20"/>
      <c r="AG20"/>
      <c r="AI20"/>
      <c r="AJ20"/>
      <c r="AM20"/>
      <c r="AN20"/>
      <c r="AQ20"/>
      <c r="AR20"/>
    </row>
    <row r="21" spans="4:57" ht="15.5" x14ac:dyDescent="0.35">
      <c r="X21"/>
      <c r="Y21"/>
      <c r="AB21"/>
      <c r="AC21"/>
      <c r="AF21"/>
      <c r="AG21"/>
      <c r="AI21"/>
      <c r="AJ21"/>
      <c r="AM21"/>
      <c r="AN21"/>
      <c r="AQ21"/>
      <c r="AR21"/>
      <c r="AY21" s="5"/>
      <c r="AZ21" s="5"/>
      <c r="BA21" s="5"/>
      <c r="BB21" s="5"/>
      <c r="BC21" s="5"/>
      <c r="BD21" s="5"/>
      <c r="BE21" s="5"/>
    </row>
    <row r="22" spans="4:57" ht="15.5" x14ac:dyDescent="0.35">
      <c r="H22" s="2"/>
      <c r="X22"/>
      <c r="Y22"/>
      <c r="AB22"/>
      <c r="AC22"/>
      <c r="AF22"/>
      <c r="AG22"/>
      <c r="AI22"/>
      <c r="AJ22"/>
      <c r="AM22"/>
      <c r="AN22"/>
      <c r="AQ22"/>
      <c r="AR22"/>
      <c r="AY22" s="5"/>
      <c r="AZ22" s="5"/>
      <c r="BA22" s="5"/>
      <c r="BB22" s="5"/>
      <c r="BC22" s="5"/>
      <c r="BD22" s="5"/>
      <c r="BE22" s="5"/>
    </row>
    <row r="23" spans="4:57" ht="15.5" x14ac:dyDescent="0.35">
      <c r="X23"/>
      <c r="Y23"/>
      <c r="AB23"/>
      <c r="AC23"/>
      <c r="AF23"/>
      <c r="AG23"/>
      <c r="AI23"/>
      <c r="AJ23"/>
      <c r="AM23"/>
      <c r="AN23"/>
      <c r="AQ23"/>
      <c r="AR23"/>
      <c r="AY23" s="5"/>
      <c r="AZ23" s="5"/>
      <c r="BA23" s="5"/>
      <c r="BB23" s="5"/>
      <c r="BC23" s="5"/>
      <c r="BD23" s="5"/>
      <c r="BE23" s="5"/>
    </row>
    <row r="24" spans="4:57" ht="15.5" x14ac:dyDescent="0.35">
      <c r="X24"/>
      <c r="Y24"/>
      <c r="AB24"/>
      <c r="AC24"/>
      <c r="AF24"/>
      <c r="AG24"/>
      <c r="AI24"/>
      <c r="AJ24"/>
      <c r="AM24"/>
      <c r="AN24"/>
      <c r="AQ24"/>
      <c r="AR24"/>
      <c r="AY24" s="5"/>
      <c r="AZ24" s="5"/>
      <c r="BA24" s="5"/>
      <c r="BB24" s="5"/>
      <c r="BC24" s="5"/>
      <c r="BD24" s="5"/>
      <c r="BE24" s="5"/>
    </row>
    <row r="25" spans="4:57" ht="15.5" x14ac:dyDescent="0.35">
      <c r="X25"/>
      <c r="Y25"/>
      <c r="AB25"/>
      <c r="AC25"/>
      <c r="AF25"/>
      <c r="AG25"/>
      <c r="AI25"/>
      <c r="AJ25"/>
      <c r="AM25"/>
      <c r="AN25"/>
      <c r="AQ25"/>
      <c r="AR25"/>
      <c r="AY25" s="5"/>
      <c r="AZ25" s="5"/>
      <c r="BA25" s="5"/>
      <c r="BB25" s="5"/>
      <c r="BC25" s="5"/>
      <c r="BD25" s="5"/>
      <c r="BE25" s="5"/>
    </row>
    <row r="26" spans="4:57" ht="15.5" x14ac:dyDescent="0.35">
      <c r="X26"/>
      <c r="Y26"/>
      <c r="AB26"/>
      <c r="AC26"/>
      <c r="AF26"/>
      <c r="AG26"/>
      <c r="AI26"/>
      <c r="AJ26"/>
      <c r="AM26"/>
      <c r="AN26"/>
      <c r="AQ26"/>
      <c r="AR26"/>
      <c r="AY26" s="5"/>
      <c r="AZ26" s="5"/>
      <c r="BA26" s="5"/>
      <c r="BB26" s="5"/>
      <c r="BC26" s="5"/>
      <c r="BD26" s="5"/>
      <c r="BE26" s="5"/>
    </row>
    <row r="27" spans="4:57" ht="15.5" x14ac:dyDescent="0.35">
      <c r="X27"/>
      <c r="Y27"/>
      <c r="AB27"/>
      <c r="AC27"/>
      <c r="AF27"/>
      <c r="AG27"/>
      <c r="AI27"/>
      <c r="AJ27"/>
      <c r="AM27"/>
      <c r="AN27"/>
      <c r="AQ27"/>
      <c r="AR27"/>
      <c r="AY27" s="5"/>
      <c r="AZ27" s="5"/>
      <c r="BA27" s="5"/>
      <c r="BB27" s="5"/>
      <c r="BC27" s="5"/>
      <c r="BD27" s="5"/>
      <c r="BE27" s="5"/>
    </row>
    <row r="28" spans="4:57" ht="15.5" x14ac:dyDescent="0.35">
      <c r="AY28" s="5"/>
      <c r="AZ28" s="5"/>
      <c r="BA28" s="5"/>
      <c r="BB28" s="5"/>
      <c r="BC28" s="5"/>
      <c r="BD28" s="5"/>
      <c r="BE28" s="5"/>
    </row>
    <row r="29" spans="4:57" ht="15.5" x14ac:dyDescent="0.35">
      <c r="AY29" s="5"/>
      <c r="AZ29" s="5"/>
      <c r="BA29" s="5"/>
      <c r="BB29" s="5"/>
      <c r="BC29" s="5"/>
      <c r="BD29" s="5"/>
      <c r="BE29" s="5"/>
    </row>
    <row r="30" spans="4:57" ht="15.5" x14ac:dyDescent="0.35">
      <c r="AY30" s="5"/>
      <c r="AZ30" s="5"/>
      <c r="BA30" s="5"/>
      <c r="BB30" s="5"/>
      <c r="BC30" s="5"/>
      <c r="BD30" s="5"/>
      <c r="BE30" s="5"/>
    </row>
  </sheetData>
  <sheetProtection selectLockedCells="1"/>
  <mergeCells count="2">
    <mergeCell ref="E2:K2"/>
    <mergeCell ref="P2:V2"/>
  </mergeCells>
  <conditionalFormatting sqref="A5:B11">
    <cfRule type="cellIs" dxfId="268" priority="97" operator="equal">
      <formula>"N"</formula>
    </cfRule>
    <cfRule type="cellIs" dxfId="267" priority="98" operator="equal">
      <formula>"W"</formula>
    </cfRule>
    <cfRule type="cellIs" dxfId="266" priority="99" operator="equal">
      <formula>"L"</formula>
    </cfRule>
  </conditionalFormatting>
  <conditionalFormatting sqref="A21:L31">
    <cfRule type="cellIs" dxfId="265" priority="1230" operator="equal">
      <formula>"N"</formula>
    </cfRule>
    <cfRule type="cellIs" dxfId="264" priority="1231" operator="equal">
      <formula>"W"</formula>
    </cfRule>
    <cfRule type="cellIs" dxfId="263" priority="1232" operator="equal">
      <formula>"L"</formula>
    </cfRule>
  </conditionalFormatting>
  <conditionalFormatting sqref="A12:V15">
    <cfRule type="cellIs" dxfId="262" priority="85" operator="equal">
      <formula>"N"</formula>
    </cfRule>
    <cfRule type="cellIs" dxfId="261" priority="86" operator="equal">
      <formula>"W"</formula>
    </cfRule>
    <cfRule type="cellIs" dxfId="260" priority="87" operator="equal">
      <formula>"L"</formula>
    </cfRule>
  </conditionalFormatting>
  <conditionalFormatting sqref="A1:XFD3">
    <cfRule type="cellIs" dxfId="259" priority="1183" operator="equal">
      <formula>"N"</formula>
    </cfRule>
    <cfRule type="cellIs" dxfId="258" priority="1184" operator="equal">
      <formula>"W"</formula>
    </cfRule>
    <cfRule type="cellIs" dxfId="257" priority="1185" operator="equal">
      <formula>"L"</formula>
    </cfRule>
  </conditionalFormatting>
  <conditionalFormatting sqref="A32:XFD1048576">
    <cfRule type="cellIs" dxfId="256" priority="1139" operator="equal">
      <formula>"N"</formula>
    </cfRule>
    <cfRule type="cellIs" dxfId="255" priority="1140" operator="equal">
      <formula>"W"</formula>
    </cfRule>
    <cfRule type="cellIs" dxfId="254" priority="1141" operator="equal">
      <formula>"L"</formula>
    </cfRule>
  </conditionalFormatting>
  <conditionalFormatting sqref="C7:D11">
    <cfRule type="cellIs" dxfId="253" priority="109" operator="equal">
      <formula>"N"</formula>
    </cfRule>
    <cfRule type="cellIs" dxfId="252" priority="110" operator="equal">
      <formula>"W"</formula>
    </cfRule>
    <cfRule type="cellIs" dxfId="251" priority="111" operator="equal">
      <formula>"L"</formula>
    </cfRule>
  </conditionalFormatting>
  <conditionalFormatting sqref="C5:J6 E7:J10">
    <cfRule type="cellIs" dxfId="250" priority="100" operator="equal">
      <formula>"N"</formula>
    </cfRule>
    <cfRule type="cellIs" dxfId="249" priority="101" operator="equal">
      <formula>"W"</formula>
    </cfRule>
    <cfRule type="cellIs" dxfId="248" priority="102" operator="equal">
      <formula>"L"</formula>
    </cfRule>
  </conditionalFormatting>
  <conditionalFormatting sqref="E11:K11">
    <cfRule type="cellIs" dxfId="247" priority="94" operator="equal">
      <formula>"N"</formula>
    </cfRule>
    <cfRule type="cellIs" dxfId="246" priority="95" operator="equal">
      <formula>"W"</formula>
    </cfRule>
    <cfRule type="cellIs" dxfId="245" priority="96" operator="equal">
      <formula>"L"</formula>
    </cfRule>
  </conditionalFormatting>
  <conditionalFormatting sqref="L5:L11">
    <cfRule type="cellIs" dxfId="212" priority="144" operator="equal">
      <formula>"N"</formula>
    </cfRule>
    <cfRule type="cellIs" dxfId="211" priority="145" operator="equal">
      <formula>"W"</formula>
    </cfRule>
    <cfRule type="cellIs" dxfId="210" priority="146" operator="equal">
      <formula>"L"</formula>
    </cfRule>
  </conditionalFormatting>
  <conditionalFormatting sqref="M4:M11">
    <cfRule type="cellIs" dxfId="209" priority="106" operator="equal">
      <formula>"N"</formula>
    </cfRule>
    <cfRule type="cellIs" dxfId="208" priority="107" operator="equal">
      <formula>"W"</formula>
    </cfRule>
    <cfRule type="cellIs" dxfId="207" priority="108" operator="equal">
      <formula>"L"</formula>
    </cfRule>
  </conditionalFormatting>
  <conditionalFormatting sqref="M21:AX23 AY21:XFD30">
    <cfRule type="cellIs" dxfId="206" priority="19" operator="equal">
      <formula>"N"</formula>
    </cfRule>
    <cfRule type="cellIs" dxfId="205" priority="20" operator="equal">
      <formula>"W"</formula>
    </cfRule>
    <cfRule type="cellIs" dxfId="204" priority="21" operator="equal">
      <formula>"L"</formula>
    </cfRule>
  </conditionalFormatting>
  <conditionalFormatting sqref="N5:O11 O6 N6:N11">
    <cfRule type="cellIs" dxfId="203" priority="88" operator="equal">
      <formula>"N"</formula>
    </cfRule>
    <cfRule type="cellIs" dxfId="202" priority="89" operator="equal">
      <formula>"W"</formula>
    </cfRule>
    <cfRule type="cellIs" dxfId="201" priority="90" operator="equal">
      <formula>"L"</formula>
    </cfRule>
  </conditionalFormatting>
  <conditionalFormatting sqref="N4:V4">
    <cfRule type="cellIs" dxfId="200" priority="112" operator="equal">
      <formula>"N"</formula>
    </cfRule>
    <cfRule type="cellIs" dxfId="199" priority="113" operator="equal">
      <formula>"W"</formula>
    </cfRule>
    <cfRule type="cellIs" dxfId="198" priority="114" operator="equal">
      <formula>"L"</formula>
    </cfRule>
  </conditionalFormatting>
  <conditionalFormatting sqref="P16:T16">
    <cfRule type="cellIs" dxfId="197" priority="46" operator="equal">
      <formula>"N"</formula>
    </cfRule>
    <cfRule type="cellIs" dxfId="196" priority="47" operator="equal">
      <formula>"W"</formula>
    </cfRule>
    <cfRule type="cellIs" dxfId="195" priority="48" operator="equal">
      <formula>"L"</formula>
    </cfRule>
  </conditionalFormatting>
  <conditionalFormatting sqref="P5:U10">
    <cfRule type="cellIs" dxfId="194" priority="28" operator="equal">
      <formula>"N"</formula>
    </cfRule>
    <cfRule type="cellIs" dxfId="193" priority="29" operator="equal">
      <formula>"W"</formula>
    </cfRule>
    <cfRule type="cellIs" dxfId="192" priority="30" operator="equal">
      <formula>"L"</formula>
    </cfRule>
  </conditionalFormatting>
  <conditionalFormatting sqref="P11:V11 A16:O20">
    <cfRule type="cellIs" dxfId="191" priority="117" operator="equal">
      <formula>"N"</formula>
    </cfRule>
    <cfRule type="cellIs" dxfId="190" priority="118" operator="equal">
      <formula>"W"</formula>
    </cfRule>
    <cfRule type="cellIs" dxfId="189" priority="119" operator="equal">
      <formula>"L"</formula>
    </cfRule>
  </conditionalFormatting>
  <conditionalFormatting sqref="P17:Y20">
    <cfRule type="cellIs" dxfId="181" priority="128" operator="equal">
      <formula>"N"</formula>
    </cfRule>
    <cfRule type="cellIs" dxfId="180" priority="129" operator="equal">
      <formula>"W"</formula>
    </cfRule>
    <cfRule type="cellIs" dxfId="179" priority="130" operator="equal">
      <formula>"L"</formula>
    </cfRule>
  </conditionalFormatting>
  <conditionalFormatting sqref="U16:Y16 A4:L4">
    <cfRule type="cellIs" dxfId="178" priority="141" operator="equal">
      <formula>"N"</formula>
    </cfRule>
    <cfRule type="cellIs" dxfId="177" priority="142" operator="equal">
      <formula>"W"</formula>
    </cfRule>
    <cfRule type="cellIs" dxfId="176" priority="143" operator="equal">
      <formula>"L"</formula>
    </cfRule>
  </conditionalFormatting>
  <conditionalFormatting sqref="W4:W15 AH15 AF16:AJ16">
    <cfRule type="cellIs" dxfId="175" priority="138" operator="equal">
      <formula>"N"</formula>
    </cfRule>
    <cfRule type="cellIs" dxfId="174" priority="139" operator="equal">
      <formula>"W"</formula>
    </cfRule>
    <cfRule type="cellIs" dxfId="173" priority="140" operator="equal">
      <formula>"L"</formula>
    </cfRule>
  </conditionalFormatting>
  <conditionalFormatting sqref="X4:X11">
    <cfRule type="cellIs" dxfId="168" priority="76" operator="equal">
      <formula>"N"</formula>
    </cfRule>
    <cfRule type="cellIs" dxfId="167" priority="77" operator="equal">
      <formula>"W"</formula>
    </cfRule>
    <cfRule type="cellIs" dxfId="166" priority="78" operator="equal">
      <formula>"L"</formula>
    </cfRule>
  </conditionalFormatting>
  <conditionalFormatting sqref="X12:AG15">
    <cfRule type="cellIs" dxfId="165" priority="73" operator="equal">
      <formula>"N"</formula>
    </cfRule>
    <cfRule type="cellIs" dxfId="164" priority="74" operator="equal">
      <formula>"W"</formula>
    </cfRule>
    <cfRule type="cellIs" dxfId="163" priority="75" operator="equal">
      <formula>"L"</formula>
    </cfRule>
  </conditionalFormatting>
  <conditionalFormatting sqref="X1:AS27 M24:AO24 AQ24:AX24 M25:AX30 M31:XFD31">
    <cfRule type="cellIs" dxfId="162" priority="1055" operator="equal">
      <formula>"N"</formula>
    </cfRule>
    <cfRule type="cellIs" dxfId="161" priority="1056" operator="equal">
      <formula>"W"</formula>
    </cfRule>
    <cfRule type="cellIs" dxfId="160" priority="1057" operator="equal">
      <formula>"L"</formula>
    </cfRule>
  </conditionalFormatting>
  <conditionalFormatting sqref="Y5:Z11 Z6 Y6:Y11">
    <cfRule type="cellIs" dxfId="158" priority="67" operator="equal">
      <formula>"N"</formula>
    </cfRule>
    <cfRule type="cellIs" dxfId="157" priority="68" operator="equal">
      <formula>"W"</formula>
    </cfRule>
    <cfRule type="cellIs" dxfId="156" priority="69" operator="equal">
      <formula>"L"</formula>
    </cfRule>
  </conditionalFormatting>
  <conditionalFormatting sqref="Y4:AH4">
    <cfRule type="cellIs" dxfId="155" priority="79" operator="equal">
      <formula>"N"</formula>
    </cfRule>
    <cfRule type="cellIs" dxfId="154" priority="80" operator="equal">
      <formula>"W"</formula>
    </cfRule>
    <cfRule type="cellIs" dxfId="153" priority="81" operator="equal">
      <formula>"L"</formula>
    </cfRule>
  </conditionalFormatting>
  <conditionalFormatting sqref="Z16:AE20">
    <cfRule type="cellIs" dxfId="152" priority="31" operator="equal">
      <formula>"N"</formula>
    </cfRule>
    <cfRule type="cellIs" dxfId="151" priority="32" operator="equal">
      <formula>"W"</formula>
    </cfRule>
    <cfRule type="cellIs" dxfId="150" priority="33" operator="equal">
      <formula>"L"</formula>
    </cfRule>
  </conditionalFormatting>
  <conditionalFormatting sqref="AA5:AF10">
    <cfRule type="cellIs" dxfId="149" priority="4" operator="equal">
      <formula>"N"</formula>
    </cfRule>
    <cfRule type="cellIs" dxfId="148" priority="5" operator="equal">
      <formula>"W"</formula>
    </cfRule>
    <cfRule type="cellIs" dxfId="147" priority="6" operator="equal">
      <formula>"L"</formula>
    </cfRule>
  </conditionalFormatting>
  <conditionalFormatting sqref="AA11:AG11">
    <cfRule type="cellIs" dxfId="146" priority="82" operator="equal">
      <formula>"N"</formula>
    </cfRule>
    <cfRule type="cellIs" dxfId="145" priority="83" operator="equal">
      <formula>"W"</formula>
    </cfRule>
    <cfRule type="cellIs" dxfId="144" priority="84" operator="equal">
      <formula>"L"</formula>
    </cfRule>
  </conditionalFormatting>
  <conditionalFormatting sqref="AF17:AJ20">
    <cfRule type="cellIs" dxfId="143" priority="125" operator="equal">
      <formula>"N"</formula>
    </cfRule>
    <cfRule type="cellIs" dxfId="142" priority="126" operator="equal">
      <formula>"W"</formula>
    </cfRule>
    <cfRule type="cellIs" dxfId="141" priority="127" operator="equal">
      <formula>"L"</formula>
    </cfRule>
  </conditionalFormatting>
  <conditionalFormatting sqref="AH5:AH14 AS5:XFD14">
    <cfRule type="cellIs" dxfId="130" priority="190" operator="equal">
      <formula>"N"</formula>
    </cfRule>
    <cfRule type="cellIs" dxfId="129" priority="191" operator="equal">
      <formula>"W"</formula>
    </cfRule>
    <cfRule type="cellIs" dxfId="128" priority="192" operator="equal">
      <formula>"L"</formula>
    </cfRule>
  </conditionalFormatting>
  <conditionalFormatting sqref="AI4:AI11">
    <cfRule type="cellIs" dxfId="125" priority="58" operator="equal">
      <formula>"N"</formula>
    </cfRule>
    <cfRule type="cellIs" dxfId="124" priority="59" operator="equal">
      <formula>"W"</formula>
    </cfRule>
    <cfRule type="cellIs" dxfId="123" priority="60" operator="equal">
      <formula>"L"</formula>
    </cfRule>
  </conditionalFormatting>
  <conditionalFormatting sqref="AI12:AR15">
    <cfRule type="cellIs" dxfId="122" priority="55" operator="equal">
      <formula>"N"</formula>
    </cfRule>
    <cfRule type="cellIs" dxfId="121" priority="56" operator="equal">
      <formula>"W"</formula>
    </cfRule>
    <cfRule type="cellIs" dxfId="120" priority="57" operator="equal">
      <formula>"L"</formula>
    </cfRule>
  </conditionalFormatting>
  <conditionalFormatting sqref="AJ5:AK11 AK6 AJ6:AJ11">
    <cfRule type="cellIs" dxfId="119" priority="49" operator="equal">
      <formula>"N"</formula>
    </cfRule>
    <cfRule type="cellIs" dxfId="118" priority="50" operator="equal">
      <formula>"W"</formula>
    </cfRule>
    <cfRule type="cellIs" dxfId="117" priority="51" operator="equal">
      <formula>"L"</formula>
    </cfRule>
  </conditionalFormatting>
  <conditionalFormatting sqref="AJ4:XFD4">
    <cfRule type="cellIs" dxfId="116" priority="61" operator="equal">
      <formula>"N"</formula>
    </cfRule>
    <cfRule type="cellIs" dxfId="115" priority="62" operator="equal">
      <formula>"W"</formula>
    </cfRule>
    <cfRule type="cellIs" dxfId="114" priority="63" operator="equal">
      <formula>"L"</formula>
    </cfRule>
  </conditionalFormatting>
  <conditionalFormatting sqref="AK16:AP20">
    <cfRule type="cellIs" dxfId="113" priority="37" operator="equal">
      <formula>"N"</formula>
    </cfRule>
    <cfRule type="cellIs" dxfId="112" priority="38" operator="equal">
      <formula>"W"</formula>
    </cfRule>
    <cfRule type="cellIs" dxfId="111" priority="39" operator="equal">
      <formula>"L"</formula>
    </cfRule>
  </conditionalFormatting>
  <conditionalFormatting sqref="AL5:AQ10">
    <cfRule type="cellIs" dxfId="108" priority="1" operator="equal">
      <formula>"N"</formula>
    </cfRule>
    <cfRule type="cellIs" dxfId="107" priority="2" operator="equal">
      <formula>"W"</formula>
    </cfRule>
    <cfRule type="cellIs" dxfId="106" priority="3" operator="equal">
      <formula>"L"</formula>
    </cfRule>
  </conditionalFormatting>
  <conditionalFormatting sqref="AL11:AR11">
    <cfRule type="cellIs" dxfId="105" priority="64" operator="equal">
      <formula>"N"</formula>
    </cfRule>
    <cfRule type="cellIs" dxfId="104" priority="65" operator="equal">
      <formula>"W"</formula>
    </cfRule>
    <cfRule type="cellIs" dxfId="103" priority="66" operator="equal">
      <formula>"L"</formula>
    </cfRule>
  </conditionalFormatting>
  <conditionalFormatting sqref="AQ16:XFD20">
    <cfRule type="cellIs" dxfId="98" priority="122" operator="equal">
      <formula>"N"</formula>
    </cfRule>
    <cfRule type="cellIs" dxfId="97" priority="123" operator="equal">
      <formula>"W"</formula>
    </cfRule>
    <cfRule type="cellIs" dxfId="96" priority="124" operator="equal">
      <formula>"L"</formula>
    </cfRule>
  </conditionalFormatting>
  <conditionalFormatting sqref="AS15:XFD15">
    <cfRule type="cellIs" dxfId="90" priority="131" operator="equal">
      <formula>"N"</formula>
    </cfRule>
    <cfRule type="cellIs" dxfId="89" priority="132" operator="equal">
      <formula>"W"</formula>
    </cfRule>
    <cfRule type="cellIs" dxfId="88" priority="133" operator="equal">
      <formula>"L"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67" operator="containsText" id="{3815044D-A093-46FB-8407-BCCF9DFBA949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468" operator="containsText" id="{FE164556-2BF4-4FDE-8D56-907E09BD4481}">
            <xm:f>NOT(ISERROR(SEARCH(Paramétrage!#REF!,E1)))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469" operator="containsText" id="{49445BCE-D3ED-4225-A6C8-4753C56F6F0A}">
            <xm:f>NOT(ISERROR(SEARCH(Paramétrage!#REF!,E1)))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470" operator="containsText" id="{4CB3954E-D0F9-49F2-AAEE-33F24FD8DE28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471" operator="containsText" id="{E2F57797-23D9-4B47-98F4-9A9BA0216F2D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472" operator="containsText" id="{4EEE28F3-02EC-47BF-A33E-B1723C45D5BF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473" operator="containsText" id="{7A2E917B-F6DB-414E-BB22-AD8D329178B6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E1:L3 AL21:AX23 AY21:XFD30 E21:L1048576 AL24:AO24 AQ24:AX24 AL25:AX30 AL31:XFD1048576 AA32:AH1048576</xm:sqref>
        </x14:conditionalFormatting>
        <x14:conditionalFormatting xmlns:xm="http://schemas.microsoft.com/office/excel/2006/main">
          <x14:cfRule type="containsText" priority="158" operator="containsText" id="{4DAA2D46-F65C-42F2-B006-A7E675A4C0FC}">
            <xm:f>NOT(ISERROR(SEARCH(Paramétrage!#REF!,E4)))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59" operator="containsText" id="{5707AE3C-B32A-499F-9F9C-02030034D8AD}">
            <xm:f>NOT(ISERROR(SEARCH(Paramétrage!$B$10,E4)))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60" operator="containsText" id="{0AD783EE-DA50-4194-9854-9DF538BFC545}">
            <xm:f>NOT(ISERROR(SEARCH(Paramétrage!$B$9,E4)))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1" operator="containsText" id="{48248691-B82F-4B7E-AFA2-5C6FEF36C1F9}">
            <xm:f>NOT(ISERROR(SEARCH(Paramétrage!$B$8,E4)))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62" operator="containsText" id="{C2175815-420D-4FC4-AF15-2707DB5F1AF2}">
            <xm:f>NOT(ISERROR(SEARCH(Paramétrage!$B$7,E4)))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E4:L4 L5:L11 K16:L20</xm:sqref>
        </x14:conditionalFormatting>
        <x14:conditionalFormatting xmlns:xm="http://schemas.microsoft.com/office/excel/2006/main">
          <x14:cfRule type="containsText" priority="156" operator="containsText" id="{51CAA26E-ADB7-468B-B14C-8C64068725CF}">
            <xm:f>NOT(ISERROR(SEARCH(Paramétrage!#REF!,E4)))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57" operator="containsText" id="{C369ED5E-123F-420C-B91A-EBD65CA779F8}">
            <xm:f>NOT(ISERROR(SEARCH(Paramétrage!#REF!,E4)))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m:sqref>E4:L4 L5:L11</xm:sqref>
        </x14:conditionalFormatting>
        <x14:conditionalFormatting xmlns:xm="http://schemas.microsoft.com/office/excel/2006/main">
          <x14:cfRule type="containsText" priority="2097" operator="containsText" id="{76FCEAFE-1D67-473C-9670-21B6EE285D2D}">
            <xm:f>NOT(ISERROR(SEARCH(Paramétrage!#REF!,E1)))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E21:L1048576 E1:L3 AA21:AH1048576 AL31:XFD1048576 AL21:AX23 AL24:AO24 AQ24:AX24 AL25:AX30 AY21:XFD30</xm:sqref>
        </x14:conditionalFormatting>
        <x14:conditionalFormatting xmlns:xm="http://schemas.microsoft.com/office/excel/2006/main">
          <x14:cfRule type="containsText" priority="163" operator="containsText" id="{CDB90582-39C6-48AC-886B-70134DFC5035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64" operator="containsText" id="{8AFAB39F-A486-4DF4-AC9E-9F32078BB6A2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65" operator="containsText" id="{14CCC681-2684-4EAA-93AA-30F234FDA87D}">
            <xm:f>NOT(ISERROR(SEARCH(Paramétrage!#REF!,H17)))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66" operator="containsText" id="{C0401FCE-6A13-48A0-8641-6DF6A31C3522}">
            <xm:f>NOT(ISERROR(SEARCH(Paramétrage!#REF!,H17)))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67" operator="containsText" id="{B99599E6-A713-4559-AC99-15A8FC2FDB69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68" operator="containsText" id="{CBF19CB0-6F34-498A-8554-11179CE6A4BF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69" operator="containsText" id="{0911782D-D6A1-4851-9DBC-0616694F8B8B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0" operator="containsText" id="{F72B03C5-7586-48C2-BB0B-01B1495B9797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1" operator="containsText" id="{D18B8D7A-FC80-4CEF-A487-01A664295E42}">
            <xm:f>NOT(ISERROR(SEARCH(Paramétrage!#REF!,H17)))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72" operator="containsText" id="{BCAAD941-45B5-4F9E-9EA0-7DF177A34422}">
            <xm:f>NOT(ISERROR(SEARCH(Paramétrage!#REF!,H17)))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73" operator="containsText" id="{03024086-C72D-4943-922E-178208A5E16E}">
            <xm:f>NOT(ISERROR(SEARCH(Paramétrage!#REF!,H17)))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74" operator="containsText" id="{97395725-92D4-4952-AC96-1D0490B4E9AB}">
            <xm:f>NOT(ISERROR(SEARCH(Paramétrage!#REF!,H17)))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75" operator="containsText" id="{B7D525F9-03A9-47C1-A83A-422DE3C0B08E}">
            <xm:f>NOT(ISERROR(SEARCH(Paramétrage!$B$10,H17)))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76" operator="containsText" id="{AC019262-4B5C-42F0-B3D6-85712C551C39}">
            <xm:f>NOT(ISERROR(SEARCH(Paramétrage!$B$9,H17)))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77" operator="containsText" id="{7FCEC839-9EDC-4CA6-947D-6DD25D9DD920}">
            <xm:f>NOT(ISERROR(SEARCH(Paramétrage!$B$8,H17)))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8" operator="containsText" id="{5ED95DE9-B28F-47D5-A4B3-200A0F503F9A}">
            <xm:f>NOT(ISERROR(SEARCH(Paramétrage!$B$7,H17)))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H17:H20 S17:S20 AD17:AD20 AO17:AO20</xm:sqref>
        </x14:conditionalFormatting>
        <x14:conditionalFormatting xmlns:xm="http://schemas.microsoft.com/office/excel/2006/main">
          <x14:cfRule type="containsText" priority="147" operator="containsText" id="{84A3ABF2-6E1A-4D58-8AD7-6E65BF57291E}">
            <xm:f>NOT(ISERROR(SEARCH(Paramétrage!#REF!,E4)))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L5:L11 E4:L4 P16:W20 W4:W15 AH4:AH15 AA16:AH20 AS4:XFD15 E15:L20</xm:sqref>
        </x14:conditionalFormatting>
        <x14:conditionalFormatting xmlns:xm="http://schemas.microsoft.com/office/excel/2006/main">
          <x14:cfRule type="containsText" priority="2685" operator="containsText" id="{CDD32170-66D2-4A41-BF94-EFD1143C656D}">
            <xm:f>NOT(ISERROR(SEARCH(Paramétrage!#REF!,P1)))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686" operator="containsText" id="{133811BA-80F8-47BD-BC70-1073CB679918}">
            <xm:f>NOT(ISERROR(SEARCH(Paramétrage!#REF!,P1)))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687" operator="containsText" id="{BC96B238-320A-4C97-9EF8-FB9117C79A16}">
            <xm:f>NOT(ISERROR(SEARCH(Paramétrage!#REF!,P1)))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2688" operator="containsText" id="{D46C40A8-E632-4B5E-B0F7-748FD09A2367}">
            <xm:f>NOT(ISERROR(SEARCH(Paramétrage!$B$10,P1)))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2689" operator="containsText" id="{66087FFE-480A-48B9-AAA8-97DFD26B7FF5}">
            <xm:f>NOT(ISERROR(SEARCH(Paramétrage!$B$9,P1)))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2690" operator="containsText" id="{B4B20FA3-FC54-4786-B727-DEA5A71610E6}">
            <xm:f>NOT(ISERROR(SEARCH(Paramétrage!$B$8,P1)))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691" operator="containsText" id="{FA693D31-C8D8-451B-8630-AD0C3D7DE50F}">
            <xm:f>NOT(ISERROR(SEARCH(Paramétrage!$B$7,P1)))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P1:W3 AL1:XFD3 X1:AS27 AA21:AH31 P21:W1048576</xm:sqref>
        </x14:conditionalFormatting>
        <x14:conditionalFormatting xmlns:xm="http://schemas.microsoft.com/office/excel/2006/main">
          <x14:cfRule type="containsText" priority="135" operator="containsText" id="{5E68FADC-F6A2-405B-BD30-2EB20A87BB1C}">
            <xm:f>NOT(ISERROR(SEARCH(Paramétrage!$B$9,U15)))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36" operator="containsText" id="{44E6C5F4-AB45-4ACD-AF1B-BBD476119400}">
            <xm:f>NOT(ISERROR(SEARCH(Paramétrage!$B$8,U15)))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7" operator="containsText" id="{6E179461-5715-44C6-B206-164DB64913A4}">
            <xm:f>NOT(ISERROR(SEARCH(Paramétrage!$B$7,U15)))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9" operator="containsText" id="{65670EDA-0F45-4E13-9B71-D491053A9A4C}">
            <xm:f>NOT(ISERROR(SEARCH(Paramétrage!#REF!,U15)))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W15 AH15 AS15:XFD15 U16:W20 AF16:AH20</xm:sqref>
        </x14:conditionalFormatting>
        <x14:conditionalFormatting xmlns:xm="http://schemas.microsoft.com/office/excel/2006/main">
          <x14:cfRule type="containsText" priority="2684" operator="containsText" id="{56A1B83D-E7A4-4AC3-A4BA-C1C4ECC959CE}">
            <xm:f>NOT(ISERROR(SEARCH(Paramétrage!#REF!,P1)))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X1:AS27 P1:W3 AL1:XFD3 P21:W1048576</xm:sqref>
        </x14:conditionalFormatting>
        <x14:conditionalFormatting xmlns:xm="http://schemas.microsoft.com/office/excel/2006/main">
          <x14:cfRule type="containsText" priority="151" operator="containsText" id="{FA7C0043-50E0-4327-8F15-47E200AC4CA7}">
            <xm:f>NOT(ISERROR(SEARCH(Paramétrage!#REF!,E4)))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14:cfRule type="containsText" priority="152" operator="containsText" id="{FE262DC4-2C75-4B9B-8383-11600EC25DC3}">
            <xm:f>NOT(ISERROR(SEARCH(Paramétrage!$B$10,E4)))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53" operator="containsText" id="{4B3D78A5-0322-45B9-A5C3-A0C1999D56AB}">
            <xm:f>NOT(ISERROR(SEARCH(Paramétrage!$B$9,E4)))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54" operator="containsText" id="{5AA4F5FD-A99D-46FC-A85C-04DC7E36021A}">
            <xm:f>NOT(ISERROR(SEARCH(Paramétrage!$B$8,E4)))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55" operator="containsText" id="{807B5FC5-BE39-4549-8018-B86B58C90678}">
            <xm:f>NOT(ISERROR(SEARCH(Paramétrage!$B$7,E4)))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AH4 AS4:XFD4 W4:W14 E15:L15 E16:J20 P16:T20 AA16:AE20 AL16:AP20</xm:sqref>
        </x14:conditionalFormatting>
        <x14:conditionalFormatting xmlns:xm="http://schemas.microsoft.com/office/excel/2006/main">
          <x14:cfRule type="containsText" priority="150" operator="containsText" id="{759F7F09-6A21-47B8-A903-8124ADD95B50}">
            <xm:f>NOT(ISERROR(SEARCH(Paramétrage!#REF!,E4)))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m:sqref>AH4 AS4:XFD4 W4:W14 E15:L20 P16:T20 AA16:AE20 AL16:AP20</xm:sqref>
        </x14:conditionalFormatting>
        <x14:conditionalFormatting xmlns:xm="http://schemas.microsoft.com/office/excel/2006/main">
          <x14:cfRule type="containsText" priority="186" operator="containsText" id="{8AE97B01-5201-41C5-8DBE-67078C735839}">
            <xm:f>NOT(ISERROR(SEARCH(Paramétrage!$B$10,AH5)))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87" operator="containsText" id="{A3B741A3-A459-4E7B-BB1B-A12E10FF1481}">
            <xm:f>NOT(ISERROR(SEARCH(Paramétrage!$B$9,AH5)))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88" operator="containsText" id="{D34A8B96-4AB5-4F72-B79B-789F0BFAEC97}">
            <xm:f>NOT(ISERROR(SEARCH(Paramétrage!$B$8,AH5)))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89" operator="containsText" id="{28228A22-32B3-4D44-A656-4AA5B6462358}">
            <xm:f>NOT(ISERROR(SEARCH(Paramétrage!$B$7,AH5)))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AH5:AH14 AS5:XFD14</xm:sqref>
        </x14:conditionalFormatting>
        <x14:conditionalFormatting xmlns:xm="http://schemas.microsoft.com/office/excel/2006/main">
          <x14:cfRule type="containsText" priority="180" operator="containsText" id="{899CF2AF-EC5F-49D1-82D3-3F6F9F293ED4}">
            <xm:f>NOT(ISERROR(SEARCH(Paramétrage!#REF!,U5)))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81" operator="containsText" id="{5C19200A-48EE-465D-AA8C-C47D6085B8A8}">
            <xm:f>NOT(ISERROR(SEARCH(Paramétrage!#REF!,U5)))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AH5:AH15 AS5:XFD15 W15 U16:W20 AF16:AH20</xm:sqref>
        </x14:conditionalFormatting>
        <x14:conditionalFormatting xmlns:xm="http://schemas.microsoft.com/office/excel/2006/main">
          <x14:cfRule type="containsText" priority="149" operator="containsText" id="{FC9CEF77-5F03-4D0F-86BB-E03D7A2ACEC1}">
            <xm:f>NOT(ISERROR(SEARCH(Paramétrage!#REF!,E4)))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AL16:AP20 W4:W14 AH4:AH14 AS4:XFD14 E15:L20 P16:T20 AA16:AE20</xm:sqref>
        </x14:conditionalFormatting>
        <x14:conditionalFormatting xmlns:xm="http://schemas.microsoft.com/office/excel/2006/main">
          <x14:cfRule type="containsText" priority="148" operator="containsText" id="{0DFF05F1-7B3D-4046-BF84-4BB0A1DB33E5}">
            <xm:f>NOT(ISERROR(SEARCH(Paramétrage!#REF!,AL16)))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AL16:AP20</xm:sqref>
        </x14:conditionalFormatting>
        <x14:conditionalFormatting xmlns:xm="http://schemas.microsoft.com/office/excel/2006/main">
          <x14:cfRule type="containsText" priority="115" operator="containsText" id="{D492E48D-1BA6-457E-8488-C000404A32F4}">
            <xm:f>NOT(ISERROR(SEARCH(Paramétrage!$B$10,AQ16)))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16" operator="containsText" id="{785E22F0-F481-40C7-8230-19ED64698A76}">
            <xm:f>NOT(ISERROR(SEARCH(Paramétrage!$B$9,AQ16)))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20" operator="containsText" id="{0C5A5B49-0280-4357-88C4-0EE2A28269D2}">
            <xm:f>NOT(ISERROR(SEARCH(Paramétrage!$B$8,AQ16)))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21" operator="containsText" id="{FE75A9D5-4571-486C-A764-6E961DA0F5B3}">
            <xm:f>NOT(ISERROR(SEARCH(Paramétrage!$B$7,AQ16)))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93" operator="containsText" id="{70C6D638-E8A2-472F-98A0-F94C864F031E}">
            <xm:f>NOT(ISERROR(SEARCH(Paramétrage!#REF!,AQ16)))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194" operator="containsText" id="{581514EB-3FB4-48B3-8B52-23431D567002}">
            <xm:f>NOT(ISERROR(SEARCH(Paramétrage!#REF!,AQ16)))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95" operator="containsText" id="{9726D56B-3E25-468E-A813-B7E1EED8DAA1}">
            <xm:f>NOT(ISERROR(SEARCH(Paramétrage!#REF!,AQ16)))</xm:f>
            <xm:f>Paramétrage!#REF!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96" operator="containsText" id="{69325ABA-02F3-4545-8A1E-D75F187BAD1B}">
            <xm:f>NOT(ISERROR(SEARCH(Paramétrage!#REF!,AQ16)))</xm:f>
            <xm:f>Paramétrage!#REF!</xm:f>
            <x14:dxf>
              <fill>
                <patternFill>
                  <bgColor rgb="FFFFB9B9"/>
                </patternFill>
              </fill>
            </x14:dxf>
          </x14:cfRule>
          <xm:sqref>AQ16:XFD20</xm:sqref>
        </x14:conditionalFormatting>
        <x14:conditionalFormatting xmlns:xm="http://schemas.microsoft.com/office/excel/2006/main">
          <x14:cfRule type="containsText" priority="134" operator="containsText" id="{90582303-98B2-49C1-B7F0-216784C3C966}">
            <xm:f>NOT(ISERROR(SEARCH(Paramétrage!$B$10,U15)))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m:sqref>AS15:XFD15 U16:W20 AF16:AH20 W15 AH15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E5725F-88FF-4549-9C29-D5C6D9A35665}">
          <x14:formula1>
            <xm:f>Paramétrage!$A$1:$A$3</xm:f>
          </x14:formula1>
          <xm:sqref>J5:J11 U5:U11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63E9F-DE41-443D-A295-C3809BB7D3F8}">
  <sheetPr>
    <tabColor theme="7" tint="0.59999389629810485"/>
  </sheetPr>
  <dimension ref="A1:Y27"/>
  <sheetViews>
    <sheetView showGridLines="0" zoomScale="40" zoomScaleNormal="40" workbookViewId="0">
      <pane xSplit="3" ySplit="3" topLeftCell="D4" activePane="bottomRight" state="frozen"/>
      <selection activeCell="O16" sqref="O16"/>
      <selection pane="topRight" activeCell="O16" sqref="O16"/>
      <selection pane="bottomLeft" activeCell="O16" sqref="O16"/>
      <selection pane="bottomRight" activeCell="X14" sqref="X14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5" customWidth="1"/>
    <col min="4" max="4" width="25.1796875" style="70" customWidth="1"/>
    <col min="5" max="5" width="5.26953125" style="28" customWidth="1"/>
    <col min="6" max="6" width="15.36328125" style="39" customWidth="1"/>
    <col min="7" max="7" width="20.1796875" style="5" customWidth="1"/>
    <col min="8" max="8" width="5.26953125" style="5" customWidth="1"/>
    <col min="9" max="9" width="15.36328125" style="39" customWidth="1"/>
    <col min="10" max="10" width="20.1796875" style="5" customWidth="1"/>
    <col min="11" max="11" width="5.26953125" style="5" customWidth="1"/>
    <col min="12" max="12" width="10.08984375" style="43" customWidth="1"/>
    <col min="13" max="13" width="2.453125" style="5" customWidth="1"/>
    <col min="14" max="14" width="6.08984375" style="5" customWidth="1"/>
    <col min="15" max="15" width="20.1796875" style="5" customWidth="1"/>
    <col min="16" max="16" width="5.26953125" style="5" customWidth="1"/>
    <col min="17" max="17" width="14.36328125" style="39" customWidth="1"/>
    <col min="18" max="18" width="20.1796875" style="5" customWidth="1"/>
    <col min="19" max="19" width="5.26953125" style="5" customWidth="1"/>
    <col min="20" max="20" width="10.08984375" style="43" customWidth="1"/>
    <col min="21" max="21" width="2.453125" style="5" customWidth="1"/>
    <col min="22" max="22" width="6.08984375" style="5" customWidth="1"/>
    <col min="23" max="23" width="7.90625" style="36" customWidth="1"/>
    <col min="24" max="24" width="38.81640625" style="25" customWidth="1"/>
    <col min="25" max="25" width="5.453125" style="5" customWidth="1"/>
    <col min="26" max="16384" width="10.90625" style="5"/>
  </cols>
  <sheetData>
    <row r="1" spans="1:25" ht="21.5" thickBot="1" x14ac:dyDescent="0.4">
      <c r="M1" s="35"/>
      <c r="U1" s="35"/>
    </row>
    <row r="2" spans="1:25" s="29" customFormat="1" ht="21.5" thickBot="1" x14ac:dyDescent="0.55000000000000004">
      <c r="A2"/>
      <c r="B2"/>
      <c r="D2" s="96" t="s">
        <v>49</v>
      </c>
      <c r="E2" s="96"/>
      <c r="F2" s="96"/>
      <c r="G2" s="96"/>
      <c r="H2" s="96"/>
      <c r="I2" s="96"/>
      <c r="J2" s="96"/>
      <c r="K2" s="97"/>
      <c r="L2" s="43"/>
      <c r="M2" s="35"/>
      <c r="N2" s="5"/>
      <c r="O2" s="98" t="s">
        <v>23</v>
      </c>
      <c r="P2" s="96"/>
      <c r="Q2" s="96"/>
      <c r="R2" s="96"/>
      <c r="S2" s="97"/>
      <c r="T2" s="5"/>
      <c r="U2" s="35"/>
      <c r="V2" s="5"/>
      <c r="W2" s="98" t="s">
        <v>4</v>
      </c>
      <c r="X2" s="96"/>
      <c r="Y2" s="97"/>
    </row>
    <row r="3" spans="1:25" ht="21" x14ac:dyDescent="0.35">
      <c r="M3" s="35"/>
      <c r="U3" s="35"/>
    </row>
    <row r="4" spans="1:25" ht="21" x14ac:dyDescent="0.35">
      <c r="D4" s="72"/>
      <c r="F4" s="40"/>
      <c r="G4" s="28"/>
      <c r="H4" s="28"/>
      <c r="I4" s="40"/>
      <c r="J4" s="28"/>
      <c r="K4" s="28"/>
      <c r="L4" s="44"/>
      <c r="M4" s="37"/>
      <c r="N4" s="28"/>
      <c r="O4" s="28"/>
      <c r="P4" s="28"/>
      <c r="Q4" s="40"/>
      <c r="R4" s="28"/>
      <c r="S4" s="28"/>
      <c r="U4" s="37"/>
      <c r="V4" s="82">
        <v>1</v>
      </c>
      <c r="W4"/>
      <c r="X4"/>
    </row>
    <row r="5" spans="1:25" ht="21" x14ac:dyDescent="0.35">
      <c r="D5" s="34">
        <f>'1-Phase de poule-Sport 2'!C11+Paramétrage!$G$14+Paramétrage!$G$15</f>
        <v>0.62083333333333313</v>
      </c>
      <c r="E5" s="34" t="s">
        <v>32</v>
      </c>
      <c r="F5" s="40"/>
      <c r="G5" s="28"/>
      <c r="H5" s="28"/>
      <c r="I5" s="40"/>
      <c r="J5" s="28"/>
      <c r="K5" s="28"/>
      <c r="L5" s="44"/>
      <c r="M5" s="37"/>
      <c r="N5" s="28"/>
      <c r="O5" s="28"/>
      <c r="P5" s="28"/>
      <c r="Q5" s="40"/>
      <c r="R5" s="28"/>
      <c r="S5" s="28"/>
      <c r="U5" s="37"/>
      <c r="V5" s="82">
        <v>2</v>
      </c>
      <c r="W5"/>
      <c r="X5"/>
    </row>
    <row r="6" spans="1:25" ht="21" x14ac:dyDescent="0.35">
      <c r="B6" s="93"/>
      <c r="D6" s="71" t="str">
        <f ca="1">'Param. - Transition'!B17</f>
        <v>Nom équipe 3</v>
      </c>
      <c r="E6" s="31"/>
      <c r="F6" s="41" t="str">
        <f ca="1">D6</f>
        <v>Nom équipe 3</v>
      </c>
      <c r="G6" s="28"/>
      <c r="H6" s="28"/>
      <c r="I6" s="40"/>
      <c r="J6" s="28"/>
      <c r="K6" s="28"/>
      <c r="L6" s="44"/>
      <c r="M6" s="37"/>
      <c r="N6" s="28"/>
      <c r="O6" s="28"/>
      <c r="P6" s="28"/>
      <c r="Q6" s="40"/>
      <c r="R6" s="28"/>
      <c r="S6" s="28"/>
      <c r="U6" s="37"/>
      <c r="V6" s="82">
        <v>3</v>
      </c>
      <c r="W6"/>
      <c r="X6"/>
    </row>
    <row r="7" spans="1:25" ht="21" x14ac:dyDescent="0.35">
      <c r="B7" s="94"/>
      <c r="D7" s="71" t="str">
        <f ca="1">'Param. - Transition'!E18</f>
        <v>Nom équipe 2</v>
      </c>
      <c r="E7" s="31"/>
      <c r="F7" s="41" t="str">
        <f ca="1">D7</f>
        <v>Nom équipe 2</v>
      </c>
      <c r="G7" s="34">
        <f>O7+Paramétrage!$G$14+Paramétrage!$G$15</f>
        <v>0.64583333333333304</v>
      </c>
      <c r="H7" s="34" t="s">
        <v>32</v>
      </c>
      <c r="I7" s="40"/>
      <c r="J7" s="28"/>
      <c r="K7" s="28"/>
      <c r="L7" s="44"/>
      <c r="M7" s="37"/>
      <c r="N7" s="28"/>
      <c r="O7" s="34">
        <f>D13+Paramétrage!$G$14+Paramétrage!$G$15</f>
        <v>0.63749999999999973</v>
      </c>
      <c r="P7" s="34" t="s">
        <v>32</v>
      </c>
      <c r="Q7" s="40"/>
      <c r="R7" s="28"/>
      <c r="S7" s="28"/>
      <c r="U7" s="37"/>
      <c r="V7" s="82">
        <v>4</v>
      </c>
      <c r="W7" s="38" t="s">
        <v>15</v>
      </c>
      <c r="X7" s="30" t="str">
        <f>IF(K13="","",VLOOKUP("w",K12:L13,2,FALSE))</f>
        <v/>
      </c>
    </row>
    <row r="8" spans="1:25" ht="21" x14ac:dyDescent="0.35">
      <c r="B8" s="94"/>
      <c r="D8" s="72"/>
      <c r="E8" s="33"/>
      <c r="F8" s="40"/>
      <c r="G8" s="38" t="str">
        <f>IF(E7="","",VLOOKUP("w",E6:F7,2,FALSE))</f>
        <v/>
      </c>
      <c r="H8" s="31"/>
      <c r="I8" s="41" t="str">
        <f>G8</f>
        <v/>
      </c>
      <c r="J8" s="28"/>
      <c r="K8" s="28"/>
      <c r="L8" s="44"/>
      <c r="M8" s="37"/>
      <c r="N8" s="28"/>
      <c r="O8" s="38" t="str">
        <f>IF(E7="","",VLOOKUP("l",E6:F7,2,FALSE))</f>
        <v/>
      </c>
      <c r="P8" s="31"/>
      <c r="Q8" s="41" t="str">
        <f>O8</f>
        <v/>
      </c>
      <c r="R8" s="28"/>
      <c r="S8" s="28"/>
      <c r="U8" s="37"/>
      <c r="V8" s="28"/>
      <c r="W8" s="42" t="s">
        <v>16</v>
      </c>
      <c r="X8" s="32" t="str">
        <f>IF(K13="","",VLOOKUP("l",K12:L13,2,FALSE))</f>
        <v/>
      </c>
    </row>
    <row r="9" spans="1:25" ht="21" x14ac:dyDescent="0.35">
      <c r="B9" s="94"/>
      <c r="D9" s="34">
        <f>D5</f>
        <v>0.62083333333333313</v>
      </c>
      <c r="E9" s="34" t="s">
        <v>33</v>
      </c>
      <c r="F9" s="40"/>
      <c r="G9" s="38" t="str">
        <f>IF(E11="","",VLOOKUP("w",E10:F11,2,FALSE))</f>
        <v/>
      </c>
      <c r="H9" s="31"/>
      <c r="I9" s="41" t="str">
        <f>G9</f>
        <v/>
      </c>
      <c r="J9" s="28"/>
      <c r="K9" s="28"/>
      <c r="L9" s="44"/>
      <c r="M9" s="37"/>
      <c r="N9" s="28"/>
      <c r="O9" s="38" t="str">
        <f>IF(E11="","",VLOOKUP("l",E10:F11,2,FALSE))</f>
        <v/>
      </c>
      <c r="P9" s="31"/>
      <c r="Q9" s="41" t="str">
        <f>O9</f>
        <v/>
      </c>
      <c r="R9" s="28"/>
      <c r="S9" s="28"/>
      <c r="U9" s="37"/>
      <c r="V9" s="28"/>
      <c r="W9" s="42" t="s">
        <v>17</v>
      </c>
      <c r="X9" s="30" t="str">
        <f>IF(K19="","",VLOOKUP("w",K18:L19,2,FALSE))</f>
        <v/>
      </c>
    </row>
    <row r="10" spans="1:25" ht="21" x14ac:dyDescent="0.35">
      <c r="B10" s="94"/>
      <c r="D10" s="71" t="e">
        <f ca="1">'Param. - Transition'!D17</f>
        <v>#N/A</v>
      </c>
      <c r="E10" s="31"/>
      <c r="F10" s="41" t="e">
        <f ca="1">D10</f>
        <v>#N/A</v>
      </c>
      <c r="G10" s="28"/>
      <c r="H10" s="28"/>
      <c r="I10" s="40"/>
      <c r="J10" s="28"/>
      <c r="K10" s="28"/>
      <c r="L10" s="44"/>
      <c r="M10" s="37"/>
      <c r="N10" s="28"/>
      <c r="O10" s="28"/>
      <c r="P10" s="28"/>
      <c r="Q10" s="40"/>
      <c r="R10" s="28"/>
      <c r="S10" s="28"/>
      <c r="U10" s="37"/>
      <c r="V10" s="28"/>
      <c r="W10" s="42" t="s">
        <v>18</v>
      </c>
      <c r="X10" s="32" t="str">
        <f>IF(K19="","",VLOOKUP("l",K18:L19,2,FALSE))</f>
        <v/>
      </c>
    </row>
    <row r="11" spans="1:25" ht="21" x14ac:dyDescent="0.35">
      <c r="B11" s="94"/>
      <c r="D11" s="71" t="e">
        <f ca="1">'Param. - Transition'!C18</f>
        <v>#N/A</v>
      </c>
      <c r="E11" s="31"/>
      <c r="F11" s="41" t="e">
        <f ca="1">D11</f>
        <v>#N/A</v>
      </c>
      <c r="G11" s="28"/>
      <c r="H11" s="28"/>
      <c r="I11" s="40"/>
      <c r="J11" s="34">
        <f>R11+Paramétrage!$G$14+Paramétrage!$G$15</f>
        <v>0.66249999999999964</v>
      </c>
      <c r="K11" s="34" t="s">
        <v>32</v>
      </c>
      <c r="L11" s="44"/>
      <c r="M11" s="37"/>
      <c r="N11" s="28"/>
      <c r="O11" s="28"/>
      <c r="P11" s="28"/>
      <c r="Q11" s="40"/>
      <c r="R11" s="34">
        <f>G7+Paramétrage!$G$14+Paramétrage!$G$15</f>
        <v>0.65416666666666634</v>
      </c>
      <c r="S11" s="34" t="s">
        <v>32</v>
      </c>
      <c r="U11" s="37"/>
      <c r="V11" s="28"/>
      <c r="W11" s="42" t="s">
        <v>19</v>
      </c>
      <c r="X11" s="30" t="str">
        <f>IF(S13="","",VLOOKUP("w",S12:T13,2,FALSE))</f>
        <v/>
      </c>
    </row>
    <row r="12" spans="1:25" ht="21" x14ac:dyDescent="0.35">
      <c r="B12" s="94"/>
      <c r="D12" s="72"/>
      <c r="E12" s="33"/>
      <c r="F12" s="40"/>
      <c r="G12" s="28"/>
      <c r="H12" s="28"/>
      <c r="I12" s="40"/>
      <c r="J12" s="38" t="str">
        <f>IF(H9="","",VLOOKUP("w",H8:I9,2,FALSE))</f>
        <v/>
      </c>
      <c r="K12" s="31"/>
      <c r="L12" s="45" t="str">
        <f>J12</f>
        <v/>
      </c>
      <c r="M12" s="37"/>
      <c r="N12" s="28"/>
      <c r="O12" s="28"/>
      <c r="P12" s="28"/>
      <c r="Q12" s="40"/>
      <c r="R12" s="38" t="str">
        <f>IF(P9="","",VLOOKUP("w",P8:Q9,2,FALSE))</f>
        <v/>
      </c>
      <c r="S12" s="31"/>
      <c r="T12" s="45" t="str">
        <f>R12</f>
        <v/>
      </c>
      <c r="U12" s="37"/>
      <c r="V12" s="28"/>
      <c r="W12" s="42" t="s">
        <v>20</v>
      </c>
      <c r="X12" s="32" t="str">
        <f>IF(S13="","",VLOOKUP("l",S12:T13,2,FALSE))</f>
        <v/>
      </c>
    </row>
    <row r="13" spans="1:25" ht="21" x14ac:dyDescent="0.35">
      <c r="B13" s="94"/>
      <c r="D13" s="34">
        <f>D9+Paramétrage!$G$14+Paramétrage!$G$15</f>
        <v>0.62916666666666643</v>
      </c>
      <c r="E13" s="34" t="s">
        <v>32</v>
      </c>
      <c r="F13" s="40"/>
      <c r="G13" s="28"/>
      <c r="H13" s="28"/>
      <c r="I13" s="40"/>
      <c r="J13" s="38" t="str">
        <f>IF(H17="","",VLOOKUP("w",H16:I17,2,FALSE))</f>
        <v/>
      </c>
      <c r="K13" s="31"/>
      <c r="L13" s="45" t="str">
        <f>J13</f>
        <v/>
      </c>
      <c r="M13" s="37"/>
      <c r="N13" s="28"/>
      <c r="O13" s="28"/>
      <c r="P13" s="28"/>
      <c r="Q13" s="40"/>
      <c r="R13" s="38" t="str">
        <f>IF(P17="","",VLOOKUP("w",P16:Q17,2,FALSE))</f>
        <v/>
      </c>
      <c r="S13" s="31"/>
      <c r="T13" s="45" t="str">
        <f>R13</f>
        <v/>
      </c>
      <c r="U13" s="37"/>
      <c r="V13" s="28"/>
      <c r="W13" s="42" t="s">
        <v>21</v>
      </c>
      <c r="X13" s="30" t="str">
        <f>IF(S18="","",VLOOKUP("w",S18:T19,2,FALSE))</f>
        <v/>
      </c>
    </row>
    <row r="14" spans="1:25" ht="21" x14ac:dyDescent="0.35">
      <c r="B14" s="94"/>
      <c r="D14" s="71" t="str">
        <f ca="1">'Param. - Transition'!B18</f>
        <v>Nom équipe 4</v>
      </c>
      <c r="E14" s="31"/>
      <c r="F14" s="41" t="str">
        <f ca="1">D14</f>
        <v>Nom équipe 4</v>
      </c>
      <c r="G14" s="28"/>
      <c r="H14" s="28"/>
      <c r="I14" s="40"/>
      <c r="J14" s="28"/>
      <c r="K14" s="28"/>
      <c r="L14" s="44"/>
      <c r="M14" s="37"/>
      <c r="N14" s="28"/>
      <c r="O14" s="28"/>
      <c r="P14" s="28"/>
      <c r="Q14" s="40"/>
      <c r="R14" s="28"/>
      <c r="S14" s="28"/>
      <c r="U14" s="37"/>
      <c r="V14" s="28"/>
      <c r="W14" s="42" t="s">
        <v>22</v>
      </c>
      <c r="X14" s="32" t="str">
        <f>IF(S19="","",VLOOKUP("l",S18:T19,2,FALSE))</f>
        <v/>
      </c>
    </row>
    <row r="15" spans="1:25" ht="21" x14ac:dyDescent="0.35">
      <c r="B15" s="94"/>
      <c r="D15" s="71" t="str">
        <f ca="1">'Param. - Transition'!E17</f>
        <v>Nom équipe 1</v>
      </c>
      <c r="E15" s="31"/>
      <c r="F15" s="41" t="str">
        <f ca="1">D15</f>
        <v>Nom équipe 1</v>
      </c>
      <c r="G15" s="34">
        <f>G7</f>
        <v>0.64583333333333304</v>
      </c>
      <c r="H15" s="34" t="s">
        <v>33</v>
      </c>
      <c r="I15" s="40"/>
      <c r="J15" s="28"/>
      <c r="K15" s="28"/>
      <c r="L15" s="44"/>
      <c r="M15" s="37"/>
      <c r="N15" s="28"/>
      <c r="O15" s="34">
        <f>O7</f>
        <v>0.63749999999999973</v>
      </c>
      <c r="P15" s="34" t="s">
        <v>33</v>
      </c>
      <c r="Q15" s="40"/>
      <c r="R15" s="28"/>
      <c r="S15" s="28"/>
      <c r="U15" s="37"/>
      <c r="V15" s="28"/>
      <c r="W15" s="5"/>
      <c r="X15" s="5"/>
    </row>
    <row r="16" spans="1:25" ht="21" x14ac:dyDescent="0.35">
      <c r="B16" s="94"/>
      <c r="D16" s="72"/>
      <c r="E16" s="33"/>
      <c r="F16" s="40"/>
      <c r="G16" s="38" t="str">
        <f>IF(E15="","",VLOOKUP("w",E14:F15,2,FALSE))</f>
        <v/>
      </c>
      <c r="H16" s="31"/>
      <c r="I16" s="41" t="str">
        <f>G16</f>
        <v/>
      </c>
      <c r="J16" s="28"/>
      <c r="K16" s="28"/>
      <c r="L16" s="44"/>
      <c r="M16" s="37"/>
      <c r="N16" s="28"/>
      <c r="O16" s="38" t="str">
        <f>IF(E15="","",VLOOKUP("l",E14:F15,2,FALSE))</f>
        <v/>
      </c>
      <c r="P16" s="31"/>
      <c r="Q16" s="41" t="str">
        <f>O16</f>
        <v/>
      </c>
      <c r="R16" s="28"/>
      <c r="S16" s="28"/>
      <c r="U16" s="37"/>
      <c r="V16" s="28"/>
      <c r="W16" s="5"/>
      <c r="X16" s="5"/>
    </row>
    <row r="17" spans="2:24" ht="21" x14ac:dyDescent="0.35">
      <c r="B17" s="94"/>
      <c r="D17" s="34">
        <f>D13</f>
        <v>0.62916666666666643</v>
      </c>
      <c r="E17" s="34" t="s">
        <v>33</v>
      </c>
      <c r="F17" s="40"/>
      <c r="G17" s="38" t="str">
        <f>IF(E19="","",VLOOKUP("w",E18:F19,2,FALSE))</f>
        <v/>
      </c>
      <c r="H17" s="31"/>
      <c r="I17" s="41" t="str">
        <f>G17</f>
        <v/>
      </c>
      <c r="J17" s="34">
        <f>J11</f>
        <v>0.66249999999999964</v>
      </c>
      <c r="K17" s="34" t="s">
        <v>33</v>
      </c>
      <c r="L17" s="44"/>
      <c r="M17" s="37"/>
      <c r="N17" s="28"/>
      <c r="O17" s="38" t="str">
        <f>IF(E19="","",VLOOKUP("l",E18:F19,2,FALSE))</f>
        <v/>
      </c>
      <c r="P17" s="31"/>
      <c r="Q17" s="41" t="str">
        <f>O17</f>
        <v/>
      </c>
      <c r="R17" s="34">
        <f>R11</f>
        <v>0.65416666666666634</v>
      </c>
      <c r="S17" s="34" t="s">
        <v>33</v>
      </c>
      <c r="U17" s="37"/>
      <c r="V17" s="28"/>
      <c r="W17" s="5"/>
      <c r="X17" s="5"/>
    </row>
    <row r="18" spans="2:24" ht="21" x14ac:dyDescent="0.35">
      <c r="B18" s="94"/>
      <c r="D18" s="71" t="e">
        <f ca="1">'Param. - Transition'!D18</f>
        <v>#N/A</v>
      </c>
      <c r="E18" s="31"/>
      <c r="F18" s="41" t="e">
        <f ca="1">D18</f>
        <v>#N/A</v>
      </c>
      <c r="G18" s="28"/>
      <c r="H18" s="28"/>
      <c r="I18" s="40"/>
      <c r="J18" s="38" t="str">
        <f>IF(H9="","",VLOOKUP("L",H8:I9,2,FALSE))</f>
        <v/>
      </c>
      <c r="K18" s="31"/>
      <c r="L18" s="45" t="str">
        <f>J18</f>
        <v/>
      </c>
      <c r="M18" s="37"/>
      <c r="N18" s="28"/>
      <c r="O18" s="28"/>
      <c r="P18" s="28"/>
      <c r="Q18" s="40"/>
      <c r="R18" s="38" t="str">
        <f>IF(P9="","",VLOOKUP("L",P8:Q9,2,FALSE))</f>
        <v/>
      </c>
      <c r="S18" s="31"/>
      <c r="T18" s="45" t="str">
        <f>R18</f>
        <v/>
      </c>
      <c r="U18" s="37"/>
      <c r="V18" s="28"/>
      <c r="W18" s="5"/>
      <c r="X18" s="5"/>
    </row>
    <row r="19" spans="2:24" ht="21" x14ac:dyDescent="0.35">
      <c r="B19" s="95"/>
      <c r="D19" s="71" t="e">
        <f ca="1">'Param. - Transition'!C17</f>
        <v>#N/A</v>
      </c>
      <c r="E19" s="31"/>
      <c r="F19" s="41" t="e">
        <f ca="1">D19</f>
        <v>#N/A</v>
      </c>
      <c r="G19" s="28"/>
      <c r="H19" s="28"/>
      <c r="I19" s="40"/>
      <c r="J19" s="38" t="str">
        <f>IF(H17="","",VLOOKUP("L",H16:I17,2,FALSE))</f>
        <v/>
      </c>
      <c r="K19" s="31"/>
      <c r="L19" s="45" t="str">
        <f>J19</f>
        <v/>
      </c>
      <c r="M19" s="37"/>
      <c r="N19" s="28"/>
      <c r="O19" s="28"/>
      <c r="P19" s="28"/>
      <c r="Q19" s="40"/>
      <c r="R19" s="38" t="str">
        <f>IF(P17="","",VLOOKUP("L",P16:Q17,2,FALSE))</f>
        <v/>
      </c>
      <c r="S19" s="31"/>
      <c r="T19" s="45" t="str">
        <f>R19</f>
        <v/>
      </c>
      <c r="U19" s="37"/>
      <c r="W19" s="5"/>
      <c r="X19" s="5"/>
    </row>
    <row r="20" spans="2:24" ht="21" x14ac:dyDescent="0.35">
      <c r="D20" s="72"/>
      <c r="F20" s="40"/>
      <c r="G20" s="28"/>
      <c r="H20" s="28"/>
      <c r="I20" s="40"/>
      <c r="J20" s="28"/>
      <c r="K20" s="28"/>
      <c r="L20" s="44"/>
      <c r="M20" s="37"/>
      <c r="N20" s="28"/>
      <c r="O20" s="28"/>
      <c r="P20" s="28"/>
      <c r="Q20" s="40"/>
      <c r="R20" s="28"/>
      <c r="S20" s="28"/>
      <c r="U20" s="37"/>
      <c r="W20" s="5"/>
      <c r="X20" s="5"/>
    </row>
    <row r="21" spans="2:24" ht="21" x14ac:dyDescent="0.35">
      <c r="M21" s="35"/>
      <c r="U21" s="35"/>
      <c r="W21" s="5"/>
      <c r="X21" s="5"/>
    </row>
    <row r="22" spans="2:24" ht="21" x14ac:dyDescent="0.35">
      <c r="M22" s="35"/>
      <c r="R22" s="34" t="s">
        <v>26</v>
      </c>
      <c r="U22" s="35"/>
      <c r="W22" s="5"/>
      <c r="X22" s="5"/>
    </row>
    <row r="23" spans="2:24" ht="18.5" x14ac:dyDescent="0.35">
      <c r="R23" s="34">
        <f>R17+Paramétrage!$G$14+Paramétrage!$G$15</f>
        <v>0.66249999999999964</v>
      </c>
      <c r="W23" s="5"/>
      <c r="X23" s="5"/>
    </row>
    <row r="24" spans="2:24" x14ac:dyDescent="0.35">
      <c r="W24" s="5"/>
      <c r="X24" s="5"/>
    </row>
    <row r="25" spans="2:24" x14ac:dyDescent="0.35">
      <c r="W25" s="5"/>
      <c r="X25" s="5"/>
    </row>
    <row r="26" spans="2:24" x14ac:dyDescent="0.35">
      <c r="W26"/>
      <c r="X26"/>
    </row>
    <row r="27" spans="2:24" x14ac:dyDescent="0.35">
      <c r="W27"/>
      <c r="X27"/>
    </row>
  </sheetData>
  <sheetProtection selectLockedCells="1"/>
  <mergeCells count="4">
    <mergeCell ref="D2:K2"/>
    <mergeCell ref="O2:S2"/>
    <mergeCell ref="W2:Y2"/>
    <mergeCell ref="B6:B19"/>
  </mergeCells>
  <conditionalFormatting sqref="D1:L1 C3:L3 D20:F20 D21:L22 D23:Q23 D24:U25">
    <cfRule type="cellIs" dxfId="87" priority="215" operator="equal">
      <formula>"N"</formula>
    </cfRule>
    <cfRule type="cellIs" dxfId="86" priority="216" operator="equal">
      <formula>"W"</formula>
    </cfRule>
    <cfRule type="cellIs" dxfId="85" priority="217" operator="equal">
      <formula>"L"</formula>
    </cfRule>
  </conditionalFormatting>
  <conditionalFormatting sqref="F6:F17">
    <cfRule type="cellIs" dxfId="84" priority="209" operator="equal">
      <formula>"N"</formula>
    </cfRule>
    <cfRule type="cellIs" dxfId="83" priority="210" operator="equal">
      <formula>"W"</formula>
    </cfRule>
    <cfRule type="cellIs" dxfId="82" priority="211" operator="equal">
      <formula>"L"</formula>
    </cfRule>
  </conditionalFormatting>
  <conditionalFormatting sqref="H5:H6 G8:H10">
    <cfRule type="cellIs" dxfId="81" priority="22" operator="equal">
      <formula>"N"</formula>
    </cfRule>
    <cfRule type="cellIs" dxfId="80" priority="23" operator="equal">
      <formula>"W"</formula>
    </cfRule>
    <cfRule type="cellIs" dxfId="79" priority="24" operator="equal">
      <formula>"L"</formula>
    </cfRule>
  </conditionalFormatting>
  <conditionalFormatting sqref="H12:H14 G16:H17">
    <cfRule type="cellIs" dxfId="78" priority="19" operator="equal">
      <formula>"N"</formula>
    </cfRule>
    <cfRule type="cellIs" dxfId="77" priority="20" operator="equal">
      <formula>"W"</formula>
    </cfRule>
    <cfRule type="cellIs" dxfId="76" priority="21" operator="equal">
      <formula>"L"</formula>
    </cfRule>
  </conditionalFormatting>
  <conditionalFormatting sqref="I7:I17">
    <cfRule type="cellIs" dxfId="75" priority="146" operator="equal">
      <formula>"N"</formula>
    </cfRule>
    <cfRule type="cellIs" dxfId="74" priority="147" operator="equal">
      <formula>"W"</formula>
    </cfRule>
    <cfRule type="cellIs" dxfId="73" priority="148" operator="equal">
      <formula>"L"</formula>
    </cfRule>
  </conditionalFormatting>
  <conditionalFormatting sqref="I19">
    <cfRule type="cellIs" dxfId="72" priority="206" operator="equal">
      <formula>"N"</formula>
    </cfRule>
    <cfRule type="cellIs" dxfId="71" priority="207" operator="equal">
      <formula>"W"</formula>
    </cfRule>
    <cfRule type="cellIs" dxfId="70" priority="208" operator="equal">
      <formula>"L"</formula>
    </cfRule>
  </conditionalFormatting>
  <conditionalFormatting sqref="J12:J14">
    <cfRule type="cellIs" dxfId="69" priority="167" operator="equal">
      <formula>"N"</formula>
    </cfRule>
    <cfRule type="cellIs" dxfId="68" priority="168" operator="equal">
      <formula>"W"</formula>
    </cfRule>
    <cfRule type="cellIs" dxfId="67" priority="169" operator="equal">
      <formula>"L"</formula>
    </cfRule>
  </conditionalFormatting>
  <conditionalFormatting sqref="J18:L19">
    <cfRule type="cellIs" dxfId="66" priority="13" operator="equal">
      <formula>"N"</formula>
    </cfRule>
    <cfRule type="cellIs" dxfId="65" priority="14" operator="equal">
      <formula>"W"</formula>
    </cfRule>
    <cfRule type="cellIs" dxfId="64" priority="15" operator="equal">
      <formula>"L"</formula>
    </cfRule>
  </conditionalFormatting>
  <conditionalFormatting sqref="K4:L10 L11 K12:L16 L17">
    <cfRule type="cellIs" dxfId="63" priority="16" operator="equal">
      <formula>"N"</formula>
    </cfRule>
    <cfRule type="cellIs" dxfId="62" priority="17" operator="equal">
      <formula>"W"</formula>
    </cfRule>
    <cfRule type="cellIs" dxfId="61" priority="18" operator="equal">
      <formula>"L"</formula>
    </cfRule>
  </conditionalFormatting>
  <conditionalFormatting sqref="N1:T1 W1:Y1 C1:C2 A1:B5 L2 N2:O2 N3:T3 I4:J6 Q4:R8 F5:G5 O5 B6 A6:A19 J7:J10 R9:R10 G12:G13 O12:O13 F18:I18 F19 I20:L20 Q20:T21 A20:B1048576 N21:P22 Q22 S22:T22 S23:U23">
    <cfRule type="cellIs" dxfId="60" priority="218" operator="equal">
      <formula>"N"</formula>
    </cfRule>
    <cfRule type="cellIs" dxfId="59" priority="219" operator="equal">
      <formula>"W"</formula>
    </cfRule>
    <cfRule type="cellIs" dxfId="58" priority="220" operator="equal">
      <formula>"L"</formula>
    </cfRule>
  </conditionalFormatting>
  <conditionalFormatting sqref="P5:P6 O8:P10">
    <cfRule type="cellIs" dxfId="57" priority="10" operator="equal">
      <formula>"N"</formula>
    </cfRule>
    <cfRule type="cellIs" dxfId="56" priority="11" operator="equal">
      <formula>"W"</formula>
    </cfRule>
    <cfRule type="cellIs" dxfId="55" priority="12" operator="equal">
      <formula>"L"</formula>
    </cfRule>
  </conditionalFormatting>
  <conditionalFormatting sqref="P12:P14 O16:P17">
    <cfRule type="cellIs" dxfId="54" priority="7" operator="equal">
      <formula>"N"</formula>
    </cfRule>
    <cfRule type="cellIs" dxfId="53" priority="8" operator="equal">
      <formula>"W"</formula>
    </cfRule>
    <cfRule type="cellIs" dxfId="52" priority="9" operator="equal">
      <formula>"L"</formula>
    </cfRule>
  </conditionalFormatting>
  <conditionalFormatting sqref="Q9:Q17 O18:Q18">
    <cfRule type="cellIs" dxfId="51" priority="161" operator="equal">
      <formula>"N"</formula>
    </cfRule>
    <cfRule type="cellIs" dxfId="50" priority="162" operator="equal">
      <formula>"W"</formula>
    </cfRule>
    <cfRule type="cellIs" dxfId="49" priority="163" operator="equal">
      <formula>"L"</formula>
    </cfRule>
  </conditionalFormatting>
  <conditionalFormatting sqref="Q19">
    <cfRule type="cellIs" dxfId="48" priority="203" operator="equal">
      <formula>"N"</formula>
    </cfRule>
    <cfRule type="cellIs" dxfId="47" priority="204" operator="equal">
      <formula>"W"</formula>
    </cfRule>
    <cfRule type="cellIs" dxfId="46" priority="205" operator="equal">
      <formula>"L"</formula>
    </cfRule>
  </conditionalFormatting>
  <conditionalFormatting sqref="R12:R14">
    <cfRule type="cellIs" dxfId="45" priority="173" operator="equal">
      <formula>"N"</formula>
    </cfRule>
    <cfRule type="cellIs" dxfId="44" priority="174" operator="equal">
      <formula>"W"</formula>
    </cfRule>
    <cfRule type="cellIs" dxfId="43" priority="175" operator="equal">
      <formula>"L"</formula>
    </cfRule>
  </conditionalFormatting>
  <conditionalFormatting sqref="R18:T19">
    <cfRule type="cellIs" dxfId="42" priority="1" operator="equal">
      <formula>"N"</formula>
    </cfRule>
    <cfRule type="cellIs" dxfId="41" priority="2" operator="equal">
      <formula>"W"</formula>
    </cfRule>
    <cfRule type="cellIs" dxfId="40" priority="3" operator="equal">
      <formula>"L"</formula>
    </cfRule>
  </conditionalFormatting>
  <conditionalFormatting sqref="S4:T10 T11 S12:T16 T17">
    <cfRule type="cellIs" dxfId="39" priority="4" operator="equal">
      <formula>"N"</formula>
    </cfRule>
    <cfRule type="cellIs" dxfId="38" priority="5" operator="equal">
      <formula>"W"</formula>
    </cfRule>
    <cfRule type="cellIs" dxfId="37" priority="6" operator="equal">
      <formula>"L"</formula>
    </cfRule>
  </conditionalFormatting>
  <conditionalFormatting sqref="T2">
    <cfRule type="cellIs" dxfId="36" priority="158" operator="equal">
      <formula>"N"</formula>
    </cfRule>
    <cfRule type="cellIs" dxfId="35" priority="159" operator="equal">
      <formula>"W"</formula>
    </cfRule>
    <cfRule type="cellIs" dxfId="34" priority="160" operator="equal">
      <formula>"L"</formula>
    </cfRule>
  </conditionalFormatting>
  <conditionalFormatting sqref="V1:V18 D4:F4 N4:N20 C4:C107 D6:E8 D10:E12 D14:E16 D18:E19 D26:Y107">
    <cfRule type="cellIs" dxfId="33" priority="194" operator="equal">
      <formula>"N"</formula>
    </cfRule>
    <cfRule type="cellIs" dxfId="32" priority="195" operator="equal">
      <formula>"W"</formula>
    </cfRule>
    <cfRule type="cellIs" dxfId="31" priority="196" operator="equal">
      <formula>"L"</formula>
    </cfRule>
  </conditionalFormatting>
  <conditionalFormatting sqref="W2">
    <cfRule type="cellIs" dxfId="30" priority="155" operator="equal">
      <formula>"N"</formula>
    </cfRule>
    <cfRule type="cellIs" dxfId="29" priority="156" operator="equal">
      <formula>"W"</formula>
    </cfRule>
    <cfRule type="cellIs" dxfId="28" priority="157" operator="equal">
      <formula>"L"</formula>
    </cfRule>
  </conditionalFormatting>
  <conditionalFormatting sqref="W3:Y14">
    <cfRule type="cellIs" dxfId="27" priority="136" operator="equal">
      <formula>"N"</formula>
    </cfRule>
    <cfRule type="cellIs" dxfId="26" priority="137" operator="equal">
      <formula>"W"</formula>
    </cfRule>
    <cfRule type="cellIs" dxfId="25" priority="138" operator="equal">
      <formula>"L"</formula>
    </cfRule>
  </conditionalFormatting>
  <conditionalFormatting sqref="X7:X14 W4:X6 X26:X27">
    <cfRule type="duplicateValues" dxfId="24" priority="2722"/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0E2D68-E73B-43EB-A9F5-CCCBE571FF24}">
          <x14:formula1>
            <xm:f>Paramétrage!$A$1:$A$3</xm:f>
          </x14:formula1>
          <xm:sqref>E14:E15 K18:K19 E6:E7 E18:E19 P8:P9 E10:E11 H8:H9 S12:S13 H16:H17 K12:K13 P16:P17 S18:S19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04420-573E-4DDE-8401-B5C137F19EF8}">
  <sheetPr>
    <tabColor rgb="FF00B050"/>
  </sheetPr>
  <dimension ref="B3:R44"/>
  <sheetViews>
    <sheetView showGridLines="0" zoomScale="40" zoomScaleNormal="40" workbookViewId="0">
      <selection activeCell="E25" sqref="E25"/>
    </sheetView>
  </sheetViews>
  <sheetFormatPr baseColWidth="10" defaultRowHeight="23" customHeight="1" x14ac:dyDescent="0.35"/>
  <cols>
    <col min="2" max="2" width="35.1796875" customWidth="1"/>
    <col min="3" max="3" width="28.6328125" customWidth="1"/>
    <col min="5" max="5" width="40.08984375" customWidth="1"/>
    <col min="6" max="6" width="27.26953125" customWidth="1"/>
    <col min="8" max="8" width="35.26953125" customWidth="1"/>
    <col min="9" max="12" width="22.08984375" customWidth="1"/>
    <col min="14" max="14" width="44.36328125" customWidth="1"/>
  </cols>
  <sheetData>
    <row r="3" spans="2:18" s="49" customFormat="1" ht="34" customHeight="1" x14ac:dyDescent="0.35">
      <c r="B3" s="102" t="str">
        <f>"Classement équipe - "&amp;Paramétrage!J2</f>
        <v>Classement équipe - Football</v>
      </c>
      <c r="C3" s="102"/>
      <c r="E3" s="102" t="str">
        <f>"Classement duo - "&amp;Paramétrage!J3</f>
        <v>Classement duo - Volley</v>
      </c>
      <c r="F3" s="102"/>
      <c r="I3" s="99" t="s">
        <v>67</v>
      </c>
      <c r="J3" s="100"/>
      <c r="K3" s="100"/>
      <c r="L3" s="101"/>
      <c r="N3"/>
      <c r="O3"/>
      <c r="P3"/>
      <c r="Q3"/>
      <c r="R3"/>
    </row>
    <row r="4" spans="2:18" ht="23" customHeight="1" x14ac:dyDescent="0.35">
      <c r="B4" s="46" t="s">
        <v>0</v>
      </c>
      <c r="C4" s="46" t="s">
        <v>4</v>
      </c>
      <c r="E4" s="46" t="s">
        <v>0</v>
      </c>
      <c r="F4" s="46" t="s">
        <v>4</v>
      </c>
      <c r="I4" s="46" t="str">
        <f>Paramétrage!J3</f>
        <v>Volley</v>
      </c>
      <c r="J4" s="46" t="str">
        <f>Paramétrage!J2</f>
        <v>Football</v>
      </c>
      <c r="K4" s="46" t="s">
        <v>37</v>
      </c>
      <c r="L4" s="46" t="s">
        <v>4</v>
      </c>
    </row>
    <row r="5" spans="2:18" ht="23" customHeight="1" x14ac:dyDescent="0.35">
      <c r="B5" s="7" t="str">
        <f>+'2-Phase de classement-Sport 1'!X7</f>
        <v/>
      </c>
      <c r="C5" s="7">
        <v>1</v>
      </c>
      <c r="E5" s="47" t="str">
        <f>'2-Phase de classement-Sport 2'!X7</f>
        <v/>
      </c>
      <c r="F5" s="7">
        <v>1</v>
      </c>
      <c r="H5" s="47" t="str">
        <f>Paramétrage!E3</f>
        <v>Nom équipe 1</v>
      </c>
      <c r="I5" s="7" t="e">
        <f>VLOOKUP(H5,$E$5:$F$12,2,FALSE)</f>
        <v>#N/A</v>
      </c>
      <c r="J5" s="7" t="e">
        <f>VLOOKUP(H5,$B$5:$C$12,2,FALSE)</f>
        <v>#N/A</v>
      </c>
      <c r="K5" s="7" t="e">
        <f>I5+J5</f>
        <v>#N/A</v>
      </c>
      <c r="L5" s="7" t="e">
        <f>RANK(K5,$K$5:$K$24,0)</f>
        <v>#N/A</v>
      </c>
    </row>
    <row r="6" spans="2:18" ht="23" customHeight="1" x14ac:dyDescent="0.35">
      <c r="B6" s="8" t="str">
        <f>+'2-Phase de classement-Sport 1'!X8</f>
        <v/>
      </c>
      <c r="C6" s="8">
        <v>2</v>
      </c>
      <c r="E6" s="48" t="str">
        <f>'2-Phase de classement-Sport 2'!X8</f>
        <v/>
      </c>
      <c r="F6" s="8">
        <v>2</v>
      </c>
      <c r="H6" s="48" t="str">
        <f>Paramétrage!E4</f>
        <v>Nom équipe 2</v>
      </c>
      <c r="I6" s="8" t="e">
        <f t="shared" ref="I6:I12" si="0">VLOOKUP(H6,$E$5:$F$12,2,FALSE)</f>
        <v>#N/A</v>
      </c>
      <c r="J6" s="8" t="e">
        <f t="shared" ref="J6:J12" si="1">VLOOKUP(H6,$B$5:$C$12,2,FALSE)</f>
        <v>#N/A</v>
      </c>
      <c r="K6" s="8" t="e">
        <f t="shared" ref="K6:K12" si="2">I6+J6</f>
        <v>#N/A</v>
      </c>
      <c r="L6" s="8" t="e">
        <f t="shared" ref="L6:L12" si="3">RANK(K6,$K$5:$K$24,0)</f>
        <v>#N/A</v>
      </c>
    </row>
    <row r="7" spans="2:18" ht="23" customHeight="1" x14ac:dyDescent="0.35">
      <c r="B7" s="7" t="str">
        <f>+'2-Phase de classement-Sport 1'!X9</f>
        <v/>
      </c>
      <c r="C7" s="7">
        <v>3</v>
      </c>
      <c r="E7" s="47" t="str">
        <f>'2-Phase de classement-Sport 2'!X9</f>
        <v/>
      </c>
      <c r="F7" s="7">
        <v>3</v>
      </c>
      <c r="H7" s="47" t="str">
        <f>Paramétrage!E5</f>
        <v>Nom équipe 3</v>
      </c>
      <c r="I7" s="7" t="e">
        <f t="shared" si="0"/>
        <v>#N/A</v>
      </c>
      <c r="J7" s="7" t="e">
        <f t="shared" si="1"/>
        <v>#N/A</v>
      </c>
      <c r="K7" s="7" t="e">
        <f t="shared" si="2"/>
        <v>#N/A</v>
      </c>
      <c r="L7" s="7" t="e">
        <f t="shared" si="3"/>
        <v>#N/A</v>
      </c>
    </row>
    <row r="8" spans="2:18" ht="23" customHeight="1" x14ac:dyDescent="0.35">
      <c r="B8" s="8" t="str">
        <f>+'2-Phase de classement-Sport 1'!X10</f>
        <v/>
      </c>
      <c r="C8" s="8">
        <v>4</v>
      </c>
      <c r="E8" s="48" t="str">
        <f>'2-Phase de classement-Sport 2'!X10</f>
        <v/>
      </c>
      <c r="F8" s="8">
        <v>4</v>
      </c>
      <c r="H8" s="48" t="str">
        <f>Paramétrage!E6</f>
        <v>Nom équipe 4</v>
      </c>
      <c r="I8" s="8" t="e">
        <f t="shared" si="0"/>
        <v>#N/A</v>
      </c>
      <c r="J8" s="8" t="e">
        <f t="shared" si="1"/>
        <v>#N/A</v>
      </c>
      <c r="K8" s="8" t="e">
        <f t="shared" si="2"/>
        <v>#N/A</v>
      </c>
      <c r="L8" s="8" t="e">
        <f t="shared" si="3"/>
        <v>#N/A</v>
      </c>
    </row>
    <row r="9" spans="2:18" ht="23" customHeight="1" x14ac:dyDescent="0.35">
      <c r="B9" s="7" t="str">
        <f>+'2-Phase de classement-Sport 1'!X11</f>
        <v/>
      </c>
      <c r="C9" s="7">
        <v>5</v>
      </c>
      <c r="E9" s="47" t="str">
        <f>'2-Phase de classement-Sport 2'!X11</f>
        <v/>
      </c>
      <c r="F9" s="7">
        <v>5</v>
      </c>
      <c r="H9" s="47" t="str">
        <f>Paramétrage!E7</f>
        <v>Nom équipe 5</v>
      </c>
      <c r="I9" s="7" t="e">
        <f t="shared" si="0"/>
        <v>#N/A</v>
      </c>
      <c r="J9" s="7" t="e">
        <f t="shared" si="1"/>
        <v>#N/A</v>
      </c>
      <c r="K9" s="7" t="e">
        <f t="shared" si="2"/>
        <v>#N/A</v>
      </c>
      <c r="L9" s="7" t="e">
        <f t="shared" si="3"/>
        <v>#N/A</v>
      </c>
    </row>
    <row r="10" spans="2:18" ht="23" customHeight="1" x14ac:dyDescent="0.35">
      <c r="B10" s="8" t="str">
        <f>+'2-Phase de classement-Sport 1'!X12</f>
        <v/>
      </c>
      <c r="C10" s="8">
        <v>6</v>
      </c>
      <c r="E10" s="48" t="str">
        <f>'2-Phase de classement-Sport 2'!X12</f>
        <v/>
      </c>
      <c r="F10" s="8">
        <v>6</v>
      </c>
      <c r="H10" s="48" t="str">
        <f>Paramétrage!E8</f>
        <v>Nom équipe 6</v>
      </c>
      <c r="I10" s="8" t="e">
        <f t="shared" si="0"/>
        <v>#N/A</v>
      </c>
      <c r="J10" s="8" t="e">
        <f t="shared" si="1"/>
        <v>#N/A</v>
      </c>
      <c r="K10" s="8" t="e">
        <f t="shared" si="2"/>
        <v>#N/A</v>
      </c>
      <c r="L10" s="8" t="e">
        <f t="shared" si="3"/>
        <v>#N/A</v>
      </c>
    </row>
    <row r="11" spans="2:18" ht="23" customHeight="1" x14ac:dyDescent="0.35">
      <c r="B11" s="7" t="str">
        <f>+'2-Phase de classement-Sport 1'!X13</f>
        <v/>
      </c>
      <c r="C11" s="7">
        <v>7</v>
      </c>
      <c r="E11" s="47" t="str">
        <f>'2-Phase de classement-Sport 2'!X13</f>
        <v/>
      </c>
      <c r="F11" s="7">
        <v>7</v>
      </c>
      <c r="H11" s="47" t="str">
        <f>Paramétrage!E9</f>
        <v>Nom équipe 7</v>
      </c>
      <c r="I11" s="7" t="e">
        <f t="shared" si="0"/>
        <v>#N/A</v>
      </c>
      <c r="J11" s="7" t="e">
        <f t="shared" si="1"/>
        <v>#N/A</v>
      </c>
      <c r="K11" s="7" t="e">
        <f t="shared" si="2"/>
        <v>#N/A</v>
      </c>
      <c r="L11" s="7" t="e">
        <f t="shared" si="3"/>
        <v>#N/A</v>
      </c>
    </row>
    <row r="12" spans="2:18" ht="23" customHeight="1" x14ac:dyDescent="0.35">
      <c r="B12" s="8" t="str">
        <f>+'2-Phase de classement-Sport 1'!X14</f>
        <v/>
      </c>
      <c r="C12" s="8">
        <v>8</v>
      </c>
      <c r="E12" s="48" t="str">
        <f>'2-Phase de classement-Sport 2'!X14</f>
        <v/>
      </c>
      <c r="F12" s="8">
        <v>8</v>
      </c>
      <c r="H12" s="48" t="str">
        <f>Paramétrage!E10</f>
        <v>Nom équipe 8</v>
      </c>
      <c r="I12" s="8" t="e">
        <f t="shared" si="0"/>
        <v>#N/A</v>
      </c>
      <c r="J12" s="8" t="e">
        <f t="shared" si="1"/>
        <v>#N/A</v>
      </c>
      <c r="K12" s="8" t="e">
        <f t="shared" si="2"/>
        <v>#N/A</v>
      </c>
      <c r="L12" s="8" t="e">
        <f t="shared" si="3"/>
        <v>#N/A</v>
      </c>
    </row>
    <row r="44" spans="3:3" ht="23" customHeight="1" x14ac:dyDescent="0.35">
      <c r="C44" t="s">
        <v>48</v>
      </c>
    </row>
  </sheetData>
  <sheetProtection selectLockedCells="1"/>
  <sortState xmlns:xlrd2="http://schemas.microsoft.com/office/spreadsheetml/2017/richdata2" ref="A5:A16">
    <sortCondition ref="A5:A16"/>
  </sortState>
  <mergeCells count="3">
    <mergeCell ref="I3:L3"/>
    <mergeCell ref="B3:C3"/>
    <mergeCell ref="E3:F3"/>
  </mergeCells>
  <conditionalFormatting sqref="C4">
    <cfRule type="cellIs" dxfId="23" priority="37" operator="equal">
      <formula>"N"</formula>
    </cfRule>
    <cfRule type="cellIs" dxfId="22" priority="38" operator="equal">
      <formula>"W"</formula>
    </cfRule>
    <cfRule type="cellIs" dxfId="21" priority="39" operator="equal">
      <formula>"L"</formula>
    </cfRule>
  </conditionalFormatting>
  <conditionalFormatting sqref="E5:E12">
    <cfRule type="cellIs" dxfId="17" priority="13" operator="equal">
      <formula>"N"</formula>
    </cfRule>
    <cfRule type="cellIs" dxfId="16" priority="14" operator="equal">
      <formula>"W"</formula>
    </cfRule>
    <cfRule type="cellIs" dxfId="15" priority="15" operator="equal">
      <formula>"L"</formula>
    </cfRule>
  </conditionalFormatting>
  <conditionalFormatting sqref="F4:F12">
    <cfRule type="cellIs" dxfId="14" priority="34" operator="equal">
      <formula>"N"</formula>
    </cfRule>
    <cfRule type="cellIs" dxfId="13" priority="35" operator="equal">
      <formula>"W"</formula>
    </cfRule>
    <cfRule type="cellIs" dxfId="12" priority="36" operator="equal">
      <formula>"L"</formula>
    </cfRule>
  </conditionalFormatting>
  <conditionalFormatting sqref="H5:L12">
    <cfRule type="cellIs" dxfId="11" priority="10" operator="equal">
      <formula>"N"</formula>
    </cfRule>
    <cfRule type="cellIs" dxfId="10" priority="11" operator="equal">
      <formula>"W"</formula>
    </cfRule>
    <cfRule type="cellIs" dxfId="9" priority="12" operator="equal">
      <formula>"L"</formula>
    </cfRule>
  </conditionalFormatting>
  <conditionalFormatting sqref="J4:L4 I4:I12">
    <cfRule type="cellIs" dxfId="8" priority="97" operator="equal">
      <formula>"N"</formula>
    </cfRule>
    <cfRule type="cellIs" dxfId="7" priority="98" operator="equal">
      <formula>"W"</formula>
    </cfRule>
    <cfRule type="cellIs" dxfId="6" priority="99" operator="equal">
      <formula>"L"</formula>
    </cfRule>
  </conditionalFormatting>
  <conditionalFormatting sqref="C5:C12">
    <cfRule type="cellIs" dxfId="5" priority="4" operator="equal">
      <formula>"N"</formula>
    </cfRule>
    <cfRule type="cellIs" dxfId="4" priority="5" operator="equal">
      <formula>"W"</formula>
    </cfRule>
    <cfRule type="cellIs" dxfId="3" priority="6" operator="equal">
      <formula>"L"</formula>
    </cfRule>
  </conditionalFormatting>
  <conditionalFormatting sqref="B5:B12">
    <cfRule type="cellIs" dxfId="2" priority="1" operator="equal">
      <formula>"N"</formula>
    </cfRule>
    <cfRule type="cellIs" dxfId="1" priority="2" operator="equal">
      <formula>"W"</formula>
    </cfRule>
    <cfRule type="cellIs" dxfId="0" priority="3" operator="equal">
      <formula>"L"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Point équipe</vt:lpstr>
      <vt:lpstr>Param. - Transition</vt:lpstr>
      <vt:lpstr>Paramétrage</vt:lpstr>
      <vt:lpstr>FdM</vt:lpstr>
      <vt:lpstr>1-Phase de poule-Sport 1</vt:lpstr>
      <vt:lpstr>2-Phase de classement-Sport 1</vt:lpstr>
      <vt:lpstr>FdM (2)</vt:lpstr>
      <vt:lpstr>1-Phase de poule-Sport 2</vt:lpstr>
      <vt:lpstr>2-Phase de classement-Sport 2</vt:lpstr>
      <vt:lpstr>3-Classement final</vt:lpstr>
      <vt:lpstr>FdM!Zone_d_impression</vt:lpstr>
      <vt:lpstr>'FdM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Steven SAGETTE</cp:lastModifiedBy>
  <cp:lastPrinted>2024-03-28T12:00:00Z</cp:lastPrinted>
  <dcterms:created xsi:type="dcterms:W3CDTF">2021-11-07T10:57:56Z</dcterms:created>
  <dcterms:modified xsi:type="dcterms:W3CDTF">2024-04-08T08:00:47Z</dcterms:modified>
</cp:coreProperties>
</file>