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sagette\Desktop\1. Perso\4. Projet Biz\6. Projet - Tournament Multisport - Dock League\5. League\League N°9\"/>
    </mc:Choice>
  </mc:AlternateContent>
  <xr:revisionPtr revIDLastSave="0" documentId="8_{42B95BFA-E820-4D91-88CA-B310553C8CE0}" xr6:coauthVersionLast="47" xr6:coauthVersionMax="47" xr10:uidLastSave="{00000000-0000-0000-0000-000000000000}"/>
  <bookViews>
    <workbookView xWindow="-110" yWindow="-110" windowWidth="19420" windowHeight="10300" firstSheet="4" activeTab="6" xr2:uid="{B6AADCC3-4F5C-4CD5-AE0B-6C3A594CBC68}"/>
  </bookViews>
  <sheets>
    <sheet name="Paramétrage" sheetId="3" r:id="rId1"/>
    <sheet name="0-Binome" sheetId="7" r:id="rId2"/>
    <sheet name="1-Phase de poule-Foot" sheetId="9" r:id="rId3"/>
    <sheet name="2-Phase de classement-Foot" sheetId="10" r:id="rId4"/>
    <sheet name="Param. - Transition" sheetId="5" r:id="rId5"/>
    <sheet name="1-Phase de poule-Ping" sheetId="1" r:id="rId6"/>
    <sheet name="2-Phase de classement-Ping" sheetId="8" r:id="rId7"/>
    <sheet name="3-Classement final" sheetId="6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6" l="1"/>
  <c r="H5" i="6"/>
  <c r="G6" i="6"/>
  <c r="H6" i="6"/>
  <c r="G7" i="6"/>
  <c r="H7" i="6"/>
  <c r="G8" i="6"/>
  <c r="H8" i="6"/>
  <c r="G9" i="6"/>
  <c r="H9" i="6"/>
  <c r="G10" i="6"/>
  <c r="H10" i="6"/>
  <c r="G11" i="6"/>
  <c r="H11" i="6"/>
  <c r="G12" i="6"/>
  <c r="H12" i="6"/>
  <c r="G13" i="6"/>
  <c r="H13" i="6"/>
  <c r="G14" i="6"/>
  <c r="H14" i="6"/>
  <c r="G15" i="6"/>
  <c r="H15" i="6"/>
  <c r="G16" i="6"/>
  <c r="H16" i="6"/>
  <c r="AD6" i="10"/>
  <c r="AD7" i="10"/>
  <c r="AD8" i="10"/>
  <c r="AD9" i="10"/>
  <c r="AD10" i="10"/>
  <c r="AD11" i="10"/>
  <c r="AD12" i="10"/>
  <c r="AD13" i="10"/>
  <c r="AD14" i="10"/>
  <c r="AD15" i="10"/>
  <c r="AD16" i="10"/>
  <c r="AD5" i="10"/>
  <c r="D40" i="8"/>
  <c r="D28" i="8"/>
  <c r="AV19" i="1"/>
  <c r="AB13" i="8"/>
  <c r="AB14" i="8"/>
  <c r="AB15" i="8"/>
  <c r="AB16" i="8"/>
  <c r="AB17" i="8"/>
  <c r="AB18" i="8"/>
  <c r="AB19" i="8"/>
  <c r="AB20" i="8"/>
  <c r="AB21" i="8"/>
  <c r="AB22" i="8"/>
  <c r="AB23" i="8"/>
  <c r="AB12" i="8"/>
  <c r="AJ19" i="1"/>
  <c r="AV8" i="1"/>
  <c r="W19" i="9"/>
  <c r="W18" i="9"/>
  <c r="W17" i="9"/>
  <c r="W16" i="9"/>
  <c r="W15" i="9"/>
  <c r="W14" i="9"/>
  <c r="W13" i="9"/>
  <c r="W12" i="9"/>
  <c r="W11" i="9"/>
  <c r="W10" i="9"/>
  <c r="W9" i="9"/>
  <c r="W8" i="9"/>
  <c r="W7" i="9"/>
  <c r="W6" i="9"/>
  <c r="W5" i="9"/>
  <c r="AV18" i="1"/>
  <c r="AV17" i="1"/>
  <c r="AV16" i="1"/>
  <c r="AV15" i="1"/>
  <c r="AV14" i="1"/>
  <c r="AV13" i="1"/>
  <c r="AV12" i="1"/>
  <c r="AV11" i="1"/>
  <c r="AV9" i="1"/>
  <c r="AV7" i="1"/>
  <c r="AV6" i="1"/>
  <c r="AV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5" i="1"/>
  <c r="P8" i="9"/>
  <c r="P10" i="9" s="1"/>
  <c r="P11" i="9" s="1"/>
  <c r="P12" i="9" s="1"/>
  <c r="P14" i="9" s="1"/>
  <c r="P15" i="9" s="1"/>
  <c r="P7" i="9"/>
  <c r="L19" i="9"/>
  <c r="X19" i="1"/>
  <c r="L19" i="1"/>
  <c r="X7" i="1"/>
  <c r="X8" i="1"/>
  <c r="X9" i="1"/>
  <c r="X10" i="1"/>
  <c r="X11" i="1"/>
  <c r="X12" i="1"/>
  <c r="X13" i="1"/>
  <c r="X14" i="1"/>
  <c r="X15" i="1"/>
  <c r="X16" i="1"/>
  <c r="X17" i="1"/>
  <c r="X18" i="1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5" i="9"/>
  <c r="L7" i="1"/>
  <c r="L8" i="1"/>
  <c r="L9" i="1"/>
  <c r="L10" i="1"/>
  <c r="L11" i="1"/>
  <c r="L12" i="1"/>
  <c r="L13" i="1"/>
  <c r="L14" i="1"/>
  <c r="L15" i="1"/>
  <c r="L16" i="1"/>
  <c r="L17" i="1"/>
  <c r="L18" i="1"/>
  <c r="X6" i="1"/>
  <c r="X5" i="1"/>
  <c r="L6" i="1"/>
  <c r="L5" i="1"/>
  <c r="J16" i="7"/>
  <c r="J15" i="7"/>
  <c r="J14" i="7"/>
  <c r="J13" i="7"/>
  <c r="J12" i="7"/>
  <c r="J11" i="7"/>
  <c r="F14" i="3"/>
  <c r="F13" i="3"/>
  <c r="F12" i="3"/>
  <c r="F11" i="3"/>
  <c r="F10" i="3"/>
  <c r="F9" i="3"/>
  <c r="F8" i="3"/>
  <c r="F7" i="3"/>
  <c r="F6" i="3"/>
  <c r="F5" i="3"/>
  <c r="F4" i="3"/>
  <c r="F3" i="3"/>
  <c r="N15" i="6"/>
  <c r="N6" i="6"/>
  <c r="N9" i="6"/>
  <c r="N11" i="6"/>
  <c r="N12" i="6"/>
  <c r="N13" i="6"/>
  <c r="N14" i="6"/>
  <c r="N5" i="6"/>
  <c r="X48" i="8"/>
  <c r="X46" i="8"/>
  <c r="B26" i="6" s="1"/>
  <c r="X44" i="8"/>
  <c r="B25" i="6" s="1"/>
  <c r="X42" i="8"/>
  <c r="B24" i="6" s="1"/>
  <c r="X40" i="8"/>
  <c r="B23" i="6" s="1"/>
  <c r="X36" i="8"/>
  <c r="B21" i="6" s="1"/>
  <c r="X18" i="8"/>
  <c r="B12" i="6" s="1"/>
  <c r="X16" i="8"/>
  <c r="B11" i="6" s="1"/>
  <c r="X14" i="8"/>
  <c r="B10" i="6" s="1"/>
  <c r="X12" i="8"/>
  <c r="B9" i="6" s="1"/>
  <c r="X10" i="8"/>
  <c r="B8" i="6" s="1"/>
  <c r="X8" i="8"/>
  <c r="B7" i="6" s="1"/>
  <c r="Y4" i="10"/>
  <c r="K5" i="6" s="1"/>
  <c r="Y6" i="10"/>
  <c r="K6" i="6" s="1"/>
  <c r="Y8" i="10"/>
  <c r="K7" i="6" s="1"/>
  <c r="Y10" i="10"/>
  <c r="K8" i="6" s="1"/>
  <c r="Y20" i="10"/>
  <c r="K13" i="6" s="1"/>
  <c r="Y22" i="10"/>
  <c r="K14" i="6" s="1"/>
  <c r="Y24" i="10"/>
  <c r="K15" i="6" s="1"/>
  <c r="Y26" i="10"/>
  <c r="K16" i="6" s="1"/>
  <c r="S50" i="10"/>
  <c r="U50" i="10" s="1"/>
  <c r="K50" i="10"/>
  <c r="M50" i="10" s="1"/>
  <c r="S49" i="10"/>
  <c r="U49" i="10" s="1"/>
  <c r="K49" i="10"/>
  <c r="M49" i="10" s="1"/>
  <c r="P48" i="10"/>
  <c r="R48" i="10" s="1"/>
  <c r="P47" i="10"/>
  <c r="R47" i="10" s="1"/>
  <c r="S44" i="10"/>
  <c r="U44" i="10" s="1"/>
  <c r="K44" i="10"/>
  <c r="M44" i="10" s="1"/>
  <c r="S43" i="10"/>
  <c r="U43" i="10" s="1"/>
  <c r="K43" i="10"/>
  <c r="M43" i="10" s="1"/>
  <c r="P40" i="10"/>
  <c r="R40" i="10" s="1"/>
  <c r="P39" i="10"/>
  <c r="R39" i="10" s="1"/>
  <c r="S34" i="10"/>
  <c r="U34" i="10" s="1"/>
  <c r="S33" i="10"/>
  <c r="U33" i="10" s="1"/>
  <c r="P32" i="10"/>
  <c r="R32" i="10" s="1"/>
  <c r="P31" i="10"/>
  <c r="R31" i="10" s="1"/>
  <c r="S28" i="10"/>
  <c r="U28" i="10" s="1"/>
  <c r="S27" i="10"/>
  <c r="U27" i="10" s="1"/>
  <c r="P24" i="10"/>
  <c r="R24" i="10" s="1"/>
  <c r="P23" i="10"/>
  <c r="R23" i="10" s="1"/>
  <c r="S18" i="10"/>
  <c r="U18" i="10" s="1"/>
  <c r="K18" i="10"/>
  <c r="M18" i="10" s="1"/>
  <c r="S17" i="10"/>
  <c r="U17" i="10" s="1"/>
  <c r="P16" i="10"/>
  <c r="R16" i="10" s="1"/>
  <c r="P15" i="10"/>
  <c r="R15" i="10" s="1"/>
  <c r="S12" i="10"/>
  <c r="U12" i="10" s="1"/>
  <c r="K12" i="10"/>
  <c r="M12" i="10" s="1"/>
  <c r="S11" i="10"/>
  <c r="U11" i="10" s="1"/>
  <c r="P8" i="10"/>
  <c r="R8" i="10" s="1"/>
  <c r="P7" i="10"/>
  <c r="R7" i="10" s="1"/>
  <c r="C5" i="1"/>
  <c r="G4" i="3"/>
  <c r="G5" i="3"/>
  <c r="G6" i="3"/>
  <c r="G7" i="3"/>
  <c r="G8" i="3"/>
  <c r="G9" i="3"/>
  <c r="G10" i="3"/>
  <c r="G11" i="3"/>
  <c r="G12" i="3"/>
  <c r="G13" i="3"/>
  <c r="G14" i="3"/>
  <c r="G3" i="3"/>
  <c r="U7" i="9"/>
  <c r="U15" i="9" s="1"/>
  <c r="U6" i="9"/>
  <c r="U19" i="9" s="1"/>
  <c r="U5" i="9"/>
  <c r="U18" i="9" s="1"/>
  <c r="Q7" i="9"/>
  <c r="U14" i="9" s="1"/>
  <c r="Q6" i="9"/>
  <c r="Q15" i="9" s="1"/>
  <c r="Q5" i="9"/>
  <c r="Q11" i="9" s="1"/>
  <c r="J7" i="9"/>
  <c r="F9" i="9" s="1"/>
  <c r="J6" i="9"/>
  <c r="J8" i="9" s="1"/>
  <c r="J5" i="9"/>
  <c r="J9" i="9" s="1"/>
  <c r="F7" i="9"/>
  <c r="F18" i="9" s="1"/>
  <c r="F6" i="9"/>
  <c r="F23" i="9" s="1"/>
  <c r="F5" i="9"/>
  <c r="F11" i="9" s="1"/>
  <c r="C5" i="9"/>
  <c r="C6" i="9" s="1"/>
  <c r="A17" i="7"/>
  <c r="A15" i="7"/>
  <c r="A13" i="7"/>
  <c r="A11" i="7"/>
  <c r="A9" i="7"/>
  <c r="A7" i="7"/>
  <c r="A5" i="7"/>
  <c r="A3" i="7"/>
  <c r="X38" i="8"/>
  <c r="B22" i="6" s="1"/>
  <c r="N10" i="6" l="1"/>
  <c r="N8" i="6"/>
  <c r="N7" i="6"/>
  <c r="N16" i="6"/>
  <c r="O16" i="6" s="1"/>
  <c r="Q12" i="9"/>
  <c r="O5" i="6"/>
  <c r="O7" i="6"/>
  <c r="O14" i="6"/>
  <c r="O13" i="6"/>
  <c r="O6" i="6"/>
  <c r="O12" i="6"/>
  <c r="O15" i="6"/>
  <c r="O10" i="6"/>
  <c r="O11" i="6"/>
  <c r="O9" i="6"/>
  <c r="O8" i="6"/>
  <c r="F17" i="9"/>
  <c r="Q8" i="9"/>
  <c r="U8" i="9"/>
  <c r="Q16" i="9"/>
  <c r="U12" i="9"/>
  <c r="U16" i="9"/>
  <c r="C7" i="9"/>
  <c r="Q9" i="9"/>
  <c r="Q13" i="9"/>
  <c r="Q17" i="9"/>
  <c r="U9" i="9"/>
  <c r="U13" i="9"/>
  <c r="U17" i="9"/>
  <c r="Q10" i="9"/>
  <c r="Q14" i="9"/>
  <c r="Q18" i="9"/>
  <c r="U10" i="9"/>
  <c r="Q19" i="9"/>
  <c r="U11" i="9"/>
  <c r="J17" i="9"/>
  <c r="F13" i="9"/>
  <c r="F19" i="9"/>
  <c r="F24" i="9"/>
  <c r="J11" i="9"/>
  <c r="F25" i="9"/>
  <c r="J19" i="9"/>
  <c r="F12" i="9"/>
  <c r="F26" i="9"/>
  <c r="J26" i="9" s="1"/>
  <c r="F18" i="5" s="1"/>
  <c r="H7" i="10" s="1"/>
  <c r="J7" i="10" s="1"/>
  <c r="K11" i="10" s="1"/>
  <c r="M11" i="10" s="1"/>
  <c r="J12" i="9"/>
  <c r="F22" i="9"/>
  <c r="F27" i="9"/>
  <c r="J10" i="9"/>
  <c r="J18" i="9"/>
  <c r="J13" i="9"/>
  <c r="F14" i="9"/>
  <c r="J23" i="9"/>
  <c r="C18" i="5" s="1"/>
  <c r="H47" i="10" s="1"/>
  <c r="J47" i="10" s="1"/>
  <c r="J14" i="9"/>
  <c r="F15" i="9"/>
  <c r="Q22" i="9"/>
  <c r="Q23" i="9"/>
  <c r="Q24" i="9"/>
  <c r="Q25" i="9"/>
  <c r="Q26" i="9"/>
  <c r="Q27" i="9"/>
  <c r="F8" i="9"/>
  <c r="J15" i="9"/>
  <c r="F16" i="9"/>
  <c r="J16" i="9"/>
  <c r="F10" i="9"/>
  <c r="G23" i="9" s="1"/>
  <c r="F24" i="1"/>
  <c r="G24" i="1" s="1"/>
  <c r="P5" i="1"/>
  <c r="C8" i="1" s="1"/>
  <c r="P8" i="1" s="1"/>
  <c r="C11" i="1" s="1"/>
  <c r="G25" i="9" l="1"/>
  <c r="G24" i="9"/>
  <c r="G22" i="9"/>
  <c r="G27" i="9"/>
  <c r="G26" i="9"/>
  <c r="P9" i="1"/>
  <c r="P10" i="1" s="1"/>
  <c r="C12" i="1"/>
  <c r="C13" i="1" s="1"/>
  <c r="P11" i="1"/>
  <c r="J25" i="9"/>
  <c r="E18" i="5" s="1"/>
  <c r="H31" i="10" s="1"/>
  <c r="J31" i="10" s="1"/>
  <c r="K28" i="10" s="1"/>
  <c r="M28" i="10" s="1"/>
  <c r="Y14" i="10" s="1"/>
  <c r="K10" i="6" s="1"/>
  <c r="C9" i="1"/>
  <c r="C10" i="1" s="1"/>
  <c r="P6" i="1"/>
  <c r="P7" i="1" s="1"/>
  <c r="C6" i="1"/>
  <c r="C7" i="1" s="1"/>
  <c r="C8" i="9"/>
  <c r="C9" i="9"/>
  <c r="J24" i="9"/>
  <c r="D18" i="5" s="1"/>
  <c r="H23" i="10" s="1"/>
  <c r="J23" i="10" s="1"/>
  <c r="K27" i="10" s="1"/>
  <c r="M27" i="10" s="1"/>
  <c r="Y12" i="10" s="1"/>
  <c r="K9" i="6" s="1"/>
  <c r="J27" i="9"/>
  <c r="G18" i="5" s="1"/>
  <c r="H15" i="10" s="1"/>
  <c r="J15" i="10" s="1"/>
  <c r="H25" i="9"/>
  <c r="J22" i="9"/>
  <c r="B18" i="5" s="1"/>
  <c r="H39" i="10" s="1"/>
  <c r="J39" i="10" s="1"/>
  <c r="H27" i="9"/>
  <c r="H22" i="9"/>
  <c r="U27" i="9"/>
  <c r="G19" i="5" s="1"/>
  <c r="H8" i="10" s="1"/>
  <c r="J8" i="10" s="1"/>
  <c r="K17" i="10" s="1"/>
  <c r="M17" i="10" s="1"/>
  <c r="S27" i="9"/>
  <c r="R27" i="9"/>
  <c r="U23" i="9"/>
  <c r="C19" i="5" s="1"/>
  <c r="H40" i="10" s="1"/>
  <c r="J40" i="10" s="1"/>
  <c r="S23" i="9"/>
  <c r="R23" i="9"/>
  <c r="H26" i="9"/>
  <c r="U22" i="9"/>
  <c r="B19" i="5" s="1"/>
  <c r="H48" i="10" s="1"/>
  <c r="J48" i="10" s="1"/>
  <c r="S22" i="9"/>
  <c r="R22" i="9"/>
  <c r="U25" i="9"/>
  <c r="E19" i="5" s="1"/>
  <c r="H24" i="10" s="1"/>
  <c r="J24" i="10" s="1"/>
  <c r="K33" i="10" s="1"/>
  <c r="M33" i="10" s="1"/>
  <c r="Y18" i="10" s="1"/>
  <c r="K12" i="6" s="1"/>
  <c r="S25" i="9"/>
  <c r="R25" i="9"/>
  <c r="H23" i="9"/>
  <c r="H24" i="9"/>
  <c r="U26" i="9"/>
  <c r="F19" i="5" s="1"/>
  <c r="H16" i="10" s="1"/>
  <c r="J16" i="10" s="1"/>
  <c r="S26" i="9"/>
  <c r="R26" i="9"/>
  <c r="U24" i="9"/>
  <c r="D19" i="5" s="1"/>
  <c r="H32" i="10" s="1"/>
  <c r="J32" i="10" s="1"/>
  <c r="K34" i="10" s="1"/>
  <c r="M34" i="10" s="1"/>
  <c r="Y16" i="10" s="1"/>
  <c r="K11" i="6" s="1"/>
  <c r="S24" i="9"/>
  <c r="R24" i="9"/>
  <c r="AP27" i="1"/>
  <c r="AQ27" i="1" s="1"/>
  <c r="AD25" i="1"/>
  <c r="AE25" i="1" s="1"/>
  <c r="R22" i="1"/>
  <c r="S22" i="1" s="1"/>
  <c r="R24" i="1"/>
  <c r="S24" i="1" s="1"/>
  <c r="AD22" i="1"/>
  <c r="AE22" i="1" s="1"/>
  <c r="AP26" i="1"/>
  <c r="AQ26" i="1" s="1"/>
  <c r="AP25" i="1"/>
  <c r="AQ25" i="1" s="1"/>
  <c r="F27" i="1"/>
  <c r="G27" i="1" s="1"/>
  <c r="R23" i="1"/>
  <c r="S23" i="1" s="1"/>
  <c r="AD26" i="1"/>
  <c r="AE26" i="1" s="1"/>
  <c r="R25" i="1"/>
  <c r="S25" i="1" s="1"/>
  <c r="AP23" i="1"/>
  <c r="AQ23" i="1" s="1"/>
  <c r="F26" i="1"/>
  <c r="G26" i="1" s="1"/>
  <c r="AD24" i="1"/>
  <c r="AE24" i="1" s="1"/>
  <c r="AP22" i="1"/>
  <c r="AQ22" i="1" s="1"/>
  <c r="R26" i="1"/>
  <c r="S26" i="1" s="1"/>
  <c r="F23" i="1"/>
  <c r="G23" i="1" s="1"/>
  <c r="F25" i="1"/>
  <c r="G25" i="1" s="1"/>
  <c r="AD23" i="1"/>
  <c r="AE23" i="1" s="1"/>
  <c r="AP24" i="1"/>
  <c r="AQ24" i="1" s="1"/>
  <c r="F22" i="1"/>
  <c r="G22" i="1" s="1"/>
  <c r="R27" i="1"/>
  <c r="S27" i="1" s="1"/>
  <c r="AD27" i="1"/>
  <c r="AE27" i="1" s="1"/>
  <c r="P7" i="6" l="1"/>
  <c r="Q7" i="6" s="1"/>
  <c r="P5" i="6"/>
  <c r="Q5" i="6" s="1"/>
  <c r="P15" i="6"/>
  <c r="Q15" i="6" s="1"/>
  <c r="P10" i="6"/>
  <c r="Q10" i="6" s="1"/>
  <c r="P8" i="6"/>
  <c r="Q8" i="6" s="1"/>
  <c r="P11" i="6"/>
  <c r="Q11" i="6" s="1"/>
  <c r="P16" i="6"/>
  <c r="Q16" i="6" s="1"/>
  <c r="P12" i="6"/>
  <c r="Q12" i="6" s="1"/>
  <c r="P9" i="6"/>
  <c r="Q9" i="6" s="1"/>
  <c r="P13" i="6"/>
  <c r="Q13" i="6" s="1"/>
  <c r="P6" i="6"/>
  <c r="Q6" i="6" s="1"/>
  <c r="P14" i="6"/>
  <c r="Q14" i="6" s="1"/>
  <c r="P12" i="1"/>
  <c r="P13" i="1" s="1"/>
  <c r="C14" i="1"/>
  <c r="C15" i="1" s="1"/>
  <c r="C16" i="1" s="1"/>
  <c r="C11" i="9"/>
  <c r="C10" i="9"/>
  <c r="H22" i="1"/>
  <c r="AT27" i="1"/>
  <c r="C8" i="5" s="1"/>
  <c r="E42" i="10" s="1"/>
  <c r="G42" i="10" s="1"/>
  <c r="AT26" i="1"/>
  <c r="B8" i="5" s="1"/>
  <c r="E49" i="10" s="1"/>
  <c r="G49" i="10" s="1"/>
  <c r="AT25" i="1"/>
  <c r="D8" i="5" s="1"/>
  <c r="E33" i="10" s="1"/>
  <c r="G33" i="10" s="1"/>
  <c r="AT24" i="1"/>
  <c r="E8" i="5" s="1"/>
  <c r="E26" i="10" s="1"/>
  <c r="G26" i="10" s="1"/>
  <c r="AT23" i="1"/>
  <c r="G8" i="5" s="1"/>
  <c r="E10" i="10" s="1"/>
  <c r="G10" i="10" s="1"/>
  <c r="AT22" i="1"/>
  <c r="F8" i="5" s="1"/>
  <c r="E17" i="10" s="1"/>
  <c r="G17" i="10" s="1"/>
  <c r="AH27" i="1"/>
  <c r="G7" i="5" s="1"/>
  <c r="E14" i="10" s="1"/>
  <c r="G14" i="10" s="1"/>
  <c r="AH26" i="1"/>
  <c r="F7" i="5" s="1"/>
  <c r="E5" i="10" s="1"/>
  <c r="G5" i="10" s="1"/>
  <c r="AH25" i="1"/>
  <c r="E7" i="5" s="1"/>
  <c r="E30" i="10" s="1"/>
  <c r="G30" i="10" s="1"/>
  <c r="AH24" i="1"/>
  <c r="D7" i="5" s="1"/>
  <c r="E21" i="10" s="1"/>
  <c r="G21" i="10" s="1"/>
  <c r="AH23" i="1"/>
  <c r="C7" i="5" s="1"/>
  <c r="E46" i="10" s="1"/>
  <c r="G46" i="10" s="1"/>
  <c r="AH22" i="1"/>
  <c r="B7" i="5" s="1"/>
  <c r="E37" i="10" s="1"/>
  <c r="G37" i="10" s="1"/>
  <c r="V27" i="1"/>
  <c r="C6" i="5" s="1"/>
  <c r="E50" i="10" s="1"/>
  <c r="G50" i="10" s="1"/>
  <c r="V26" i="1"/>
  <c r="B6" i="5" s="1"/>
  <c r="E41" i="10" s="1"/>
  <c r="G41" i="10" s="1"/>
  <c r="V25" i="1"/>
  <c r="D6" i="5" s="1"/>
  <c r="E25" i="10" s="1"/>
  <c r="G25" i="10" s="1"/>
  <c r="V24" i="1"/>
  <c r="E6" i="5" s="1"/>
  <c r="E34" i="10" s="1"/>
  <c r="G34" i="10" s="1"/>
  <c r="V23" i="1"/>
  <c r="G6" i="5" s="1"/>
  <c r="E18" i="10" s="1"/>
  <c r="G18" i="10" s="1"/>
  <c r="V22" i="1"/>
  <c r="F6" i="5" s="1"/>
  <c r="E9" i="10" s="1"/>
  <c r="G9" i="10" s="1"/>
  <c r="J23" i="1"/>
  <c r="J24" i="1"/>
  <c r="D5" i="5" s="1"/>
  <c r="E29" i="10" s="1"/>
  <c r="G29" i="10" s="1"/>
  <c r="J25" i="1"/>
  <c r="E5" i="5" s="1"/>
  <c r="E22" i="10" s="1"/>
  <c r="G22" i="10" s="1"/>
  <c r="J26" i="1"/>
  <c r="F5" i="5" s="1"/>
  <c r="E13" i="10" s="1"/>
  <c r="G13" i="10" s="1"/>
  <c r="J27" i="1"/>
  <c r="G5" i="5" s="1"/>
  <c r="E6" i="10" s="1"/>
  <c r="G6" i="10" s="1"/>
  <c r="J22" i="1"/>
  <c r="B5" i="5" s="1"/>
  <c r="E45" i="10" s="1"/>
  <c r="G45" i="10" s="1"/>
  <c r="AR27" i="1"/>
  <c r="AR26" i="1"/>
  <c r="AR25" i="1"/>
  <c r="AR24" i="1"/>
  <c r="AR23" i="1"/>
  <c r="AR22" i="1"/>
  <c r="AF27" i="1"/>
  <c r="AF26" i="1"/>
  <c r="AF25" i="1"/>
  <c r="AF24" i="1"/>
  <c r="AF23" i="1"/>
  <c r="AF22" i="1"/>
  <c r="T24" i="1"/>
  <c r="T27" i="1"/>
  <c r="T26" i="1"/>
  <c r="T25" i="1"/>
  <c r="T23" i="1"/>
  <c r="T22" i="1"/>
  <c r="H27" i="1"/>
  <c r="H26" i="1"/>
  <c r="H25" i="1"/>
  <c r="H24" i="1"/>
  <c r="H23" i="1"/>
  <c r="C5" i="5" l="1"/>
  <c r="E38" i="10" s="1"/>
  <c r="G38" i="10" s="1"/>
  <c r="D34" i="8"/>
  <c r="D45" i="8"/>
  <c r="D17" i="8"/>
  <c r="C12" i="9"/>
  <c r="C13" i="9"/>
  <c r="D22" i="8"/>
  <c r="D10" i="8"/>
  <c r="D13" i="8"/>
  <c r="D42" i="8"/>
  <c r="D9" i="8"/>
  <c r="D14" i="8"/>
  <c r="D49" i="8"/>
  <c r="D18" i="8"/>
  <c r="D30" i="8"/>
  <c r="D6" i="8"/>
  <c r="D5" i="8"/>
  <c r="D37" i="8"/>
  <c r="D50" i="8"/>
  <c r="F50" i="8" s="1"/>
  <c r="O48" i="8" s="1"/>
  <c r="Q48" i="8" s="1"/>
  <c r="R50" i="8" s="1"/>
  <c r="T50" i="8" s="1"/>
  <c r="D33" i="8"/>
  <c r="F33" i="8" s="1"/>
  <c r="G32" i="8" s="1"/>
  <c r="I32" i="8" s="1"/>
  <c r="J34" i="8" s="1"/>
  <c r="L34" i="8" s="1"/>
  <c r="X26" i="8" s="1"/>
  <c r="B16" i="6" s="1"/>
  <c r="D29" i="8"/>
  <c r="D26" i="8"/>
  <c r="D38" i="8" l="1"/>
  <c r="F38" i="8" s="1"/>
  <c r="O39" i="8" s="1"/>
  <c r="Q39" i="8" s="1"/>
  <c r="R43" i="8" s="1"/>
  <c r="T43" i="8" s="1"/>
  <c r="F45" i="8"/>
  <c r="G47" i="8" s="1"/>
  <c r="I47" i="8" s="1"/>
  <c r="J44" i="8" s="1"/>
  <c r="L44" i="8" s="1"/>
  <c r="X6" i="8" s="1"/>
  <c r="B6" i="6" s="1"/>
  <c r="D46" i="8"/>
  <c r="F46" i="8" s="1"/>
  <c r="O47" i="8" s="1"/>
  <c r="Q47" i="8" s="1"/>
  <c r="R44" i="8" s="1"/>
  <c r="T44" i="8" s="1"/>
  <c r="F22" i="8"/>
  <c r="O23" i="8" s="1"/>
  <c r="Q23" i="8" s="1"/>
  <c r="D25" i="8"/>
  <c r="F25" i="8" s="1"/>
  <c r="G24" i="8" s="1"/>
  <c r="I24" i="8" s="1"/>
  <c r="J33" i="8" s="1"/>
  <c r="L33" i="8" s="1"/>
  <c r="X24" i="8" s="1"/>
  <c r="B15" i="6" s="1"/>
  <c r="D41" i="8"/>
  <c r="F41" i="8" s="1"/>
  <c r="G40" i="8" s="1"/>
  <c r="I40" i="8" s="1"/>
  <c r="J49" i="8" s="1"/>
  <c r="L49" i="8" s="1"/>
  <c r="F26" i="8"/>
  <c r="O24" i="8" s="1"/>
  <c r="Q24" i="8" s="1"/>
  <c r="D21" i="8"/>
  <c r="F21" i="8" s="1"/>
  <c r="G23" i="8" s="1"/>
  <c r="I23" i="8" s="1"/>
  <c r="J27" i="8" s="1"/>
  <c r="L27" i="8" s="1"/>
  <c r="C14" i="9"/>
  <c r="C15" i="9"/>
  <c r="R27" i="8"/>
  <c r="T27" i="8" s="1"/>
  <c r="X28" i="8" s="1"/>
  <c r="B17" i="6" s="1"/>
  <c r="R33" i="8"/>
  <c r="T33" i="8" s="1"/>
  <c r="X32" i="8" s="1"/>
  <c r="F30" i="8"/>
  <c r="F9" i="8"/>
  <c r="G8" i="8" s="1"/>
  <c r="I8" i="8" s="1"/>
  <c r="J17" i="8" s="1"/>
  <c r="L17" i="8" s="1"/>
  <c r="F13" i="8"/>
  <c r="G15" i="8" s="1"/>
  <c r="I15" i="8" s="1"/>
  <c r="J12" i="8" s="1"/>
  <c r="L12" i="8" s="1"/>
  <c r="F29" i="8"/>
  <c r="F42" i="8"/>
  <c r="O40" i="8" s="1"/>
  <c r="Q40" i="8" s="1"/>
  <c r="R49" i="8" s="1"/>
  <c r="T49" i="8" s="1"/>
  <c r="F14" i="8"/>
  <c r="O15" i="8" s="1"/>
  <c r="Q15" i="8" s="1"/>
  <c r="R18" i="8" s="1"/>
  <c r="T18" i="8" s="1"/>
  <c r="F10" i="8"/>
  <c r="O8" i="8" s="1"/>
  <c r="Q8" i="8" s="1"/>
  <c r="F49" i="8"/>
  <c r="G48" i="8" s="1"/>
  <c r="I48" i="8" s="1"/>
  <c r="J50" i="8" s="1"/>
  <c r="L50" i="8" s="1"/>
  <c r="F6" i="8"/>
  <c r="G7" i="8" s="1"/>
  <c r="I7" i="8" s="1"/>
  <c r="J11" i="8" s="1"/>
  <c r="L11" i="8" s="1"/>
  <c r="F17" i="8"/>
  <c r="O16" i="8" s="1"/>
  <c r="Q16" i="8" s="1"/>
  <c r="R12" i="8" s="1"/>
  <c r="T12" i="8" s="1"/>
  <c r="F5" i="8"/>
  <c r="O7" i="8" s="1"/>
  <c r="Q7" i="8" s="1"/>
  <c r="F34" i="8"/>
  <c r="O32" i="8" s="1"/>
  <c r="Q32" i="8" s="1"/>
  <c r="R34" i="8" s="1"/>
  <c r="T34" i="8" s="1"/>
  <c r="X34" i="8" s="1"/>
  <c r="F18" i="8"/>
  <c r="G16" i="8" s="1"/>
  <c r="I16" i="8" s="1"/>
  <c r="J18" i="8" s="1"/>
  <c r="L18" i="8" s="1"/>
  <c r="F37" i="8"/>
  <c r="G39" i="8" s="1"/>
  <c r="I39" i="8" s="1"/>
  <c r="J43" i="8" s="1"/>
  <c r="L43" i="8" s="1"/>
  <c r="X4" i="8" s="1"/>
  <c r="B5" i="6" s="1"/>
  <c r="O31" i="8" l="1"/>
  <c r="Q31" i="8" s="1"/>
  <c r="R28" i="8" s="1"/>
  <c r="T28" i="8" s="1"/>
  <c r="X30" i="8" s="1"/>
  <c r="B18" i="6" s="1"/>
  <c r="G31" i="8"/>
  <c r="I31" i="8" s="1"/>
  <c r="J28" i="8" s="1"/>
  <c r="L28" i="8" s="1"/>
  <c r="X22" i="8" s="1"/>
  <c r="B14" i="6" s="1"/>
  <c r="X20" i="8"/>
  <c r="B13" i="6" s="1"/>
  <c r="P14" i="1"/>
  <c r="C16" i="9"/>
  <c r="C17" i="9"/>
  <c r="B20" i="6"/>
  <c r="B19" i="6"/>
  <c r="R17" i="8"/>
  <c r="T17" i="8" s="1"/>
  <c r="X50" i="8" s="1"/>
  <c r="B27" i="6"/>
  <c r="R11" i="8"/>
  <c r="T11" i="8" s="1"/>
  <c r="P15" i="1" l="1"/>
  <c r="P16" i="1" s="1"/>
  <c r="C17" i="1"/>
  <c r="C18" i="1" s="1"/>
  <c r="C19" i="1" s="1"/>
  <c r="C19" i="9"/>
  <c r="C20" i="9" s="1"/>
  <c r="D21" i="3" s="1"/>
  <c r="C18" i="9"/>
  <c r="B28" i="6"/>
  <c r="P17" i="1" l="1"/>
  <c r="P18" i="1" s="1"/>
  <c r="P19" i="1" s="1"/>
  <c r="P20" i="1" l="1"/>
  <c r="E21" i="3" s="1"/>
  <c r="AB6" i="1" l="1"/>
  <c r="AB7" i="1" s="1"/>
  <c r="AN5" i="1"/>
  <c r="AN6" i="1" l="1"/>
  <c r="AN7" i="1" s="1"/>
  <c r="AB8" i="1"/>
  <c r="P17" i="9" l="1"/>
  <c r="P19" i="9" s="1"/>
  <c r="AN8" i="1"/>
  <c r="AB11" i="1" s="1"/>
  <c r="AB9" i="1"/>
  <c r="AB10" i="1" s="1"/>
  <c r="AB12" i="1" l="1"/>
  <c r="AB13" i="1" s="1"/>
  <c r="AN11" i="1"/>
  <c r="AN12" i="1" s="1"/>
  <c r="AN13" i="1" s="1"/>
  <c r="P20" i="9"/>
  <c r="D22" i="3" s="1"/>
  <c r="AN9" i="1"/>
  <c r="AN10" i="1" s="1"/>
  <c r="H6" i="10" l="1"/>
  <c r="P14" i="10" l="1"/>
  <c r="P22" i="10" s="1"/>
  <c r="P30" i="10" s="1"/>
  <c r="H22" i="10"/>
  <c r="H14" i="10"/>
  <c r="P6" i="10"/>
  <c r="AB14" i="1"/>
  <c r="AN14" i="1" s="1"/>
  <c r="AN15" i="1" s="1"/>
  <c r="AN16" i="1" s="1"/>
  <c r="H38" i="10" l="1"/>
  <c r="H30" i="10"/>
  <c r="AB15" i="1"/>
  <c r="AB16" i="1" s="1"/>
  <c r="H46" i="10" l="1"/>
  <c r="K10" i="10"/>
  <c r="AB17" i="1"/>
  <c r="AN17" i="1" s="1"/>
  <c r="AN18" i="1" s="1"/>
  <c r="AN19" i="1" s="1"/>
  <c r="AN20" i="1" s="1"/>
  <c r="E22" i="3" s="1"/>
  <c r="K26" i="10" l="1"/>
  <c r="K16" i="10"/>
  <c r="S10" i="10"/>
  <c r="P46" i="10"/>
  <c r="S16" i="10" s="1"/>
  <c r="P38" i="10"/>
  <c r="AB18" i="1"/>
  <c r="AB19" i="1" s="1"/>
  <c r="K42" i="10" l="1"/>
  <c r="S26" i="10"/>
  <c r="S32" i="10" s="1"/>
  <c r="K32" i="10"/>
  <c r="E4" i="10"/>
  <c r="D4" i="8"/>
  <c r="K53" i="10" l="1"/>
  <c r="F23" i="3" s="1"/>
  <c r="K48" i="10"/>
  <c r="D16" i="8"/>
  <c r="D8" i="8"/>
  <c r="D12" i="8" s="1"/>
  <c r="E16" i="10"/>
  <c r="E8" i="10"/>
  <c r="E12" i="10" s="1"/>
  <c r="S48" i="10" l="1"/>
  <c r="S54" i="10" s="1"/>
  <c r="S42" i="10"/>
  <c r="E28" i="10"/>
  <c r="E20" i="10"/>
  <c r="E24" i="10" s="1"/>
  <c r="D20" i="8"/>
  <c r="D24" i="8" s="1"/>
  <c r="D44" i="8" l="1"/>
  <c r="D48" i="8" s="1"/>
  <c r="G6" i="8" s="1"/>
  <c r="D32" i="8"/>
  <c r="D36" i="8" s="1"/>
  <c r="E40" i="10"/>
  <c r="E44" i="10" s="1"/>
  <c r="E48" i="10" s="1"/>
  <c r="E32" i="10"/>
  <c r="E36" i="10" s="1"/>
  <c r="O14" i="8" l="1"/>
  <c r="O6" i="8"/>
  <c r="G14" i="8"/>
  <c r="O22" i="8" l="1"/>
  <c r="O30" i="8" s="1"/>
  <c r="G38" i="8" s="1"/>
  <c r="G46" i="8" s="1"/>
  <c r="G30" i="8"/>
  <c r="G22" i="8"/>
  <c r="O46" i="8" l="1"/>
  <c r="J10" i="8" s="1"/>
  <c r="O38" i="8"/>
  <c r="R16" i="8" l="1"/>
  <c r="R10" i="8"/>
  <c r="J16" i="8"/>
  <c r="J32" i="8" l="1"/>
  <c r="J26" i="8"/>
  <c r="R26" i="8" s="1"/>
  <c r="R32" i="8" s="1"/>
  <c r="J42" i="8" s="1"/>
  <c r="J48" i="8" s="1"/>
  <c r="R42" i="8" l="1"/>
  <c r="R48" i="8"/>
  <c r="R54" i="8" s="1"/>
  <c r="G23" i="3" s="1"/>
</calcChain>
</file>

<file path=xl/sharedStrings.xml><?xml version="1.0" encoding="utf-8"?>
<sst xmlns="http://schemas.openxmlformats.org/spreadsheetml/2006/main" count="864" uniqueCount="169">
  <si>
    <t>Nom équipe</t>
  </si>
  <si>
    <t>W/L</t>
  </si>
  <si>
    <t>Dif.</t>
  </si>
  <si>
    <t>VS</t>
  </si>
  <si>
    <t>Classement</t>
  </si>
  <si>
    <t>W</t>
  </si>
  <si>
    <t>N</t>
  </si>
  <si>
    <t>L</t>
  </si>
  <si>
    <t>Pts</t>
  </si>
  <si>
    <t>Clas.</t>
  </si>
  <si>
    <t>Terrain</t>
  </si>
  <si>
    <t>Ne pas toucher</t>
  </si>
  <si>
    <t>Phase de Poule vers phase de classement</t>
  </si>
  <si>
    <t>Binome 1</t>
  </si>
  <si>
    <t>Binome 2</t>
  </si>
  <si>
    <t>Binome 3</t>
  </si>
  <si>
    <t>Paramètre mise en forme conditionnel</t>
  </si>
  <si>
    <t>Rouge</t>
  </si>
  <si>
    <t>Bleu</t>
  </si>
  <si>
    <t>Jaune</t>
  </si>
  <si>
    <t>Vert</t>
  </si>
  <si>
    <t>Orange</t>
  </si>
  <si>
    <t>Gris</t>
  </si>
  <si>
    <t>Rose</t>
  </si>
  <si>
    <t>Cyan</t>
  </si>
  <si>
    <t>Horaire de début</t>
  </si>
  <si>
    <t xml:space="preserve">Temps match </t>
  </si>
  <si>
    <t>Entre match</t>
  </si>
  <si>
    <t>Passage à phase de classement</t>
  </si>
  <si>
    <t>WINNER BRACKET</t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</si>
  <si>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</si>
  <si>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A</t>
    </r>
  </si>
  <si>
    <r>
      <t>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B</t>
    </r>
  </si>
  <si>
    <r>
      <t>2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</si>
  <si>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</si>
  <si>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A</t>
    </r>
  </si>
  <si>
    <r>
      <t>2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B</t>
    </r>
  </si>
  <si>
    <r>
      <t>4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</si>
  <si>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5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</si>
  <si>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B</t>
    </r>
  </si>
  <si>
    <r>
      <t>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A</t>
    </r>
  </si>
  <si>
    <r>
      <t>6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</si>
  <si>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7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</si>
  <si>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B</t>
    </r>
  </si>
  <si>
    <r>
      <t>2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A</t>
    </r>
  </si>
  <si>
    <r>
      <t>8</t>
    </r>
    <r>
      <rPr>
        <vertAlign val="superscript"/>
        <sz val="12"/>
        <color theme="1"/>
        <rFont val="Calibri"/>
        <family val="2"/>
        <scheme val="minor"/>
      </rPr>
      <t>ème</t>
    </r>
  </si>
  <si>
    <t>LOOSER BRACKET</t>
  </si>
  <si>
    <r>
      <t>6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A</t>
    </r>
  </si>
  <si>
    <r>
      <t>5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B</t>
    </r>
  </si>
  <si>
    <r>
      <t>6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B</t>
    </r>
  </si>
  <si>
    <t>A</t>
  </si>
  <si>
    <r>
      <t>5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A</t>
    </r>
  </si>
  <si>
    <r>
      <t>6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C</t>
    </r>
  </si>
  <si>
    <r>
      <t>5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D</t>
    </r>
  </si>
  <si>
    <r>
      <t>6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D</t>
    </r>
  </si>
  <si>
    <r>
      <t>5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C</t>
    </r>
  </si>
  <si>
    <r>
      <t>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C</t>
    </r>
  </si>
  <si>
    <r>
      <t>3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D</t>
    </r>
  </si>
  <si>
    <r>
      <t>4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D</t>
    </r>
  </si>
  <si>
    <r>
      <t>3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C</t>
    </r>
  </si>
  <si>
    <r>
      <t>2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C</t>
    </r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</si>
  <si>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D</t>
    </r>
  </si>
  <si>
    <r>
      <t>2</t>
    </r>
    <r>
      <rPr>
        <vertAlign val="superscript"/>
        <sz val="12"/>
        <color theme="1"/>
        <rFont val="Calibri"/>
        <family val="2"/>
        <scheme val="minor"/>
      </rPr>
      <t>ème</t>
    </r>
    <r>
      <rPr>
        <sz val="12"/>
        <color theme="1"/>
        <rFont val="Calibri"/>
        <family val="2"/>
        <scheme val="minor"/>
      </rPr>
      <t xml:space="preserve"> D</t>
    </r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</si>
  <si>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C</t>
    </r>
  </si>
  <si>
    <t>1er à 8ème</t>
  </si>
  <si>
    <t>B</t>
  </si>
  <si>
    <t>C</t>
  </si>
  <si>
    <t>D</t>
  </si>
  <si>
    <r>
      <t>9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</si>
  <si>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10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</si>
  <si>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11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</si>
  <si>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12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</si>
  <si>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13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</si>
  <si>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14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</si>
  <si>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15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</si>
  <si>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16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</si>
  <si>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17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</si>
  <si>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18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</si>
  <si>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19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</si>
  <si>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20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</si>
  <si>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21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</si>
  <si>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22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</si>
  <si>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23</t>
    </r>
    <r>
      <rPr>
        <vertAlign val="superscript"/>
        <sz val="12"/>
        <color theme="1"/>
        <rFont val="Calibri"/>
        <family val="2"/>
        <scheme val="minor"/>
      </rPr>
      <t>ème</t>
    </r>
  </si>
  <si>
    <r>
      <t>24</t>
    </r>
    <r>
      <rPr>
        <vertAlign val="superscript"/>
        <sz val="12"/>
        <color theme="1"/>
        <rFont val="Calibri"/>
        <family val="2"/>
        <scheme val="minor"/>
      </rPr>
      <t>ème</t>
    </r>
  </si>
  <si>
    <t>Fin</t>
  </si>
  <si>
    <t>Nombre point de victoire</t>
  </si>
  <si>
    <t>Nombre point le nul</t>
  </si>
  <si>
    <t>Nombre point la défaite</t>
  </si>
  <si>
    <t>Equipe A</t>
  </si>
  <si>
    <t>Equipe B</t>
  </si>
  <si>
    <t>Equipe C</t>
  </si>
  <si>
    <t>Equipe D</t>
  </si>
  <si>
    <t>Equipe E</t>
  </si>
  <si>
    <t>POULE A</t>
  </si>
  <si>
    <t>POULE B</t>
  </si>
  <si>
    <t>T1</t>
  </si>
  <si>
    <t>T2</t>
  </si>
  <si>
    <t>T3</t>
  </si>
  <si>
    <t>Paramétrage foot -poule</t>
  </si>
  <si>
    <t>Paramétrage Ping -poule</t>
  </si>
  <si>
    <t>POULE C</t>
  </si>
  <si>
    <t>POULE D</t>
  </si>
  <si>
    <t>1B - 2D</t>
  </si>
  <si>
    <t>1A - 2C</t>
  </si>
  <si>
    <t>1C - 2A</t>
  </si>
  <si>
    <t>1D - 2B</t>
  </si>
  <si>
    <t>3C - 4A</t>
  </si>
  <si>
    <t>3B - 4D</t>
  </si>
  <si>
    <t>3A - 4C</t>
  </si>
  <si>
    <t>3D - 4B</t>
  </si>
  <si>
    <t>5C - 6A</t>
  </si>
  <si>
    <t>5B - 6D</t>
  </si>
  <si>
    <t>5A - 6C</t>
  </si>
  <si>
    <t>5D - 6B</t>
  </si>
  <si>
    <t>Paramétrage foot -Classement</t>
  </si>
  <si>
    <t>Paramétrage Ping -Classement</t>
  </si>
  <si>
    <t>Fin poule 1</t>
  </si>
  <si>
    <t>Fin poule 2</t>
  </si>
  <si>
    <t xml:space="preserve">Fin tournoi </t>
  </si>
  <si>
    <t>Foot</t>
  </si>
  <si>
    <t>Ping</t>
  </si>
  <si>
    <t>Point</t>
  </si>
  <si>
    <t>Tennis de table - classement duo</t>
  </si>
  <si>
    <t>Tennis de table - Classement équipe</t>
  </si>
  <si>
    <t>Foot - classement équipe</t>
  </si>
  <si>
    <t>Classement final</t>
  </si>
  <si>
    <t>Bandanateam</t>
  </si>
  <si>
    <t>Saint Cyr Zoo</t>
  </si>
  <si>
    <t>Les Pizzas</t>
  </si>
  <si>
    <t>Les Tengos</t>
  </si>
  <si>
    <t>Standard de brousse</t>
  </si>
  <si>
    <t>Los Mosquitos</t>
  </si>
  <si>
    <t>Les Téléteubiloutes</t>
  </si>
  <si>
    <t>Trampotech</t>
  </si>
  <si>
    <t>L'aile ou la cuite</t>
  </si>
  <si>
    <t>Cisco</t>
  </si>
  <si>
    <t>Les Fandens</t>
  </si>
  <si>
    <t>Les Caracaras</t>
  </si>
  <si>
    <t>Poule A</t>
  </si>
  <si>
    <t>Poule B</t>
  </si>
  <si>
    <r>
      <rPr>
        <b/>
        <sz val="18"/>
        <color theme="1"/>
        <rFont val="Calibri"/>
        <family val="2"/>
        <scheme val="minor"/>
      </rPr>
      <t>Fast League - Journée 1 / 3</t>
    </r>
    <r>
      <rPr>
        <b/>
        <sz val="16"/>
        <color theme="1"/>
        <rFont val="Calibri"/>
        <family val="2"/>
        <scheme val="minor"/>
      </rPr>
      <t xml:space="preserve">
</t>
    </r>
    <r>
      <rPr>
        <sz val="16"/>
        <color theme="1"/>
        <rFont val="Calibri"/>
        <family val="2"/>
        <scheme val="minor"/>
      </rPr>
      <t>Football &amp; Tennis de table</t>
    </r>
  </si>
  <si>
    <t>Les Fandens A</t>
  </si>
  <si>
    <t>Trampotech A</t>
  </si>
  <si>
    <t>Standard de brousse A</t>
  </si>
  <si>
    <t>L'aile ou la cuite A</t>
  </si>
  <si>
    <t>Les Téléteubiloutes A</t>
  </si>
  <si>
    <t>Cisco A</t>
  </si>
  <si>
    <t>Bandanateam A</t>
  </si>
  <si>
    <t>Les Tengos A</t>
  </si>
  <si>
    <t>Los Mosquitos B</t>
  </si>
  <si>
    <t>Les Pizzas B</t>
  </si>
  <si>
    <t>Saint Cyr Zoo A</t>
  </si>
  <si>
    <t>Los Mosquitos A</t>
  </si>
  <si>
    <t>Les Caracaras B</t>
  </si>
  <si>
    <t>Bandanateam B</t>
  </si>
  <si>
    <t>Les Pizzas A</t>
  </si>
  <si>
    <t>Les Caracaras A</t>
  </si>
  <si>
    <t>Les Tengos B</t>
  </si>
  <si>
    <t>Saint Cyr Zoo B</t>
  </si>
  <si>
    <t>L'aile ou la cuite B</t>
  </si>
  <si>
    <t>Les Téléteubiloutes B</t>
  </si>
  <si>
    <t>Cisco B</t>
  </si>
  <si>
    <t>Les Fandens B</t>
  </si>
  <si>
    <t>Trampotech B</t>
  </si>
  <si>
    <t>Standard de brousse B</t>
  </si>
  <si>
    <t>Ping pong</t>
  </si>
  <si>
    <t>X</t>
  </si>
  <si>
    <t>Nb de point pour l'équipe</t>
  </si>
  <si>
    <t>Nb de point d'équipe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</si>
</sst>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12"/>
      <color rgb="FF000000"/>
      <name val="Montserrat"/>
    </font>
    <font>
      <sz val="12"/>
      <color rgb="FF000000"/>
      <name val="Montserrat"/>
    </font>
    <font>
      <sz val="12"/>
      <color rgb="FF01369D"/>
      <name val="Montserrat"/>
    </font>
    <font>
      <sz val="12"/>
      <color theme="1"/>
      <name val="Calibri"/>
      <family val="2"/>
      <scheme val="minor"/>
    </font>
    <font>
      <sz val="12"/>
      <name val="Arial"/>
      <family val="2"/>
    </font>
    <font>
      <b/>
      <sz val="9"/>
      <color rgb="FF000000"/>
      <name val="Montserrat"/>
    </font>
    <font>
      <sz val="11"/>
      <color theme="0" tint="-0.14999847407452621"/>
      <name val="Calibri"/>
      <family val="2"/>
      <scheme val="minor"/>
    </font>
    <font>
      <sz val="9"/>
      <name val="Arial"/>
      <family val="2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"/>
      <color theme="1"/>
      <name val="Calibri"/>
      <family val="2"/>
      <scheme val="minor"/>
    </font>
    <font>
      <sz val="2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Montserrat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E9EBF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4472C4"/>
      </left>
      <right/>
      <top style="medium">
        <color rgb="FF4472C4"/>
      </top>
      <bottom style="medium">
        <color rgb="FF4472C4"/>
      </bottom>
      <diagonal/>
    </border>
    <border>
      <left style="medium">
        <color rgb="FF4472C4"/>
      </left>
      <right/>
      <top style="medium">
        <color rgb="FF4472C4"/>
      </top>
      <bottom style="thick">
        <color rgb="FF4472C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 readingOrder="1"/>
    </xf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0" xfId="0" applyFont="1"/>
    <xf numFmtId="0" fontId="0" fillId="0" borderId="0" xfId="0" applyAlignment="1">
      <alignment horizontal="left"/>
    </xf>
    <xf numFmtId="0" fontId="0" fillId="3" borderId="1" xfId="0" applyFill="1" applyBorder="1" applyAlignment="1">
      <alignment horizontal="center"/>
    </xf>
    <xf numFmtId="0" fontId="9" fillId="5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 readingOrder="1"/>
    </xf>
    <xf numFmtId="0" fontId="3" fillId="0" borderId="1" xfId="0" applyFont="1" applyBorder="1" applyAlignment="1">
      <alignment horizontal="left" vertical="center" wrapText="1" readingOrder="1"/>
    </xf>
    <xf numFmtId="0" fontId="4" fillId="0" borderId="0" xfId="0" applyFont="1" applyAlignment="1">
      <alignment horizontal="center" vertical="center" wrapText="1" readingOrder="1"/>
    </xf>
    <xf numFmtId="0" fontId="2" fillId="0" borderId="2" xfId="0" applyFont="1" applyBorder="1" applyAlignment="1">
      <alignment horizontal="left" vertical="center" wrapText="1" readingOrder="1"/>
    </xf>
    <xf numFmtId="0" fontId="2" fillId="0" borderId="3" xfId="0" applyFont="1" applyBorder="1" applyAlignment="1">
      <alignment horizontal="center" vertical="center" wrapText="1" readingOrder="1"/>
    </xf>
    <xf numFmtId="0" fontId="2" fillId="0" borderId="3" xfId="0" applyFont="1" applyBorder="1" applyAlignment="1">
      <alignment horizontal="left" vertical="center" wrapText="1" readingOrder="1"/>
    </xf>
    <xf numFmtId="0" fontId="2" fillId="0" borderId="4" xfId="0" applyFont="1" applyBorder="1" applyAlignment="1">
      <alignment horizontal="center" vertical="center" wrapText="1" readingOrder="1"/>
    </xf>
    <xf numFmtId="0" fontId="3" fillId="2" borderId="5" xfId="0" applyFont="1" applyFill="1" applyBorder="1" applyAlignment="1">
      <alignment horizontal="left" vertical="center" wrapText="1" readingOrder="1"/>
    </xf>
    <xf numFmtId="0" fontId="3" fillId="0" borderId="5" xfId="0" applyFont="1" applyBorder="1" applyAlignment="1">
      <alignment horizontal="left" vertical="center" wrapText="1" readingOrder="1"/>
    </xf>
    <xf numFmtId="0" fontId="3" fillId="2" borderId="7" xfId="0" applyFont="1" applyFill="1" applyBorder="1" applyAlignment="1">
      <alignment horizontal="left" vertical="center" wrapText="1" readingOrder="1"/>
    </xf>
    <xf numFmtId="0" fontId="4" fillId="0" borderId="17" xfId="0" applyFont="1" applyBorder="1" applyAlignment="1">
      <alignment horizontal="center" vertical="center" wrapText="1" readingOrder="1"/>
    </xf>
    <xf numFmtId="0" fontId="3" fillId="2" borderId="8" xfId="0" applyFont="1" applyFill="1" applyBorder="1" applyAlignment="1">
      <alignment horizontal="left" vertical="center" wrapText="1" readingOrder="1"/>
    </xf>
    <xf numFmtId="0" fontId="2" fillId="0" borderId="15" xfId="0" applyFont="1" applyBorder="1" applyAlignment="1">
      <alignment horizontal="left" vertical="center" wrapText="1" readingOrder="1"/>
    </xf>
    <xf numFmtId="0" fontId="6" fillId="0" borderId="16" xfId="0" applyFont="1" applyBorder="1" applyAlignment="1">
      <alignment vertical="top" wrapText="1"/>
    </xf>
    <xf numFmtId="0" fontId="6" fillId="2" borderId="14" xfId="0" applyFont="1" applyFill="1" applyBorder="1" applyAlignment="1">
      <alignment horizontal="center" vertical="top" wrapText="1"/>
    </xf>
    <xf numFmtId="0" fontId="6" fillId="0" borderId="14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 wrapText="1" readingOrder="1"/>
    </xf>
    <xf numFmtId="0" fontId="3" fillId="0" borderId="7" xfId="0" applyFont="1" applyBorder="1" applyAlignment="1">
      <alignment horizontal="left" vertical="center" wrapText="1" readingOrder="1"/>
    </xf>
    <xf numFmtId="0" fontId="1" fillId="0" borderId="8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0" fontId="6" fillId="2" borderId="9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/>
    </xf>
    <xf numFmtId="20" fontId="10" fillId="6" borderId="18" xfId="0" applyNumberFormat="1" applyFont="1" applyFill="1" applyBorder="1" applyAlignment="1">
      <alignment horizontal="center" vertical="center"/>
    </xf>
    <xf numFmtId="20" fontId="10" fillId="6" borderId="19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/>
    <xf numFmtId="0" fontId="5" fillId="8" borderId="1" xfId="0" applyFont="1" applyFill="1" applyBorder="1" applyAlignment="1">
      <alignment vertical="center"/>
    </xf>
    <xf numFmtId="0" fontId="5" fillId="8" borderId="1" xfId="0" applyFont="1" applyFill="1" applyBorder="1"/>
    <xf numFmtId="0" fontId="14" fillId="8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vertical="center"/>
    </xf>
    <xf numFmtId="0" fontId="5" fillId="0" borderId="0" xfId="0" applyFont="1" applyAlignment="1" applyProtection="1">
      <alignment horizontal="center" vertical="center"/>
      <protection locked="0"/>
    </xf>
    <xf numFmtId="20" fontId="15" fillId="6" borderId="20" xfId="0" applyNumberFormat="1" applyFont="1" applyFill="1" applyBorder="1" applyAlignment="1">
      <alignment horizontal="center" vertical="center"/>
    </xf>
    <xf numFmtId="0" fontId="11" fillId="7" borderId="0" xfId="0" applyFont="1" applyFill="1" applyAlignment="1">
      <alignment vertical="center"/>
    </xf>
    <xf numFmtId="0" fontId="5" fillId="0" borderId="0" xfId="0" applyFont="1" applyAlignment="1">
      <alignment horizontal="center"/>
    </xf>
    <xf numFmtId="0" fontId="11" fillId="7" borderId="0" xfId="0" applyFont="1" applyFill="1" applyAlignment="1">
      <alignment horizontal="center" vertical="center"/>
    </xf>
    <xf numFmtId="0" fontId="13" fillId="8" borderId="1" xfId="0" applyFont="1" applyFill="1" applyBorder="1" applyAlignment="1">
      <alignment horizontal="center" vertical="center" wrapText="1" readingOrder="1"/>
    </xf>
    <xf numFmtId="0" fontId="5" fillId="8" borderId="1" xfId="0" applyFont="1" applyFill="1" applyBorder="1" applyAlignment="1">
      <alignment horizontal="center" vertical="center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8" fillId="0" borderId="0" xfId="0" applyFont="1"/>
    <xf numFmtId="0" fontId="18" fillId="0" borderId="0" xfId="0" applyFont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0" fillId="9" borderId="1" xfId="0" applyFill="1" applyBorder="1" applyAlignment="1">
      <alignment wrapText="1"/>
    </xf>
    <xf numFmtId="20" fontId="0" fillId="9" borderId="1" xfId="0" applyNumberFormat="1" applyFill="1" applyBorder="1" applyAlignment="1">
      <alignment horizontal="center"/>
    </xf>
    <xf numFmtId="0" fontId="0" fillId="10" borderId="1" xfId="0" applyFill="1" applyBorder="1" applyAlignment="1">
      <alignment wrapText="1"/>
    </xf>
    <xf numFmtId="20" fontId="0" fillId="10" borderId="1" xfId="0" applyNumberFormat="1" applyFill="1" applyBorder="1" applyAlignment="1">
      <alignment horizontal="center"/>
    </xf>
    <xf numFmtId="21" fontId="0" fillId="9" borderId="1" xfId="0" applyNumberFormat="1" applyFill="1" applyBorder="1" applyAlignment="1">
      <alignment horizontal="center"/>
    </xf>
    <xf numFmtId="21" fontId="0" fillId="10" borderId="1" xfId="0" applyNumberForma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 readingOrder="1"/>
    </xf>
    <xf numFmtId="0" fontId="1" fillId="2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left" vertical="center" wrapText="1"/>
      <protection locked="0"/>
    </xf>
    <xf numFmtId="0" fontId="11" fillId="0" borderId="0" xfId="0" applyFont="1" applyAlignment="1">
      <alignment horizontal="center" vertical="center"/>
    </xf>
    <xf numFmtId="0" fontId="3" fillId="3" borderId="18" xfId="0" applyFont="1" applyFill="1" applyBorder="1" applyAlignment="1">
      <alignment horizontal="left" vertical="center" wrapText="1" readingOrder="1"/>
    </xf>
    <xf numFmtId="0" fontId="3" fillId="0" borderId="19" xfId="0" applyFont="1" applyBorder="1" applyAlignment="1">
      <alignment horizontal="left" vertical="center" wrapText="1" readingOrder="1"/>
    </xf>
    <xf numFmtId="0" fontId="3" fillId="3" borderId="19" xfId="0" applyFont="1" applyFill="1" applyBorder="1" applyAlignment="1">
      <alignment horizontal="left" vertical="center" wrapText="1" readingOrder="1"/>
    </xf>
    <xf numFmtId="0" fontId="3" fillId="5" borderId="19" xfId="0" applyFont="1" applyFill="1" applyBorder="1" applyAlignment="1">
      <alignment horizontal="left" vertical="center" wrapText="1" readingOrder="1"/>
    </xf>
    <xf numFmtId="0" fontId="3" fillId="5" borderId="24" xfId="0" applyFont="1" applyFill="1" applyBorder="1" applyAlignment="1">
      <alignment horizontal="left" vertical="center" wrapText="1" readingOrder="1"/>
    </xf>
    <xf numFmtId="0" fontId="23" fillId="0" borderId="23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9" fillId="0" borderId="1" xfId="0" applyFont="1" applyBorder="1" applyAlignment="1">
      <alignment horizontal="left" vertical="center" wrapText="1"/>
    </xf>
    <xf numFmtId="0" fontId="9" fillId="11" borderId="1" xfId="0" applyFont="1" applyFill="1" applyBorder="1" applyAlignment="1">
      <alignment horizontal="left" vertical="center" wrapText="1"/>
    </xf>
    <xf numFmtId="0" fontId="5" fillId="0" borderId="1" xfId="0" applyFont="1" applyBorder="1"/>
    <xf numFmtId="20" fontId="15" fillId="13" borderId="20" xfId="0" applyNumberFormat="1" applyFont="1" applyFill="1" applyBorder="1" applyAlignment="1">
      <alignment horizontal="center" vertical="center"/>
    </xf>
    <xf numFmtId="0" fontId="5" fillId="13" borderId="0" xfId="0" applyFont="1" applyFill="1"/>
    <xf numFmtId="0" fontId="5" fillId="12" borderId="0" xfId="0" applyFont="1" applyFill="1"/>
    <xf numFmtId="20" fontId="15" fillId="12" borderId="20" xfId="0" applyNumberFormat="1" applyFont="1" applyFill="1" applyBorder="1" applyAlignment="1">
      <alignment horizontal="center" vertical="center"/>
    </xf>
    <xf numFmtId="0" fontId="5" fillId="14" borderId="0" xfId="0" applyFont="1" applyFill="1"/>
    <xf numFmtId="20" fontId="15" fillId="14" borderId="20" xfId="0" applyNumberFormat="1" applyFont="1" applyFill="1" applyBorder="1" applyAlignment="1">
      <alignment horizontal="center" vertical="center"/>
    </xf>
    <xf numFmtId="20" fontId="15" fillId="15" borderId="20" xfId="0" applyNumberFormat="1" applyFont="1" applyFill="1" applyBorder="1" applyAlignment="1">
      <alignment horizontal="center" vertical="center"/>
    </xf>
    <xf numFmtId="0" fontId="5" fillId="15" borderId="0" xfId="0" applyFont="1" applyFill="1"/>
    <xf numFmtId="20" fontId="15" fillId="5" borderId="20" xfId="0" applyNumberFormat="1" applyFont="1" applyFill="1" applyBorder="1" applyAlignment="1">
      <alignment horizontal="center" vertical="center"/>
    </xf>
    <xf numFmtId="20" fontId="15" fillId="16" borderId="20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20" fillId="0" borderId="11" xfId="0" applyFont="1" applyBorder="1" applyAlignment="1">
      <alignment horizontal="center"/>
    </xf>
    <xf numFmtId="0" fontId="20" fillId="0" borderId="12" xfId="0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2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746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FDDFF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9" tint="0.79998168889431442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DDFFFF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rgb="FFDDFF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ill>
        <patternFill>
          <bgColor rgb="FFFFDD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B9B9"/>
        </patternFill>
      </fill>
    </dxf>
    <dxf>
      <fill>
        <patternFill>
          <bgColor theme="2" tint="-9.9948118533890809E-2"/>
        </patternFill>
      </fill>
    </dxf>
    <dxf>
      <fill>
        <patternFill>
          <bgColor rgb="FFFFDDFF"/>
        </patternFill>
      </fill>
    </dxf>
    <dxf>
      <fill>
        <patternFill>
          <bgColor rgb="FFDDFFFF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ill>
        <patternFill>
          <bgColor rgb="FFDDFFFF"/>
        </patternFill>
      </fill>
    </dxf>
    <dxf>
      <fill>
        <patternFill>
          <bgColor rgb="FFDDFFFF"/>
        </patternFill>
      </fill>
    </dxf>
    <dxf>
      <fill>
        <patternFill>
          <bgColor rgb="FFFFDDFF"/>
        </patternFill>
      </fill>
    </dxf>
    <dxf>
      <fill>
        <patternFill>
          <bgColor theme="2" tint="-9.9948118533890809E-2"/>
        </patternFill>
      </fill>
    </dxf>
    <dxf>
      <fill>
        <patternFill>
          <bgColor rgb="FFFFB9B9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theme="9"/>
        </patternFill>
      </fill>
    </dxf>
    <dxf>
      <font>
        <b/>
        <i val="0"/>
        <color auto="1"/>
      </font>
      <fill>
        <patternFill>
          <bgColor rgb="FFFF3737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3737"/>
      <color rgb="FFFF2D2D"/>
      <color rgb="FFFFC000"/>
      <color rgb="FFD4FFFF"/>
      <color rgb="FFE7FFFF"/>
      <color rgb="FFCCFFFF"/>
      <color rgb="FFFFB3B3"/>
      <color rgb="FFFFE5FF"/>
      <color rgb="FFFF9F9F"/>
      <color rgb="FFFF8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254000</xdr:colOff>
      <xdr:row>1</xdr:row>
      <xdr:rowOff>7848</xdr:rowOff>
    </xdr:from>
    <xdr:to>
      <xdr:col>11</xdr:col>
      <xdr:colOff>1766455</xdr:colOff>
      <xdr:row>5</xdr:row>
      <xdr:rowOff>103909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29B1373-1EB1-41F4-BB2D-11C1193023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40455" y="192575"/>
          <a:ext cx="4179455" cy="83497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1746250</xdr:colOff>
      <xdr:row>30</xdr:row>
      <xdr:rowOff>22679</xdr:rowOff>
    </xdr:from>
    <xdr:to>
      <xdr:col>18</xdr:col>
      <xdr:colOff>293914</xdr:colOff>
      <xdr:row>38</xdr:row>
      <xdr:rowOff>147037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BE8C08F-BEC8-4FD8-B45E-9D5847AF82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6750" y="9293679"/>
          <a:ext cx="7723414" cy="164835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293076</xdr:colOff>
      <xdr:row>46</xdr:row>
      <xdr:rowOff>247017</xdr:rowOff>
    </xdr:from>
    <xdr:to>
      <xdr:col>7</xdr:col>
      <xdr:colOff>9769</xdr:colOff>
      <xdr:row>48</xdr:row>
      <xdr:rowOff>247018</xdr:rowOff>
    </xdr:to>
    <xdr:cxnSp macro="">
      <xdr:nvCxnSpPr>
        <xdr:cNvPr id="2" name="Connecteur : en angle 1">
          <a:extLst>
            <a:ext uri="{FF2B5EF4-FFF2-40B4-BE49-F238E27FC236}">
              <a16:creationId xmlns:a16="http://schemas.microsoft.com/office/drawing/2014/main" id="{506B2D95-E19B-4031-BE03-5094A55129B4}"/>
            </a:ext>
          </a:extLst>
        </xdr:cNvPr>
        <xdr:cNvCxnSpPr/>
      </xdr:nvCxnSpPr>
      <xdr:spPr>
        <a:xfrm flipV="1">
          <a:off x="3645876" y="125279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302147</xdr:colOff>
      <xdr:row>45</xdr:row>
      <xdr:rowOff>85128</xdr:rowOff>
    </xdr:from>
    <xdr:to>
      <xdr:col>6</xdr:col>
      <xdr:colOff>643373</xdr:colOff>
      <xdr:row>46</xdr:row>
      <xdr:rowOff>247017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2DA9A665-83B8-4945-844E-574EA5DE8710}"/>
            </a:ext>
          </a:extLst>
        </xdr:cNvPr>
        <xdr:cNvCxnSpPr/>
      </xdr:nvCxnSpPr>
      <xdr:spPr>
        <a:xfrm>
          <a:off x="3654947" y="12099328"/>
          <a:ext cx="646026" cy="428589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38</xdr:row>
      <xdr:rowOff>247017</xdr:rowOff>
    </xdr:from>
    <xdr:to>
      <xdr:col>7</xdr:col>
      <xdr:colOff>9769</xdr:colOff>
      <xdr:row>40</xdr:row>
      <xdr:rowOff>247018</xdr:rowOff>
    </xdr:to>
    <xdr:cxnSp macro="">
      <xdr:nvCxnSpPr>
        <xdr:cNvPr id="4" name="Connecteur : en angle 3">
          <a:extLst>
            <a:ext uri="{FF2B5EF4-FFF2-40B4-BE49-F238E27FC236}">
              <a16:creationId xmlns:a16="http://schemas.microsoft.com/office/drawing/2014/main" id="{E3E480DF-A13A-493B-A5B3-8FE7A509F22F}"/>
            </a:ext>
          </a:extLst>
        </xdr:cNvPr>
        <xdr:cNvCxnSpPr/>
      </xdr:nvCxnSpPr>
      <xdr:spPr>
        <a:xfrm flipV="1">
          <a:off x="3645876" y="103943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302147</xdr:colOff>
      <xdr:row>37</xdr:row>
      <xdr:rowOff>85128</xdr:rowOff>
    </xdr:from>
    <xdr:to>
      <xdr:col>6</xdr:col>
      <xdr:colOff>643373</xdr:colOff>
      <xdr:row>38</xdr:row>
      <xdr:rowOff>247017</xdr:rowOff>
    </xdr:to>
    <xdr:cxnSp macro="">
      <xdr:nvCxnSpPr>
        <xdr:cNvPr id="5" name="Connecteur : en angle 4">
          <a:extLst>
            <a:ext uri="{FF2B5EF4-FFF2-40B4-BE49-F238E27FC236}">
              <a16:creationId xmlns:a16="http://schemas.microsoft.com/office/drawing/2014/main" id="{A960A08B-0B62-4774-ABDF-F0547181B15F}"/>
            </a:ext>
          </a:extLst>
        </xdr:cNvPr>
        <xdr:cNvCxnSpPr/>
      </xdr:nvCxnSpPr>
      <xdr:spPr>
        <a:xfrm>
          <a:off x="3654947" y="9965728"/>
          <a:ext cx="646026" cy="428589"/>
        </a:xfrm>
        <a:prstGeom prst="bentConnector3">
          <a:avLst>
            <a:gd name="adj1" fmla="val 84087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42</xdr:row>
      <xdr:rowOff>256787</xdr:rowOff>
    </xdr:from>
    <xdr:to>
      <xdr:col>10</xdr:col>
      <xdr:colOff>14654</xdr:colOff>
      <xdr:row>46</xdr:row>
      <xdr:rowOff>261671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id="{33DF7C8F-2A86-4CE4-9150-ACE4DD3CC251}"/>
            </a:ext>
          </a:extLst>
        </xdr:cNvPr>
        <xdr:cNvCxnSpPr/>
      </xdr:nvCxnSpPr>
      <xdr:spPr>
        <a:xfrm flipV="1">
          <a:off x="6445250" y="114708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293355</xdr:colOff>
      <xdr:row>38</xdr:row>
      <xdr:rowOff>221733</xdr:rowOff>
    </xdr:from>
    <xdr:to>
      <xdr:col>10</xdr:col>
      <xdr:colOff>0</xdr:colOff>
      <xdr:row>42</xdr:row>
      <xdr:rowOff>252348</xdr:rowOff>
    </xdr:to>
    <xdr:cxnSp macro="">
      <xdr:nvCxnSpPr>
        <xdr:cNvPr id="7" name="Connecteur : en angle 6">
          <a:extLst>
            <a:ext uri="{FF2B5EF4-FFF2-40B4-BE49-F238E27FC236}">
              <a16:creationId xmlns:a16="http://schemas.microsoft.com/office/drawing/2014/main" id="{768CB94D-1474-44AF-8D87-43CC7BE3F757}"/>
            </a:ext>
          </a:extLst>
        </xdr:cNvPr>
        <xdr:cNvCxnSpPr/>
      </xdr:nvCxnSpPr>
      <xdr:spPr>
        <a:xfrm>
          <a:off x="6433805" y="10369033"/>
          <a:ext cx="108459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42</xdr:row>
      <xdr:rowOff>256787</xdr:rowOff>
    </xdr:from>
    <xdr:to>
      <xdr:col>18</xdr:col>
      <xdr:colOff>14654</xdr:colOff>
      <xdr:row>46</xdr:row>
      <xdr:rowOff>261671</xdr:rowOff>
    </xdr:to>
    <xdr:cxnSp macro="">
      <xdr:nvCxnSpPr>
        <xdr:cNvPr id="8" name="Connecteur : en angle 7">
          <a:extLst>
            <a:ext uri="{FF2B5EF4-FFF2-40B4-BE49-F238E27FC236}">
              <a16:creationId xmlns:a16="http://schemas.microsoft.com/office/drawing/2014/main" id="{DAEDDD4F-523E-44A8-AC64-1D84DB1E3279}"/>
            </a:ext>
          </a:extLst>
        </xdr:cNvPr>
        <xdr:cNvCxnSpPr/>
      </xdr:nvCxnSpPr>
      <xdr:spPr>
        <a:xfrm flipV="1">
          <a:off x="12242800" y="114708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293355</xdr:colOff>
      <xdr:row>38</xdr:row>
      <xdr:rowOff>221733</xdr:rowOff>
    </xdr:from>
    <xdr:to>
      <xdr:col>18</xdr:col>
      <xdr:colOff>0</xdr:colOff>
      <xdr:row>42</xdr:row>
      <xdr:rowOff>252348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69E95BD3-3D56-4789-8E11-6E294F908447}"/>
            </a:ext>
          </a:extLst>
        </xdr:cNvPr>
        <xdr:cNvCxnSpPr/>
      </xdr:nvCxnSpPr>
      <xdr:spPr>
        <a:xfrm>
          <a:off x="12231355" y="103690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30</xdr:row>
      <xdr:rowOff>247017</xdr:rowOff>
    </xdr:from>
    <xdr:to>
      <xdr:col>7</xdr:col>
      <xdr:colOff>9769</xdr:colOff>
      <xdr:row>32</xdr:row>
      <xdr:rowOff>247018</xdr:rowOff>
    </xdr:to>
    <xdr:cxnSp macro="">
      <xdr:nvCxnSpPr>
        <xdr:cNvPr id="10" name="Connecteur : en angle 9">
          <a:extLst>
            <a:ext uri="{FF2B5EF4-FFF2-40B4-BE49-F238E27FC236}">
              <a16:creationId xmlns:a16="http://schemas.microsoft.com/office/drawing/2014/main" id="{AF9256D3-6511-495D-B314-5265FA4C767F}"/>
            </a:ext>
          </a:extLst>
        </xdr:cNvPr>
        <xdr:cNvCxnSpPr/>
      </xdr:nvCxnSpPr>
      <xdr:spPr>
        <a:xfrm flipV="1">
          <a:off x="3645876" y="82607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22</xdr:row>
      <xdr:rowOff>247017</xdr:rowOff>
    </xdr:from>
    <xdr:to>
      <xdr:col>7</xdr:col>
      <xdr:colOff>9769</xdr:colOff>
      <xdr:row>24</xdr:row>
      <xdr:rowOff>247018</xdr:rowOff>
    </xdr:to>
    <xdr:cxnSp macro="">
      <xdr:nvCxnSpPr>
        <xdr:cNvPr id="11" name="Connecteur : en angle 10">
          <a:extLst>
            <a:ext uri="{FF2B5EF4-FFF2-40B4-BE49-F238E27FC236}">
              <a16:creationId xmlns:a16="http://schemas.microsoft.com/office/drawing/2014/main" id="{44A0062C-8FE1-43C9-8809-BF932FA4409A}"/>
            </a:ext>
          </a:extLst>
        </xdr:cNvPr>
        <xdr:cNvCxnSpPr/>
      </xdr:nvCxnSpPr>
      <xdr:spPr>
        <a:xfrm flipV="1">
          <a:off x="3645876" y="61271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26</xdr:row>
      <xdr:rowOff>256787</xdr:rowOff>
    </xdr:from>
    <xdr:to>
      <xdr:col>10</xdr:col>
      <xdr:colOff>14654</xdr:colOff>
      <xdr:row>30</xdr:row>
      <xdr:rowOff>261671</xdr:rowOff>
    </xdr:to>
    <xdr:cxnSp macro="">
      <xdr:nvCxnSpPr>
        <xdr:cNvPr id="12" name="Connecteur : en angle 11">
          <a:extLst>
            <a:ext uri="{FF2B5EF4-FFF2-40B4-BE49-F238E27FC236}">
              <a16:creationId xmlns:a16="http://schemas.microsoft.com/office/drawing/2014/main" id="{22179489-B427-4CFF-AB7B-678186DD4537}"/>
            </a:ext>
          </a:extLst>
        </xdr:cNvPr>
        <xdr:cNvCxnSpPr/>
      </xdr:nvCxnSpPr>
      <xdr:spPr>
        <a:xfrm flipV="1">
          <a:off x="6445250" y="72036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293355</xdr:colOff>
      <xdr:row>22</xdr:row>
      <xdr:rowOff>221733</xdr:rowOff>
    </xdr:from>
    <xdr:to>
      <xdr:col>10</xdr:col>
      <xdr:colOff>0</xdr:colOff>
      <xdr:row>26</xdr:row>
      <xdr:rowOff>252348</xdr:rowOff>
    </xdr:to>
    <xdr:cxnSp macro="">
      <xdr:nvCxnSpPr>
        <xdr:cNvPr id="13" name="Connecteur : en angle 12">
          <a:extLst>
            <a:ext uri="{FF2B5EF4-FFF2-40B4-BE49-F238E27FC236}">
              <a16:creationId xmlns:a16="http://schemas.microsoft.com/office/drawing/2014/main" id="{BA284E81-7073-4A62-BB16-A319E8C805F1}"/>
            </a:ext>
          </a:extLst>
        </xdr:cNvPr>
        <xdr:cNvCxnSpPr/>
      </xdr:nvCxnSpPr>
      <xdr:spPr>
        <a:xfrm>
          <a:off x="6433805" y="6101833"/>
          <a:ext cx="108459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26</xdr:row>
      <xdr:rowOff>256787</xdr:rowOff>
    </xdr:from>
    <xdr:to>
      <xdr:col>18</xdr:col>
      <xdr:colOff>14654</xdr:colOff>
      <xdr:row>30</xdr:row>
      <xdr:rowOff>261671</xdr:rowOff>
    </xdr:to>
    <xdr:cxnSp macro="">
      <xdr:nvCxnSpPr>
        <xdr:cNvPr id="14" name="Connecteur : en angle 13">
          <a:extLst>
            <a:ext uri="{FF2B5EF4-FFF2-40B4-BE49-F238E27FC236}">
              <a16:creationId xmlns:a16="http://schemas.microsoft.com/office/drawing/2014/main" id="{744AFA8F-5368-4D3B-B471-334AC0559D42}"/>
            </a:ext>
          </a:extLst>
        </xdr:cNvPr>
        <xdr:cNvCxnSpPr/>
      </xdr:nvCxnSpPr>
      <xdr:spPr>
        <a:xfrm flipV="1">
          <a:off x="12242800" y="72036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293355</xdr:colOff>
      <xdr:row>22</xdr:row>
      <xdr:rowOff>221733</xdr:rowOff>
    </xdr:from>
    <xdr:to>
      <xdr:col>18</xdr:col>
      <xdr:colOff>0</xdr:colOff>
      <xdr:row>26</xdr:row>
      <xdr:rowOff>252348</xdr:rowOff>
    </xdr:to>
    <xdr:cxnSp macro="">
      <xdr:nvCxnSpPr>
        <xdr:cNvPr id="15" name="Connecteur : en angle 14">
          <a:extLst>
            <a:ext uri="{FF2B5EF4-FFF2-40B4-BE49-F238E27FC236}">
              <a16:creationId xmlns:a16="http://schemas.microsoft.com/office/drawing/2014/main" id="{83F7B041-AC83-4A3E-8F7D-B0B539CDEBD2}"/>
            </a:ext>
          </a:extLst>
        </xdr:cNvPr>
        <xdr:cNvCxnSpPr/>
      </xdr:nvCxnSpPr>
      <xdr:spPr>
        <a:xfrm>
          <a:off x="12231355" y="61018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30</xdr:row>
      <xdr:rowOff>247017</xdr:rowOff>
    </xdr:from>
    <xdr:to>
      <xdr:col>7</xdr:col>
      <xdr:colOff>9769</xdr:colOff>
      <xdr:row>32</xdr:row>
      <xdr:rowOff>247018</xdr:rowOff>
    </xdr:to>
    <xdr:cxnSp macro="">
      <xdr:nvCxnSpPr>
        <xdr:cNvPr id="16" name="Connecteur : en angle 15">
          <a:extLst>
            <a:ext uri="{FF2B5EF4-FFF2-40B4-BE49-F238E27FC236}">
              <a16:creationId xmlns:a16="http://schemas.microsoft.com/office/drawing/2014/main" id="{C2F78A81-C542-496F-B34D-6A9057C09FF0}"/>
            </a:ext>
          </a:extLst>
        </xdr:cNvPr>
        <xdr:cNvCxnSpPr/>
      </xdr:nvCxnSpPr>
      <xdr:spPr>
        <a:xfrm flipV="1">
          <a:off x="3645876" y="82607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302147</xdr:colOff>
      <xdr:row>29</xdr:row>
      <xdr:rowOff>85128</xdr:rowOff>
    </xdr:from>
    <xdr:to>
      <xdr:col>6</xdr:col>
      <xdr:colOff>643373</xdr:colOff>
      <xdr:row>30</xdr:row>
      <xdr:rowOff>247017</xdr:rowOff>
    </xdr:to>
    <xdr:cxnSp macro="">
      <xdr:nvCxnSpPr>
        <xdr:cNvPr id="17" name="Connecteur : en angle 16">
          <a:extLst>
            <a:ext uri="{FF2B5EF4-FFF2-40B4-BE49-F238E27FC236}">
              <a16:creationId xmlns:a16="http://schemas.microsoft.com/office/drawing/2014/main" id="{ADF7FA36-F68C-446D-8738-E5CC5A6C6AD3}"/>
            </a:ext>
          </a:extLst>
        </xdr:cNvPr>
        <xdr:cNvCxnSpPr/>
      </xdr:nvCxnSpPr>
      <xdr:spPr>
        <a:xfrm>
          <a:off x="3654947" y="7832128"/>
          <a:ext cx="646026" cy="428589"/>
        </a:xfrm>
        <a:prstGeom prst="bentConnector3">
          <a:avLst>
            <a:gd name="adj1" fmla="val 80626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22</xdr:row>
      <xdr:rowOff>247017</xdr:rowOff>
    </xdr:from>
    <xdr:to>
      <xdr:col>7</xdr:col>
      <xdr:colOff>9769</xdr:colOff>
      <xdr:row>24</xdr:row>
      <xdr:rowOff>247018</xdr:rowOff>
    </xdr:to>
    <xdr:cxnSp macro="">
      <xdr:nvCxnSpPr>
        <xdr:cNvPr id="18" name="Connecteur : en angle 17">
          <a:extLst>
            <a:ext uri="{FF2B5EF4-FFF2-40B4-BE49-F238E27FC236}">
              <a16:creationId xmlns:a16="http://schemas.microsoft.com/office/drawing/2014/main" id="{FFE84CBA-F44F-492F-B21E-665E2C3D73BC}"/>
            </a:ext>
          </a:extLst>
        </xdr:cNvPr>
        <xdr:cNvCxnSpPr/>
      </xdr:nvCxnSpPr>
      <xdr:spPr>
        <a:xfrm flipV="1">
          <a:off x="3645876" y="61271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302147</xdr:colOff>
      <xdr:row>21</xdr:row>
      <xdr:rowOff>85128</xdr:rowOff>
    </xdr:from>
    <xdr:to>
      <xdr:col>6</xdr:col>
      <xdr:colOff>643373</xdr:colOff>
      <xdr:row>22</xdr:row>
      <xdr:rowOff>247017</xdr:rowOff>
    </xdr:to>
    <xdr:cxnSp macro="">
      <xdr:nvCxnSpPr>
        <xdr:cNvPr id="19" name="Connecteur : en angle 18">
          <a:extLst>
            <a:ext uri="{FF2B5EF4-FFF2-40B4-BE49-F238E27FC236}">
              <a16:creationId xmlns:a16="http://schemas.microsoft.com/office/drawing/2014/main" id="{898E1171-2FF7-4390-A016-03E5083385F7}"/>
            </a:ext>
          </a:extLst>
        </xdr:cNvPr>
        <xdr:cNvCxnSpPr/>
      </xdr:nvCxnSpPr>
      <xdr:spPr>
        <a:xfrm>
          <a:off x="3654947" y="5698528"/>
          <a:ext cx="646026" cy="428589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26</xdr:row>
      <xdr:rowOff>256787</xdr:rowOff>
    </xdr:from>
    <xdr:to>
      <xdr:col>10</xdr:col>
      <xdr:colOff>14654</xdr:colOff>
      <xdr:row>30</xdr:row>
      <xdr:rowOff>261671</xdr:rowOff>
    </xdr:to>
    <xdr:cxnSp macro="">
      <xdr:nvCxnSpPr>
        <xdr:cNvPr id="20" name="Connecteur : en angle 19">
          <a:extLst>
            <a:ext uri="{FF2B5EF4-FFF2-40B4-BE49-F238E27FC236}">
              <a16:creationId xmlns:a16="http://schemas.microsoft.com/office/drawing/2014/main" id="{605C4701-F5C7-4656-856F-B2E307177378}"/>
            </a:ext>
          </a:extLst>
        </xdr:cNvPr>
        <xdr:cNvCxnSpPr/>
      </xdr:nvCxnSpPr>
      <xdr:spPr>
        <a:xfrm flipV="1">
          <a:off x="6445250" y="72036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293355</xdr:colOff>
      <xdr:row>22</xdr:row>
      <xdr:rowOff>221733</xdr:rowOff>
    </xdr:from>
    <xdr:to>
      <xdr:col>10</xdr:col>
      <xdr:colOff>0</xdr:colOff>
      <xdr:row>26</xdr:row>
      <xdr:rowOff>252348</xdr:rowOff>
    </xdr:to>
    <xdr:cxnSp macro="">
      <xdr:nvCxnSpPr>
        <xdr:cNvPr id="21" name="Connecteur : en angle 20">
          <a:extLst>
            <a:ext uri="{FF2B5EF4-FFF2-40B4-BE49-F238E27FC236}">
              <a16:creationId xmlns:a16="http://schemas.microsoft.com/office/drawing/2014/main" id="{30F5042F-557B-41F3-A7B2-4201441D86DF}"/>
            </a:ext>
          </a:extLst>
        </xdr:cNvPr>
        <xdr:cNvCxnSpPr/>
      </xdr:nvCxnSpPr>
      <xdr:spPr>
        <a:xfrm>
          <a:off x="6433805" y="6101833"/>
          <a:ext cx="108459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26</xdr:row>
      <xdr:rowOff>256787</xdr:rowOff>
    </xdr:from>
    <xdr:to>
      <xdr:col>18</xdr:col>
      <xdr:colOff>14654</xdr:colOff>
      <xdr:row>30</xdr:row>
      <xdr:rowOff>261671</xdr:rowOff>
    </xdr:to>
    <xdr:cxnSp macro="">
      <xdr:nvCxnSpPr>
        <xdr:cNvPr id="22" name="Connecteur : en angle 21">
          <a:extLst>
            <a:ext uri="{FF2B5EF4-FFF2-40B4-BE49-F238E27FC236}">
              <a16:creationId xmlns:a16="http://schemas.microsoft.com/office/drawing/2014/main" id="{1C8C429A-61F0-4573-A6BC-02D73B89658E}"/>
            </a:ext>
          </a:extLst>
        </xdr:cNvPr>
        <xdr:cNvCxnSpPr/>
      </xdr:nvCxnSpPr>
      <xdr:spPr>
        <a:xfrm flipV="1">
          <a:off x="12242800" y="72036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293355</xdr:colOff>
      <xdr:row>22</xdr:row>
      <xdr:rowOff>221733</xdr:rowOff>
    </xdr:from>
    <xdr:to>
      <xdr:col>18</xdr:col>
      <xdr:colOff>0</xdr:colOff>
      <xdr:row>26</xdr:row>
      <xdr:rowOff>252348</xdr:rowOff>
    </xdr:to>
    <xdr:cxnSp macro="">
      <xdr:nvCxnSpPr>
        <xdr:cNvPr id="23" name="Connecteur : en angle 22">
          <a:extLst>
            <a:ext uri="{FF2B5EF4-FFF2-40B4-BE49-F238E27FC236}">
              <a16:creationId xmlns:a16="http://schemas.microsoft.com/office/drawing/2014/main" id="{A26516A6-7328-4AC1-BC01-7114589477CE}"/>
            </a:ext>
          </a:extLst>
        </xdr:cNvPr>
        <xdr:cNvCxnSpPr/>
      </xdr:nvCxnSpPr>
      <xdr:spPr>
        <a:xfrm>
          <a:off x="12231355" y="61018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14</xdr:row>
      <xdr:rowOff>247017</xdr:rowOff>
    </xdr:from>
    <xdr:to>
      <xdr:col>7</xdr:col>
      <xdr:colOff>9769</xdr:colOff>
      <xdr:row>16</xdr:row>
      <xdr:rowOff>247018</xdr:rowOff>
    </xdr:to>
    <xdr:cxnSp macro="">
      <xdr:nvCxnSpPr>
        <xdr:cNvPr id="24" name="Connecteur : en angle 23">
          <a:extLst>
            <a:ext uri="{FF2B5EF4-FFF2-40B4-BE49-F238E27FC236}">
              <a16:creationId xmlns:a16="http://schemas.microsoft.com/office/drawing/2014/main" id="{C79D7FAE-B806-4B70-B4EE-D0E1FB3D90E5}"/>
            </a:ext>
          </a:extLst>
        </xdr:cNvPr>
        <xdr:cNvCxnSpPr/>
      </xdr:nvCxnSpPr>
      <xdr:spPr>
        <a:xfrm flipV="1">
          <a:off x="3645876" y="39935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302147</xdr:colOff>
      <xdr:row>13</xdr:row>
      <xdr:rowOff>85128</xdr:rowOff>
    </xdr:from>
    <xdr:to>
      <xdr:col>6</xdr:col>
      <xdr:colOff>643373</xdr:colOff>
      <xdr:row>14</xdr:row>
      <xdr:rowOff>247017</xdr:rowOff>
    </xdr:to>
    <xdr:cxnSp macro="">
      <xdr:nvCxnSpPr>
        <xdr:cNvPr id="25" name="Connecteur : en angle 24">
          <a:extLst>
            <a:ext uri="{FF2B5EF4-FFF2-40B4-BE49-F238E27FC236}">
              <a16:creationId xmlns:a16="http://schemas.microsoft.com/office/drawing/2014/main" id="{C845CC02-03FB-49FE-8D35-829214E47367}"/>
            </a:ext>
          </a:extLst>
        </xdr:cNvPr>
        <xdr:cNvCxnSpPr/>
      </xdr:nvCxnSpPr>
      <xdr:spPr>
        <a:xfrm>
          <a:off x="3654947" y="3564928"/>
          <a:ext cx="646026" cy="428589"/>
        </a:xfrm>
        <a:prstGeom prst="bentConnector3">
          <a:avLst>
            <a:gd name="adj1" fmla="val 86859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293076</xdr:colOff>
      <xdr:row>6</xdr:row>
      <xdr:rowOff>247017</xdr:rowOff>
    </xdr:from>
    <xdr:to>
      <xdr:col>7</xdr:col>
      <xdr:colOff>9769</xdr:colOff>
      <xdr:row>8</xdr:row>
      <xdr:rowOff>247018</xdr:rowOff>
    </xdr:to>
    <xdr:cxnSp macro="">
      <xdr:nvCxnSpPr>
        <xdr:cNvPr id="26" name="Connecteur : en angle 25">
          <a:extLst>
            <a:ext uri="{FF2B5EF4-FFF2-40B4-BE49-F238E27FC236}">
              <a16:creationId xmlns:a16="http://schemas.microsoft.com/office/drawing/2014/main" id="{EFA4E5F0-7140-472D-930E-B092123CD48B}"/>
            </a:ext>
          </a:extLst>
        </xdr:cNvPr>
        <xdr:cNvCxnSpPr/>
      </xdr:nvCxnSpPr>
      <xdr:spPr>
        <a:xfrm flipV="1">
          <a:off x="3645876" y="1859917"/>
          <a:ext cx="1094643" cy="533401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302147</xdr:colOff>
      <xdr:row>5</xdr:row>
      <xdr:rowOff>85128</xdr:rowOff>
    </xdr:from>
    <xdr:to>
      <xdr:col>6</xdr:col>
      <xdr:colOff>643373</xdr:colOff>
      <xdr:row>6</xdr:row>
      <xdr:rowOff>247017</xdr:rowOff>
    </xdr:to>
    <xdr:cxnSp macro="">
      <xdr:nvCxnSpPr>
        <xdr:cNvPr id="27" name="Connecteur : en angle 26">
          <a:extLst>
            <a:ext uri="{FF2B5EF4-FFF2-40B4-BE49-F238E27FC236}">
              <a16:creationId xmlns:a16="http://schemas.microsoft.com/office/drawing/2014/main" id="{D109ECBF-7A82-496F-8974-BFB24043E768}"/>
            </a:ext>
          </a:extLst>
        </xdr:cNvPr>
        <xdr:cNvCxnSpPr/>
      </xdr:nvCxnSpPr>
      <xdr:spPr>
        <a:xfrm>
          <a:off x="3654947" y="1431328"/>
          <a:ext cx="646026" cy="428589"/>
        </a:xfrm>
        <a:prstGeom prst="bentConnector3">
          <a:avLst>
            <a:gd name="adj1" fmla="val 8178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10</xdr:row>
      <xdr:rowOff>256787</xdr:rowOff>
    </xdr:from>
    <xdr:to>
      <xdr:col>10</xdr:col>
      <xdr:colOff>14654</xdr:colOff>
      <xdr:row>14</xdr:row>
      <xdr:rowOff>261671</xdr:rowOff>
    </xdr:to>
    <xdr:cxnSp macro="">
      <xdr:nvCxnSpPr>
        <xdr:cNvPr id="28" name="Connecteur : en angle 27">
          <a:extLst>
            <a:ext uri="{FF2B5EF4-FFF2-40B4-BE49-F238E27FC236}">
              <a16:creationId xmlns:a16="http://schemas.microsoft.com/office/drawing/2014/main" id="{713DC18D-A75C-4040-8443-87BB3AEFA41F}"/>
            </a:ext>
          </a:extLst>
        </xdr:cNvPr>
        <xdr:cNvCxnSpPr/>
      </xdr:nvCxnSpPr>
      <xdr:spPr>
        <a:xfrm flipV="1">
          <a:off x="6445250" y="29364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293355</xdr:colOff>
      <xdr:row>6</xdr:row>
      <xdr:rowOff>221733</xdr:rowOff>
    </xdr:from>
    <xdr:to>
      <xdr:col>10</xdr:col>
      <xdr:colOff>0</xdr:colOff>
      <xdr:row>10</xdr:row>
      <xdr:rowOff>252348</xdr:rowOff>
    </xdr:to>
    <xdr:cxnSp macro="">
      <xdr:nvCxnSpPr>
        <xdr:cNvPr id="29" name="Connecteur : en angle 28">
          <a:extLst>
            <a:ext uri="{FF2B5EF4-FFF2-40B4-BE49-F238E27FC236}">
              <a16:creationId xmlns:a16="http://schemas.microsoft.com/office/drawing/2014/main" id="{5F8BC864-B2FB-4EB9-AD25-88CC0348579C}"/>
            </a:ext>
          </a:extLst>
        </xdr:cNvPr>
        <xdr:cNvCxnSpPr/>
      </xdr:nvCxnSpPr>
      <xdr:spPr>
        <a:xfrm>
          <a:off x="6433805" y="1834633"/>
          <a:ext cx="108459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10</xdr:row>
      <xdr:rowOff>256787</xdr:rowOff>
    </xdr:from>
    <xdr:to>
      <xdr:col>18</xdr:col>
      <xdr:colOff>14654</xdr:colOff>
      <xdr:row>14</xdr:row>
      <xdr:rowOff>261671</xdr:rowOff>
    </xdr:to>
    <xdr:cxnSp macro="">
      <xdr:nvCxnSpPr>
        <xdr:cNvPr id="30" name="Connecteur : en angle 29">
          <a:extLst>
            <a:ext uri="{FF2B5EF4-FFF2-40B4-BE49-F238E27FC236}">
              <a16:creationId xmlns:a16="http://schemas.microsoft.com/office/drawing/2014/main" id="{64130E6D-01F3-4D59-8442-280659BF2321}"/>
            </a:ext>
          </a:extLst>
        </xdr:cNvPr>
        <xdr:cNvCxnSpPr/>
      </xdr:nvCxnSpPr>
      <xdr:spPr>
        <a:xfrm flipV="1">
          <a:off x="12242800" y="29364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293355</xdr:colOff>
      <xdr:row>6</xdr:row>
      <xdr:rowOff>221733</xdr:rowOff>
    </xdr:from>
    <xdr:to>
      <xdr:col>18</xdr:col>
      <xdr:colOff>0</xdr:colOff>
      <xdr:row>10</xdr:row>
      <xdr:rowOff>252348</xdr:rowOff>
    </xdr:to>
    <xdr:cxnSp macro="">
      <xdr:nvCxnSpPr>
        <xdr:cNvPr id="31" name="Connecteur : en angle 30">
          <a:extLst>
            <a:ext uri="{FF2B5EF4-FFF2-40B4-BE49-F238E27FC236}">
              <a16:creationId xmlns:a16="http://schemas.microsoft.com/office/drawing/2014/main" id="{55CDF2DC-628D-4ADD-80F9-D5653A4D026B}"/>
            </a:ext>
          </a:extLst>
        </xdr:cNvPr>
        <xdr:cNvCxnSpPr/>
      </xdr:nvCxnSpPr>
      <xdr:spPr>
        <a:xfrm>
          <a:off x="12231355" y="1834633"/>
          <a:ext cx="1014745" cy="1097415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11545</xdr:colOff>
      <xdr:row>34</xdr:row>
      <xdr:rowOff>230910</xdr:rowOff>
    </xdr:from>
    <xdr:to>
      <xdr:col>2</xdr:col>
      <xdr:colOff>0</xdr:colOff>
      <xdr:row>50</xdr:row>
      <xdr:rowOff>23092</xdr:rowOff>
    </xdr:to>
    <xdr:sp macro="" textlink="">
      <xdr:nvSpPr>
        <xdr:cNvPr id="32" name="ZoneTexte 50">
          <a:extLst>
            <a:ext uri="{FF2B5EF4-FFF2-40B4-BE49-F238E27FC236}">
              <a16:creationId xmlns:a16="http://schemas.microsoft.com/office/drawing/2014/main" id="{E4A7BCCC-8DA3-46B6-8A00-0B3F6C86A1F0}"/>
            </a:ext>
          </a:extLst>
        </xdr:cNvPr>
        <xdr:cNvSpPr txBox="1"/>
      </xdr:nvSpPr>
      <xdr:spPr>
        <a:xfrm>
          <a:off x="11545" y="9311410"/>
          <a:ext cx="1144155" cy="4059382"/>
        </a:xfrm>
        <a:prstGeom prst="rect">
          <a:avLst/>
        </a:prstGeom>
        <a:gradFill flip="none" rotWithShape="1">
          <a:gsLst>
            <a:gs pos="14000">
              <a:srgbClr val="FFC205"/>
            </a:gs>
            <a:gs pos="100000">
              <a:schemeClr val="accent4">
                <a:lumMod val="40000"/>
                <a:lumOff val="60000"/>
              </a:schemeClr>
            </a:gs>
            <a:gs pos="31000">
              <a:srgbClr val="FBF49B"/>
            </a:gs>
            <a:gs pos="83000">
              <a:srgbClr val="FFC205"/>
            </a:gs>
            <a:gs pos="57000">
              <a:schemeClr val="accent4">
                <a:lumMod val="10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600">
              <a:latin typeface="Montserrat" panose="00000500000000000000" pitchFamily="2" charset="0"/>
            </a:rPr>
            <a:t>OR</a:t>
          </a:r>
        </a:p>
        <a:p>
          <a:pPr algn="ctr"/>
          <a:endParaRPr lang="fr-FR" sz="20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8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0</xdr:col>
      <xdr:colOff>23091</xdr:colOff>
      <xdr:row>19</xdr:row>
      <xdr:rowOff>23090</xdr:rowOff>
    </xdr:from>
    <xdr:to>
      <xdr:col>2</xdr:col>
      <xdr:colOff>11546</xdr:colOff>
      <xdr:row>34</xdr:row>
      <xdr:rowOff>34637</xdr:rowOff>
    </xdr:to>
    <xdr:sp macro="" textlink="">
      <xdr:nvSpPr>
        <xdr:cNvPr id="33" name="ZoneTexte 51">
          <a:extLst>
            <a:ext uri="{FF2B5EF4-FFF2-40B4-BE49-F238E27FC236}">
              <a16:creationId xmlns:a16="http://schemas.microsoft.com/office/drawing/2014/main" id="{FCA39506-02B1-4E29-A5D0-327EAC299E32}"/>
            </a:ext>
          </a:extLst>
        </xdr:cNvPr>
        <xdr:cNvSpPr txBox="1"/>
      </xdr:nvSpPr>
      <xdr:spPr>
        <a:xfrm>
          <a:off x="23091" y="5103090"/>
          <a:ext cx="1144155" cy="4012047"/>
        </a:xfrm>
        <a:prstGeom prst="rect">
          <a:avLst/>
        </a:prstGeom>
        <a:gradFill>
          <a:gsLst>
            <a:gs pos="0">
              <a:schemeClr val="bg1">
                <a:lumMod val="50000"/>
              </a:schemeClr>
            </a:gs>
            <a:gs pos="36000">
              <a:schemeClr val="bg1">
                <a:lumMod val="85000"/>
              </a:schemeClr>
            </a:gs>
            <a:gs pos="100000">
              <a:schemeClr val="bg1">
                <a:lumMod val="50000"/>
              </a:schemeClr>
            </a:gs>
          </a:gsLst>
          <a:path path="circle">
            <a:fillToRect l="100000" t="100000"/>
          </a:path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400">
              <a:latin typeface="Montserrat" panose="00000500000000000000" pitchFamily="2" charset="0"/>
            </a:rPr>
            <a:t>ARGENT</a:t>
          </a:r>
        </a:p>
        <a:p>
          <a:pPr algn="ctr"/>
          <a:endParaRPr lang="fr-FR" sz="14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5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8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0</xdr:col>
      <xdr:colOff>1</xdr:colOff>
      <xdr:row>3</xdr:row>
      <xdr:rowOff>11546</xdr:rowOff>
    </xdr:from>
    <xdr:to>
      <xdr:col>2</xdr:col>
      <xdr:colOff>23092</xdr:colOff>
      <xdr:row>18</xdr:row>
      <xdr:rowOff>34635</xdr:rowOff>
    </xdr:to>
    <xdr:sp macro="" textlink="">
      <xdr:nvSpPr>
        <xdr:cNvPr id="34" name="ZoneTexte 25">
          <a:extLst>
            <a:ext uri="{FF2B5EF4-FFF2-40B4-BE49-F238E27FC236}">
              <a16:creationId xmlns:a16="http://schemas.microsoft.com/office/drawing/2014/main" id="{8CCB985E-C795-445B-8FBD-AD1377410DFA}"/>
            </a:ext>
          </a:extLst>
        </xdr:cNvPr>
        <xdr:cNvSpPr txBox="1"/>
      </xdr:nvSpPr>
      <xdr:spPr>
        <a:xfrm>
          <a:off x="1" y="824346"/>
          <a:ext cx="1178791" cy="4023589"/>
        </a:xfrm>
        <a:prstGeom prst="rect">
          <a:avLst/>
        </a:prstGeom>
        <a:gradFill>
          <a:gsLst>
            <a:gs pos="0">
              <a:srgbClr val="9E7632"/>
            </a:gs>
            <a:gs pos="73000">
              <a:srgbClr val="DDA23D"/>
            </a:gs>
            <a:gs pos="100000">
              <a:srgbClr val="795B2E"/>
            </a:gs>
          </a:gsLst>
          <a:path path="circle">
            <a:fillToRect l="100000" t="100000"/>
          </a:path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600">
              <a:latin typeface="Montserrat" panose="00000500000000000000" pitchFamily="2" charset="0"/>
            </a:rPr>
            <a:t>BRONZE</a:t>
          </a:r>
        </a:p>
        <a:p>
          <a:pPr algn="ctr"/>
          <a:endParaRPr lang="fr-FR" sz="16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1800" kern="12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12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9</xdr:col>
      <xdr:colOff>0</xdr:colOff>
      <xdr:row>26</xdr:row>
      <xdr:rowOff>256787</xdr:rowOff>
    </xdr:from>
    <xdr:to>
      <xdr:col>10</xdr:col>
      <xdr:colOff>14654</xdr:colOff>
      <xdr:row>30</xdr:row>
      <xdr:rowOff>261671</xdr:rowOff>
    </xdr:to>
    <xdr:cxnSp macro="">
      <xdr:nvCxnSpPr>
        <xdr:cNvPr id="35" name="Connecteur : en angle 34">
          <a:extLst>
            <a:ext uri="{FF2B5EF4-FFF2-40B4-BE49-F238E27FC236}">
              <a16:creationId xmlns:a16="http://schemas.microsoft.com/office/drawing/2014/main" id="{71C1949B-4C22-43C5-98B4-A9D8F9CDF8A6}"/>
            </a:ext>
          </a:extLst>
        </xdr:cNvPr>
        <xdr:cNvCxnSpPr/>
      </xdr:nvCxnSpPr>
      <xdr:spPr>
        <a:xfrm flipV="1">
          <a:off x="6445250" y="72036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26</xdr:row>
      <xdr:rowOff>256787</xdr:rowOff>
    </xdr:from>
    <xdr:to>
      <xdr:col>18</xdr:col>
      <xdr:colOff>14654</xdr:colOff>
      <xdr:row>30</xdr:row>
      <xdr:rowOff>261671</xdr:rowOff>
    </xdr:to>
    <xdr:cxnSp macro="">
      <xdr:nvCxnSpPr>
        <xdr:cNvPr id="36" name="Connecteur : en angle 35">
          <a:extLst>
            <a:ext uri="{FF2B5EF4-FFF2-40B4-BE49-F238E27FC236}">
              <a16:creationId xmlns:a16="http://schemas.microsoft.com/office/drawing/2014/main" id="{5CB9010C-3A83-4FFB-863D-3D05E5DE170A}"/>
            </a:ext>
          </a:extLst>
        </xdr:cNvPr>
        <xdr:cNvCxnSpPr/>
      </xdr:nvCxnSpPr>
      <xdr:spPr>
        <a:xfrm flipV="1">
          <a:off x="12242800" y="72036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0</xdr:colOff>
      <xdr:row>42</xdr:row>
      <xdr:rowOff>256787</xdr:rowOff>
    </xdr:from>
    <xdr:to>
      <xdr:col>18</xdr:col>
      <xdr:colOff>14654</xdr:colOff>
      <xdr:row>46</xdr:row>
      <xdr:rowOff>261671</xdr:rowOff>
    </xdr:to>
    <xdr:cxnSp macro="">
      <xdr:nvCxnSpPr>
        <xdr:cNvPr id="37" name="Connecteur : en angle 36">
          <a:extLst>
            <a:ext uri="{FF2B5EF4-FFF2-40B4-BE49-F238E27FC236}">
              <a16:creationId xmlns:a16="http://schemas.microsoft.com/office/drawing/2014/main" id="{E6B32DBD-FEF2-4AB8-AE3C-960F0F7DDA00}"/>
            </a:ext>
          </a:extLst>
        </xdr:cNvPr>
        <xdr:cNvCxnSpPr/>
      </xdr:nvCxnSpPr>
      <xdr:spPr>
        <a:xfrm flipV="1">
          <a:off x="12242800" y="11470887"/>
          <a:ext cx="101795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42</xdr:row>
      <xdr:rowOff>256787</xdr:rowOff>
    </xdr:from>
    <xdr:to>
      <xdr:col>10</xdr:col>
      <xdr:colOff>14654</xdr:colOff>
      <xdr:row>46</xdr:row>
      <xdr:rowOff>261671</xdr:rowOff>
    </xdr:to>
    <xdr:cxnSp macro="">
      <xdr:nvCxnSpPr>
        <xdr:cNvPr id="38" name="Connecteur : en angle 37">
          <a:extLst>
            <a:ext uri="{FF2B5EF4-FFF2-40B4-BE49-F238E27FC236}">
              <a16:creationId xmlns:a16="http://schemas.microsoft.com/office/drawing/2014/main" id="{B9884DE8-1FA9-4958-B923-5E5F18B6AFF3}"/>
            </a:ext>
          </a:extLst>
        </xdr:cNvPr>
        <xdr:cNvCxnSpPr/>
      </xdr:nvCxnSpPr>
      <xdr:spPr>
        <a:xfrm flipV="1">
          <a:off x="6445250" y="114708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42</xdr:row>
      <xdr:rowOff>256787</xdr:rowOff>
    </xdr:from>
    <xdr:to>
      <xdr:col>10</xdr:col>
      <xdr:colOff>14654</xdr:colOff>
      <xdr:row>46</xdr:row>
      <xdr:rowOff>261671</xdr:rowOff>
    </xdr:to>
    <xdr:cxnSp macro="">
      <xdr:nvCxnSpPr>
        <xdr:cNvPr id="39" name="Connecteur : en angle 38">
          <a:extLst>
            <a:ext uri="{FF2B5EF4-FFF2-40B4-BE49-F238E27FC236}">
              <a16:creationId xmlns:a16="http://schemas.microsoft.com/office/drawing/2014/main" id="{1FDB334C-8134-40B6-9690-D3B4E1A34243}"/>
            </a:ext>
          </a:extLst>
        </xdr:cNvPr>
        <xdr:cNvCxnSpPr/>
      </xdr:nvCxnSpPr>
      <xdr:spPr>
        <a:xfrm flipV="1">
          <a:off x="6445250" y="114708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42</xdr:row>
      <xdr:rowOff>256787</xdr:rowOff>
    </xdr:from>
    <xdr:to>
      <xdr:col>10</xdr:col>
      <xdr:colOff>14654</xdr:colOff>
      <xdr:row>46</xdr:row>
      <xdr:rowOff>261671</xdr:rowOff>
    </xdr:to>
    <xdr:cxnSp macro="">
      <xdr:nvCxnSpPr>
        <xdr:cNvPr id="40" name="Connecteur : en angle 39">
          <a:extLst>
            <a:ext uri="{FF2B5EF4-FFF2-40B4-BE49-F238E27FC236}">
              <a16:creationId xmlns:a16="http://schemas.microsoft.com/office/drawing/2014/main" id="{41D2D556-87ED-4442-974D-F0F39B73969D}"/>
            </a:ext>
          </a:extLst>
        </xdr:cNvPr>
        <xdr:cNvCxnSpPr/>
      </xdr:nvCxnSpPr>
      <xdr:spPr>
        <a:xfrm flipV="1">
          <a:off x="6445250" y="11470887"/>
          <a:ext cx="1087804" cy="107168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31751</xdr:colOff>
      <xdr:row>0</xdr:row>
      <xdr:rowOff>111125</xdr:rowOff>
    </xdr:from>
    <xdr:to>
      <xdr:col>1</xdr:col>
      <xdr:colOff>952501</xdr:colOff>
      <xdr:row>2</xdr:row>
      <xdr:rowOff>210724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0DFD8EF7-2576-4BB8-80C1-0254DBF84B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201" y="111125"/>
          <a:ext cx="920750" cy="6456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381000</xdr:colOff>
      <xdr:row>28</xdr:row>
      <xdr:rowOff>54429</xdr:rowOff>
    </xdr:from>
    <xdr:to>
      <xdr:col>33</xdr:col>
      <xdr:colOff>166914</xdr:colOff>
      <xdr:row>36</xdr:row>
      <xdr:rowOff>178788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BED6CC3-BC0E-382A-C897-C06D67A2D1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34714" y="8944429"/>
          <a:ext cx="7741557" cy="159393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293076</xdr:colOff>
      <xdr:row>46</xdr:row>
      <xdr:rowOff>247017</xdr:rowOff>
    </xdr:from>
    <xdr:to>
      <xdr:col>6</xdr:col>
      <xdr:colOff>9769</xdr:colOff>
      <xdr:row>48</xdr:row>
      <xdr:rowOff>247018</xdr:rowOff>
    </xdr:to>
    <xdr:cxnSp macro="">
      <xdr:nvCxnSpPr>
        <xdr:cNvPr id="15" name="Connecteur : en angle 14">
          <a:extLst>
            <a:ext uri="{FF2B5EF4-FFF2-40B4-BE49-F238E27FC236}">
              <a16:creationId xmlns:a16="http://schemas.microsoft.com/office/drawing/2014/main" id="{59CB4B74-3C6F-4F58-93B3-A88B6B941B6F}"/>
            </a:ext>
          </a:extLst>
        </xdr:cNvPr>
        <xdr:cNvCxnSpPr/>
      </xdr:nvCxnSpPr>
      <xdr:spPr>
        <a:xfrm flipV="1">
          <a:off x="3313862" y="11178088"/>
          <a:ext cx="787121" cy="52614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45</xdr:row>
      <xdr:rowOff>85128</xdr:rowOff>
    </xdr:from>
    <xdr:to>
      <xdr:col>5</xdr:col>
      <xdr:colOff>643373</xdr:colOff>
      <xdr:row>46</xdr:row>
      <xdr:rowOff>247017</xdr:rowOff>
    </xdr:to>
    <xdr:cxnSp macro="">
      <xdr:nvCxnSpPr>
        <xdr:cNvPr id="16" name="Connecteur : en angle 15">
          <a:extLst>
            <a:ext uri="{FF2B5EF4-FFF2-40B4-BE49-F238E27FC236}">
              <a16:creationId xmlns:a16="http://schemas.microsoft.com/office/drawing/2014/main" id="{C1E54CA8-8D4D-4345-A684-CD1BF3BF5F78}"/>
            </a:ext>
          </a:extLst>
        </xdr:cNvPr>
        <xdr:cNvCxnSpPr/>
      </xdr:nvCxnSpPr>
      <xdr:spPr>
        <a:xfrm>
          <a:off x="3322933" y="10753128"/>
          <a:ext cx="649654" cy="424960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38</xdr:row>
      <xdr:rowOff>247017</xdr:rowOff>
    </xdr:from>
    <xdr:to>
      <xdr:col>6</xdr:col>
      <xdr:colOff>9769</xdr:colOff>
      <xdr:row>40</xdr:row>
      <xdr:rowOff>247018</xdr:rowOff>
    </xdr:to>
    <xdr:cxnSp macro="">
      <xdr:nvCxnSpPr>
        <xdr:cNvPr id="22" name="Connecteur : en angle 21">
          <a:extLst>
            <a:ext uri="{FF2B5EF4-FFF2-40B4-BE49-F238E27FC236}">
              <a16:creationId xmlns:a16="http://schemas.microsoft.com/office/drawing/2014/main" id="{528FBE92-9921-4774-93DD-88F680EEF66C}"/>
            </a:ext>
          </a:extLst>
        </xdr:cNvPr>
        <xdr:cNvCxnSpPr/>
      </xdr:nvCxnSpPr>
      <xdr:spPr>
        <a:xfrm flipV="1">
          <a:off x="3313862" y="9073517"/>
          <a:ext cx="787121" cy="526144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37</xdr:row>
      <xdr:rowOff>85128</xdr:rowOff>
    </xdr:from>
    <xdr:to>
      <xdr:col>5</xdr:col>
      <xdr:colOff>643373</xdr:colOff>
      <xdr:row>38</xdr:row>
      <xdr:rowOff>247017</xdr:rowOff>
    </xdr:to>
    <xdr:cxnSp macro="">
      <xdr:nvCxnSpPr>
        <xdr:cNvPr id="23" name="Connecteur : en angle 22">
          <a:extLst>
            <a:ext uri="{FF2B5EF4-FFF2-40B4-BE49-F238E27FC236}">
              <a16:creationId xmlns:a16="http://schemas.microsoft.com/office/drawing/2014/main" id="{A1E92061-8304-4E1A-82CF-048778DD6CE9}"/>
            </a:ext>
          </a:extLst>
        </xdr:cNvPr>
        <xdr:cNvCxnSpPr/>
      </xdr:nvCxnSpPr>
      <xdr:spPr>
        <a:xfrm>
          <a:off x="3322933" y="8648557"/>
          <a:ext cx="649654" cy="424960"/>
        </a:xfrm>
        <a:prstGeom prst="bentConnector3">
          <a:avLst>
            <a:gd name="adj1" fmla="val 84087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42</xdr:row>
      <xdr:rowOff>256787</xdr:rowOff>
    </xdr:from>
    <xdr:to>
      <xdr:col>9</xdr:col>
      <xdr:colOff>14654</xdr:colOff>
      <xdr:row>46</xdr:row>
      <xdr:rowOff>261671</xdr:rowOff>
    </xdr:to>
    <xdr:cxnSp macro="">
      <xdr:nvCxnSpPr>
        <xdr:cNvPr id="35" name="Connecteur : en angle 34">
          <a:extLst>
            <a:ext uri="{FF2B5EF4-FFF2-40B4-BE49-F238E27FC236}">
              <a16:creationId xmlns:a16="http://schemas.microsoft.com/office/drawing/2014/main" id="{D4A6C026-A7FB-4175-A460-A9C1B3A5CA62}"/>
            </a:ext>
          </a:extLst>
        </xdr:cNvPr>
        <xdr:cNvCxnSpPr/>
      </xdr:nvCxnSpPr>
      <xdr:spPr>
        <a:xfrm flipV="1">
          <a:off x="5660571" y="10135573"/>
          <a:ext cx="776654" cy="1057169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38</xdr:row>
      <xdr:rowOff>221733</xdr:rowOff>
    </xdr:from>
    <xdr:to>
      <xdr:col>9</xdr:col>
      <xdr:colOff>0</xdr:colOff>
      <xdr:row>42</xdr:row>
      <xdr:rowOff>252348</xdr:rowOff>
    </xdr:to>
    <xdr:cxnSp macro="">
      <xdr:nvCxnSpPr>
        <xdr:cNvPr id="36" name="Connecteur : en angle 35">
          <a:extLst>
            <a:ext uri="{FF2B5EF4-FFF2-40B4-BE49-F238E27FC236}">
              <a16:creationId xmlns:a16="http://schemas.microsoft.com/office/drawing/2014/main" id="{C1EAB5A8-EE3E-4666-85AC-9C318F245374}"/>
            </a:ext>
          </a:extLst>
        </xdr:cNvPr>
        <xdr:cNvCxnSpPr/>
      </xdr:nvCxnSpPr>
      <xdr:spPr>
        <a:xfrm>
          <a:off x="5645498" y="9048233"/>
          <a:ext cx="777073" cy="1082901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42</xdr:row>
      <xdr:rowOff>256787</xdr:rowOff>
    </xdr:from>
    <xdr:to>
      <xdr:col>17</xdr:col>
      <xdr:colOff>14654</xdr:colOff>
      <xdr:row>46</xdr:row>
      <xdr:rowOff>261671</xdr:rowOff>
    </xdr:to>
    <xdr:cxnSp macro="">
      <xdr:nvCxnSpPr>
        <xdr:cNvPr id="38" name="Connecteur : en angle 37">
          <a:extLst>
            <a:ext uri="{FF2B5EF4-FFF2-40B4-BE49-F238E27FC236}">
              <a16:creationId xmlns:a16="http://schemas.microsoft.com/office/drawing/2014/main" id="{0E3E6A98-E805-4A43-9F85-827F9CBFDCAA}"/>
            </a:ext>
          </a:extLst>
        </xdr:cNvPr>
        <xdr:cNvCxnSpPr/>
      </xdr:nvCxnSpPr>
      <xdr:spPr>
        <a:xfrm flipV="1">
          <a:off x="14341929" y="10135573"/>
          <a:ext cx="776654" cy="1057169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38</xdr:row>
      <xdr:rowOff>221733</xdr:rowOff>
    </xdr:from>
    <xdr:to>
      <xdr:col>17</xdr:col>
      <xdr:colOff>0</xdr:colOff>
      <xdr:row>42</xdr:row>
      <xdr:rowOff>252348</xdr:rowOff>
    </xdr:to>
    <xdr:cxnSp macro="">
      <xdr:nvCxnSpPr>
        <xdr:cNvPr id="39" name="Connecteur : en angle 38">
          <a:extLst>
            <a:ext uri="{FF2B5EF4-FFF2-40B4-BE49-F238E27FC236}">
              <a16:creationId xmlns:a16="http://schemas.microsoft.com/office/drawing/2014/main" id="{949A9786-9005-4E18-BBD3-DB3571F7CE25}"/>
            </a:ext>
          </a:extLst>
        </xdr:cNvPr>
        <xdr:cNvCxnSpPr/>
      </xdr:nvCxnSpPr>
      <xdr:spPr>
        <a:xfrm>
          <a:off x="14326855" y="9048233"/>
          <a:ext cx="777074" cy="1082901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30</xdr:row>
      <xdr:rowOff>247017</xdr:rowOff>
    </xdr:from>
    <xdr:to>
      <xdr:col>6</xdr:col>
      <xdr:colOff>9769</xdr:colOff>
      <xdr:row>32</xdr:row>
      <xdr:rowOff>247018</xdr:rowOff>
    </xdr:to>
    <xdr:cxnSp macro="">
      <xdr:nvCxnSpPr>
        <xdr:cNvPr id="40" name="Connecteur : en angle 39">
          <a:extLst>
            <a:ext uri="{FF2B5EF4-FFF2-40B4-BE49-F238E27FC236}">
              <a16:creationId xmlns:a16="http://schemas.microsoft.com/office/drawing/2014/main" id="{37F6C5A8-81E3-46AB-A7A1-C4293046E9D1}"/>
            </a:ext>
          </a:extLst>
        </xdr:cNvPr>
        <xdr:cNvCxnSpPr/>
      </xdr:nvCxnSpPr>
      <xdr:spPr>
        <a:xfrm flipV="1">
          <a:off x="3306440" y="11272926"/>
          <a:ext cx="778874" cy="531092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22</xdr:row>
      <xdr:rowOff>247017</xdr:rowOff>
    </xdr:from>
    <xdr:to>
      <xdr:col>6</xdr:col>
      <xdr:colOff>9769</xdr:colOff>
      <xdr:row>24</xdr:row>
      <xdr:rowOff>247018</xdr:rowOff>
    </xdr:to>
    <xdr:cxnSp macro="">
      <xdr:nvCxnSpPr>
        <xdr:cNvPr id="42" name="Connecteur : en angle 41">
          <a:extLst>
            <a:ext uri="{FF2B5EF4-FFF2-40B4-BE49-F238E27FC236}">
              <a16:creationId xmlns:a16="http://schemas.microsoft.com/office/drawing/2014/main" id="{2DDF340C-2C76-4C7A-8891-00B1F30D0513}"/>
            </a:ext>
          </a:extLst>
        </xdr:cNvPr>
        <xdr:cNvCxnSpPr/>
      </xdr:nvCxnSpPr>
      <xdr:spPr>
        <a:xfrm flipV="1">
          <a:off x="3306440" y="9148562"/>
          <a:ext cx="778874" cy="531092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26</xdr:row>
      <xdr:rowOff>256787</xdr:rowOff>
    </xdr:from>
    <xdr:to>
      <xdr:col>9</xdr:col>
      <xdr:colOff>14654</xdr:colOff>
      <xdr:row>30</xdr:row>
      <xdr:rowOff>261671</xdr:rowOff>
    </xdr:to>
    <xdr:cxnSp macro="">
      <xdr:nvCxnSpPr>
        <xdr:cNvPr id="44" name="Connecteur : en angle 43">
          <a:extLst>
            <a:ext uri="{FF2B5EF4-FFF2-40B4-BE49-F238E27FC236}">
              <a16:creationId xmlns:a16="http://schemas.microsoft.com/office/drawing/2014/main" id="{9EA61CB4-474E-4E56-87BA-5FF1D4235B5F}"/>
            </a:ext>
          </a:extLst>
        </xdr:cNvPr>
        <xdr:cNvCxnSpPr/>
      </xdr:nvCxnSpPr>
      <xdr:spPr>
        <a:xfrm flipV="1">
          <a:off x="5634182" y="10220514"/>
          <a:ext cx="776654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22</xdr:row>
      <xdr:rowOff>221733</xdr:rowOff>
    </xdr:from>
    <xdr:to>
      <xdr:col>9</xdr:col>
      <xdr:colOff>0</xdr:colOff>
      <xdr:row>26</xdr:row>
      <xdr:rowOff>252348</xdr:rowOff>
    </xdr:to>
    <xdr:cxnSp macro="">
      <xdr:nvCxnSpPr>
        <xdr:cNvPr id="45" name="Connecteur : en angle 44">
          <a:extLst>
            <a:ext uri="{FF2B5EF4-FFF2-40B4-BE49-F238E27FC236}">
              <a16:creationId xmlns:a16="http://schemas.microsoft.com/office/drawing/2014/main" id="{A9536216-E532-4D31-87DF-F8232D002B8A}"/>
            </a:ext>
          </a:extLst>
        </xdr:cNvPr>
        <xdr:cNvCxnSpPr/>
      </xdr:nvCxnSpPr>
      <xdr:spPr>
        <a:xfrm>
          <a:off x="5627355" y="9123278"/>
          <a:ext cx="768827" cy="1092797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26</xdr:row>
      <xdr:rowOff>256787</xdr:rowOff>
    </xdr:from>
    <xdr:to>
      <xdr:col>17</xdr:col>
      <xdr:colOff>14654</xdr:colOff>
      <xdr:row>30</xdr:row>
      <xdr:rowOff>261671</xdr:rowOff>
    </xdr:to>
    <xdr:cxnSp macro="">
      <xdr:nvCxnSpPr>
        <xdr:cNvPr id="46" name="Connecteur : en angle 45">
          <a:extLst>
            <a:ext uri="{FF2B5EF4-FFF2-40B4-BE49-F238E27FC236}">
              <a16:creationId xmlns:a16="http://schemas.microsoft.com/office/drawing/2014/main" id="{66038D56-9D69-47B9-B125-8B36230284B3}"/>
            </a:ext>
          </a:extLst>
        </xdr:cNvPr>
        <xdr:cNvCxnSpPr/>
      </xdr:nvCxnSpPr>
      <xdr:spPr>
        <a:xfrm flipV="1">
          <a:off x="14304818" y="10220514"/>
          <a:ext cx="776654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22</xdr:row>
      <xdr:rowOff>221733</xdr:rowOff>
    </xdr:from>
    <xdr:to>
      <xdr:col>17</xdr:col>
      <xdr:colOff>0</xdr:colOff>
      <xdr:row>26</xdr:row>
      <xdr:rowOff>252348</xdr:rowOff>
    </xdr:to>
    <xdr:cxnSp macro="">
      <xdr:nvCxnSpPr>
        <xdr:cNvPr id="47" name="Connecteur : en angle 46">
          <a:extLst>
            <a:ext uri="{FF2B5EF4-FFF2-40B4-BE49-F238E27FC236}">
              <a16:creationId xmlns:a16="http://schemas.microsoft.com/office/drawing/2014/main" id="{B6153A5C-FC03-471F-B774-995EC5A0534A}"/>
            </a:ext>
          </a:extLst>
        </xdr:cNvPr>
        <xdr:cNvCxnSpPr/>
      </xdr:nvCxnSpPr>
      <xdr:spPr>
        <a:xfrm>
          <a:off x="14297991" y="9123278"/>
          <a:ext cx="768827" cy="1092797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30</xdr:row>
      <xdr:rowOff>247017</xdr:rowOff>
    </xdr:from>
    <xdr:to>
      <xdr:col>6</xdr:col>
      <xdr:colOff>9769</xdr:colOff>
      <xdr:row>32</xdr:row>
      <xdr:rowOff>247018</xdr:rowOff>
    </xdr:to>
    <xdr:cxnSp macro="">
      <xdr:nvCxnSpPr>
        <xdr:cNvPr id="56" name="Connecteur : en angle 55">
          <a:extLst>
            <a:ext uri="{FF2B5EF4-FFF2-40B4-BE49-F238E27FC236}">
              <a16:creationId xmlns:a16="http://schemas.microsoft.com/office/drawing/2014/main" id="{2022557D-74E4-4C6E-AC84-5E87B2DCCD89}"/>
            </a:ext>
          </a:extLst>
        </xdr:cNvPr>
        <xdr:cNvCxnSpPr/>
      </xdr:nvCxnSpPr>
      <xdr:spPr>
        <a:xfrm flipV="1">
          <a:off x="3306440" y="11780926"/>
          <a:ext cx="778874" cy="531092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29</xdr:row>
      <xdr:rowOff>85128</xdr:rowOff>
    </xdr:from>
    <xdr:to>
      <xdr:col>5</xdr:col>
      <xdr:colOff>643373</xdr:colOff>
      <xdr:row>30</xdr:row>
      <xdr:rowOff>247017</xdr:rowOff>
    </xdr:to>
    <xdr:cxnSp macro="">
      <xdr:nvCxnSpPr>
        <xdr:cNvPr id="57" name="Connecteur : en angle 56">
          <a:extLst>
            <a:ext uri="{FF2B5EF4-FFF2-40B4-BE49-F238E27FC236}">
              <a16:creationId xmlns:a16="http://schemas.microsoft.com/office/drawing/2014/main" id="{8417AC5B-CF57-47F0-8138-DB8FE1039F5B}"/>
            </a:ext>
          </a:extLst>
        </xdr:cNvPr>
        <xdr:cNvCxnSpPr/>
      </xdr:nvCxnSpPr>
      <xdr:spPr>
        <a:xfrm>
          <a:off x="3315511" y="11353492"/>
          <a:ext cx="641407" cy="427434"/>
        </a:xfrm>
        <a:prstGeom prst="bentConnector3">
          <a:avLst>
            <a:gd name="adj1" fmla="val 80626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22</xdr:row>
      <xdr:rowOff>247017</xdr:rowOff>
    </xdr:from>
    <xdr:to>
      <xdr:col>6</xdr:col>
      <xdr:colOff>9769</xdr:colOff>
      <xdr:row>24</xdr:row>
      <xdr:rowOff>247018</xdr:rowOff>
    </xdr:to>
    <xdr:cxnSp macro="">
      <xdr:nvCxnSpPr>
        <xdr:cNvPr id="58" name="Connecteur : en angle 57">
          <a:extLst>
            <a:ext uri="{FF2B5EF4-FFF2-40B4-BE49-F238E27FC236}">
              <a16:creationId xmlns:a16="http://schemas.microsoft.com/office/drawing/2014/main" id="{54F63425-4F41-49CC-9FB9-2A02AEB57B2F}"/>
            </a:ext>
          </a:extLst>
        </xdr:cNvPr>
        <xdr:cNvCxnSpPr/>
      </xdr:nvCxnSpPr>
      <xdr:spPr>
        <a:xfrm flipV="1">
          <a:off x="3306440" y="9656562"/>
          <a:ext cx="778874" cy="531092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21</xdr:row>
      <xdr:rowOff>85128</xdr:rowOff>
    </xdr:from>
    <xdr:to>
      <xdr:col>5</xdr:col>
      <xdr:colOff>643373</xdr:colOff>
      <xdr:row>22</xdr:row>
      <xdr:rowOff>247017</xdr:rowOff>
    </xdr:to>
    <xdr:cxnSp macro="">
      <xdr:nvCxnSpPr>
        <xdr:cNvPr id="59" name="Connecteur : en angle 58">
          <a:extLst>
            <a:ext uri="{FF2B5EF4-FFF2-40B4-BE49-F238E27FC236}">
              <a16:creationId xmlns:a16="http://schemas.microsoft.com/office/drawing/2014/main" id="{5FAAEF33-0090-4227-9FCB-A0096231C8F1}"/>
            </a:ext>
          </a:extLst>
        </xdr:cNvPr>
        <xdr:cNvCxnSpPr/>
      </xdr:nvCxnSpPr>
      <xdr:spPr>
        <a:xfrm>
          <a:off x="3315511" y="9229128"/>
          <a:ext cx="641407" cy="427434"/>
        </a:xfrm>
        <a:prstGeom prst="bentConnector3">
          <a:avLst>
            <a:gd name="adj1" fmla="val 82934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26</xdr:row>
      <xdr:rowOff>256787</xdr:rowOff>
    </xdr:from>
    <xdr:to>
      <xdr:col>9</xdr:col>
      <xdr:colOff>14654</xdr:colOff>
      <xdr:row>30</xdr:row>
      <xdr:rowOff>261671</xdr:rowOff>
    </xdr:to>
    <xdr:cxnSp macro="">
      <xdr:nvCxnSpPr>
        <xdr:cNvPr id="60" name="Connecteur : en angle 59">
          <a:extLst>
            <a:ext uri="{FF2B5EF4-FFF2-40B4-BE49-F238E27FC236}">
              <a16:creationId xmlns:a16="http://schemas.microsoft.com/office/drawing/2014/main" id="{7CA63497-0D9B-4ED0-93E7-F2B61EA7F2B7}"/>
            </a:ext>
          </a:extLst>
        </xdr:cNvPr>
        <xdr:cNvCxnSpPr/>
      </xdr:nvCxnSpPr>
      <xdr:spPr>
        <a:xfrm flipV="1">
          <a:off x="5634182" y="10728514"/>
          <a:ext cx="776654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22</xdr:row>
      <xdr:rowOff>221733</xdr:rowOff>
    </xdr:from>
    <xdr:to>
      <xdr:col>9</xdr:col>
      <xdr:colOff>0</xdr:colOff>
      <xdr:row>26</xdr:row>
      <xdr:rowOff>252348</xdr:rowOff>
    </xdr:to>
    <xdr:cxnSp macro="">
      <xdr:nvCxnSpPr>
        <xdr:cNvPr id="61" name="Connecteur : en angle 60">
          <a:extLst>
            <a:ext uri="{FF2B5EF4-FFF2-40B4-BE49-F238E27FC236}">
              <a16:creationId xmlns:a16="http://schemas.microsoft.com/office/drawing/2014/main" id="{67DA3588-04D9-4FE2-8ECF-EBF222BC0CA9}"/>
            </a:ext>
          </a:extLst>
        </xdr:cNvPr>
        <xdr:cNvCxnSpPr/>
      </xdr:nvCxnSpPr>
      <xdr:spPr>
        <a:xfrm>
          <a:off x="5627355" y="9631278"/>
          <a:ext cx="768827" cy="1092797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26</xdr:row>
      <xdr:rowOff>256787</xdr:rowOff>
    </xdr:from>
    <xdr:to>
      <xdr:col>17</xdr:col>
      <xdr:colOff>14654</xdr:colOff>
      <xdr:row>30</xdr:row>
      <xdr:rowOff>261671</xdr:rowOff>
    </xdr:to>
    <xdr:cxnSp macro="">
      <xdr:nvCxnSpPr>
        <xdr:cNvPr id="62" name="Connecteur : en angle 61">
          <a:extLst>
            <a:ext uri="{FF2B5EF4-FFF2-40B4-BE49-F238E27FC236}">
              <a16:creationId xmlns:a16="http://schemas.microsoft.com/office/drawing/2014/main" id="{FEB3BD3C-C25B-480D-B6D0-36BF9E916858}"/>
            </a:ext>
          </a:extLst>
        </xdr:cNvPr>
        <xdr:cNvCxnSpPr/>
      </xdr:nvCxnSpPr>
      <xdr:spPr>
        <a:xfrm flipV="1">
          <a:off x="14304818" y="10728514"/>
          <a:ext cx="776654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22</xdr:row>
      <xdr:rowOff>221733</xdr:rowOff>
    </xdr:from>
    <xdr:to>
      <xdr:col>17</xdr:col>
      <xdr:colOff>0</xdr:colOff>
      <xdr:row>26</xdr:row>
      <xdr:rowOff>252348</xdr:rowOff>
    </xdr:to>
    <xdr:cxnSp macro="">
      <xdr:nvCxnSpPr>
        <xdr:cNvPr id="63" name="Connecteur : en angle 62">
          <a:extLst>
            <a:ext uri="{FF2B5EF4-FFF2-40B4-BE49-F238E27FC236}">
              <a16:creationId xmlns:a16="http://schemas.microsoft.com/office/drawing/2014/main" id="{AD1DBFFE-F6D9-49C0-AFC0-AB21299616AC}"/>
            </a:ext>
          </a:extLst>
        </xdr:cNvPr>
        <xdr:cNvCxnSpPr/>
      </xdr:nvCxnSpPr>
      <xdr:spPr>
        <a:xfrm>
          <a:off x="14297991" y="9631278"/>
          <a:ext cx="768827" cy="1092797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14</xdr:row>
      <xdr:rowOff>247017</xdr:rowOff>
    </xdr:from>
    <xdr:to>
      <xdr:col>6</xdr:col>
      <xdr:colOff>9769</xdr:colOff>
      <xdr:row>16</xdr:row>
      <xdr:rowOff>247018</xdr:rowOff>
    </xdr:to>
    <xdr:cxnSp macro="">
      <xdr:nvCxnSpPr>
        <xdr:cNvPr id="64" name="Connecteur : en angle 63">
          <a:extLst>
            <a:ext uri="{FF2B5EF4-FFF2-40B4-BE49-F238E27FC236}">
              <a16:creationId xmlns:a16="http://schemas.microsoft.com/office/drawing/2014/main" id="{82241CFF-E217-40DB-9416-894B5F71C9D2}"/>
            </a:ext>
          </a:extLst>
        </xdr:cNvPr>
        <xdr:cNvCxnSpPr/>
      </xdr:nvCxnSpPr>
      <xdr:spPr>
        <a:xfrm flipV="1">
          <a:off x="3306440" y="11780926"/>
          <a:ext cx="778874" cy="531092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13</xdr:row>
      <xdr:rowOff>85128</xdr:rowOff>
    </xdr:from>
    <xdr:to>
      <xdr:col>5</xdr:col>
      <xdr:colOff>643373</xdr:colOff>
      <xdr:row>14</xdr:row>
      <xdr:rowOff>247017</xdr:rowOff>
    </xdr:to>
    <xdr:cxnSp macro="">
      <xdr:nvCxnSpPr>
        <xdr:cNvPr id="65" name="Connecteur : en angle 64">
          <a:extLst>
            <a:ext uri="{FF2B5EF4-FFF2-40B4-BE49-F238E27FC236}">
              <a16:creationId xmlns:a16="http://schemas.microsoft.com/office/drawing/2014/main" id="{6E1937FC-8BA6-4F4D-B89D-A957A6C85E58}"/>
            </a:ext>
          </a:extLst>
        </xdr:cNvPr>
        <xdr:cNvCxnSpPr/>
      </xdr:nvCxnSpPr>
      <xdr:spPr>
        <a:xfrm>
          <a:off x="3315511" y="11353492"/>
          <a:ext cx="641407" cy="427434"/>
        </a:xfrm>
        <a:prstGeom prst="bentConnector3">
          <a:avLst>
            <a:gd name="adj1" fmla="val 86859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293076</xdr:colOff>
      <xdr:row>6</xdr:row>
      <xdr:rowOff>247017</xdr:rowOff>
    </xdr:from>
    <xdr:to>
      <xdr:col>6</xdr:col>
      <xdr:colOff>9769</xdr:colOff>
      <xdr:row>8</xdr:row>
      <xdr:rowOff>247018</xdr:rowOff>
    </xdr:to>
    <xdr:cxnSp macro="">
      <xdr:nvCxnSpPr>
        <xdr:cNvPr id="66" name="Connecteur : en angle 65">
          <a:extLst>
            <a:ext uri="{FF2B5EF4-FFF2-40B4-BE49-F238E27FC236}">
              <a16:creationId xmlns:a16="http://schemas.microsoft.com/office/drawing/2014/main" id="{483113C5-06F3-43ED-81F1-631F3DF3197D}"/>
            </a:ext>
          </a:extLst>
        </xdr:cNvPr>
        <xdr:cNvCxnSpPr/>
      </xdr:nvCxnSpPr>
      <xdr:spPr>
        <a:xfrm flipV="1">
          <a:off x="3306440" y="9656562"/>
          <a:ext cx="778874" cy="531092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302147</xdr:colOff>
      <xdr:row>5</xdr:row>
      <xdr:rowOff>85128</xdr:rowOff>
    </xdr:from>
    <xdr:to>
      <xdr:col>5</xdr:col>
      <xdr:colOff>643373</xdr:colOff>
      <xdr:row>6</xdr:row>
      <xdr:rowOff>247017</xdr:rowOff>
    </xdr:to>
    <xdr:cxnSp macro="">
      <xdr:nvCxnSpPr>
        <xdr:cNvPr id="67" name="Connecteur : en angle 66">
          <a:extLst>
            <a:ext uri="{FF2B5EF4-FFF2-40B4-BE49-F238E27FC236}">
              <a16:creationId xmlns:a16="http://schemas.microsoft.com/office/drawing/2014/main" id="{4C582C37-C040-4EA9-B09C-594BBADDBBAF}"/>
            </a:ext>
          </a:extLst>
        </xdr:cNvPr>
        <xdr:cNvCxnSpPr/>
      </xdr:nvCxnSpPr>
      <xdr:spPr>
        <a:xfrm>
          <a:off x="3315511" y="9229128"/>
          <a:ext cx="641407" cy="427434"/>
        </a:xfrm>
        <a:prstGeom prst="bentConnector3">
          <a:avLst>
            <a:gd name="adj1" fmla="val 8178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10</xdr:row>
      <xdr:rowOff>256787</xdr:rowOff>
    </xdr:from>
    <xdr:to>
      <xdr:col>9</xdr:col>
      <xdr:colOff>14654</xdr:colOff>
      <xdr:row>14</xdr:row>
      <xdr:rowOff>261671</xdr:rowOff>
    </xdr:to>
    <xdr:cxnSp macro="">
      <xdr:nvCxnSpPr>
        <xdr:cNvPr id="68" name="Connecteur : en angle 67">
          <a:extLst>
            <a:ext uri="{FF2B5EF4-FFF2-40B4-BE49-F238E27FC236}">
              <a16:creationId xmlns:a16="http://schemas.microsoft.com/office/drawing/2014/main" id="{38AB27C7-24B7-48AE-8125-F4E5ABC9794A}"/>
            </a:ext>
          </a:extLst>
        </xdr:cNvPr>
        <xdr:cNvCxnSpPr/>
      </xdr:nvCxnSpPr>
      <xdr:spPr>
        <a:xfrm flipV="1">
          <a:off x="5634182" y="10728514"/>
          <a:ext cx="776654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293355</xdr:colOff>
      <xdr:row>6</xdr:row>
      <xdr:rowOff>221733</xdr:rowOff>
    </xdr:from>
    <xdr:to>
      <xdr:col>9</xdr:col>
      <xdr:colOff>0</xdr:colOff>
      <xdr:row>10</xdr:row>
      <xdr:rowOff>252348</xdr:rowOff>
    </xdr:to>
    <xdr:cxnSp macro="">
      <xdr:nvCxnSpPr>
        <xdr:cNvPr id="69" name="Connecteur : en angle 68">
          <a:extLst>
            <a:ext uri="{FF2B5EF4-FFF2-40B4-BE49-F238E27FC236}">
              <a16:creationId xmlns:a16="http://schemas.microsoft.com/office/drawing/2014/main" id="{14E89043-C2DA-47B6-AFCE-F12C6349B095}"/>
            </a:ext>
          </a:extLst>
        </xdr:cNvPr>
        <xdr:cNvCxnSpPr/>
      </xdr:nvCxnSpPr>
      <xdr:spPr>
        <a:xfrm>
          <a:off x="5627355" y="9631278"/>
          <a:ext cx="768827" cy="1092797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10</xdr:row>
      <xdr:rowOff>256787</xdr:rowOff>
    </xdr:from>
    <xdr:to>
      <xdr:col>17</xdr:col>
      <xdr:colOff>14654</xdr:colOff>
      <xdr:row>14</xdr:row>
      <xdr:rowOff>261671</xdr:rowOff>
    </xdr:to>
    <xdr:cxnSp macro="">
      <xdr:nvCxnSpPr>
        <xdr:cNvPr id="70" name="Connecteur : en angle 69">
          <a:extLst>
            <a:ext uri="{FF2B5EF4-FFF2-40B4-BE49-F238E27FC236}">
              <a16:creationId xmlns:a16="http://schemas.microsoft.com/office/drawing/2014/main" id="{F1014138-0E9C-4455-8EE8-32E2206363BF}"/>
            </a:ext>
          </a:extLst>
        </xdr:cNvPr>
        <xdr:cNvCxnSpPr/>
      </xdr:nvCxnSpPr>
      <xdr:spPr>
        <a:xfrm flipV="1">
          <a:off x="14304818" y="10728514"/>
          <a:ext cx="776654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293355</xdr:colOff>
      <xdr:row>6</xdr:row>
      <xdr:rowOff>221733</xdr:rowOff>
    </xdr:from>
    <xdr:to>
      <xdr:col>17</xdr:col>
      <xdr:colOff>0</xdr:colOff>
      <xdr:row>10</xdr:row>
      <xdr:rowOff>252348</xdr:rowOff>
    </xdr:to>
    <xdr:cxnSp macro="">
      <xdr:nvCxnSpPr>
        <xdr:cNvPr id="71" name="Connecteur : en angle 70">
          <a:extLst>
            <a:ext uri="{FF2B5EF4-FFF2-40B4-BE49-F238E27FC236}">
              <a16:creationId xmlns:a16="http://schemas.microsoft.com/office/drawing/2014/main" id="{488C6A86-E487-4F64-AF84-680D353C0F84}"/>
            </a:ext>
          </a:extLst>
        </xdr:cNvPr>
        <xdr:cNvCxnSpPr/>
      </xdr:nvCxnSpPr>
      <xdr:spPr>
        <a:xfrm>
          <a:off x="14297991" y="9631278"/>
          <a:ext cx="768827" cy="1092797"/>
        </a:xfrm>
        <a:prstGeom prst="bentConnector3">
          <a:avLst>
            <a:gd name="adj1" fmla="val 50000"/>
          </a:avLst>
        </a:prstGeom>
        <a:ln w="127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11545</xdr:colOff>
      <xdr:row>34</xdr:row>
      <xdr:rowOff>230910</xdr:rowOff>
    </xdr:from>
    <xdr:to>
      <xdr:col>2</xdr:col>
      <xdr:colOff>0</xdr:colOff>
      <xdr:row>50</xdr:row>
      <xdr:rowOff>23092</xdr:rowOff>
    </xdr:to>
    <xdr:sp macro="" textlink="">
      <xdr:nvSpPr>
        <xdr:cNvPr id="73" name="ZoneTexte 50">
          <a:extLst>
            <a:ext uri="{FF2B5EF4-FFF2-40B4-BE49-F238E27FC236}">
              <a16:creationId xmlns:a16="http://schemas.microsoft.com/office/drawing/2014/main" id="{C5265DCA-0A6E-4F5F-B753-C1ADAD63B094}"/>
            </a:ext>
          </a:extLst>
        </xdr:cNvPr>
        <xdr:cNvSpPr txBox="1"/>
      </xdr:nvSpPr>
      <xdr:spPr>
        <a:xfrm>
          <a:off x="11545" y="9282546"/>
          <a:ext cx="1143000" cy="4040910"/>
        </a:xfrm>
        <a:prstGeom prst="rect">
          <a:avLst/>
        </a:prstGeom>
        <a:gradFill flip="none" rotWithShape="1">
          <a:gsLst>
            <a:gs pos="14000">
              <a:srgbClr val="FFC205"/>
            </a:gs>
            <a:gs pos="100000">
              <a:schemeClr val="accent4">
                <a:lumMod val="40000"/>
                <a:lumOff val="60000"/>
              </a:schemeClr>
            </a:gs>
            <a:gs pos="31000">
              <a:srgbClr val="FBF49B"/>
            </a:gs>
            <a:gs pos="83000">
              <a:srgbClr val="FFC205"/>
            </a:gs>
            <a:gs pos="57000">
              <a:schemeClr val="accent4">
                <a:lumMod val="100000"/>
              </a:schemeClr>
            </a:gs>
          </a:gsLst>
          <a:path path="circle">
            <a:fillToRect l="100000" t="100000"/>
          </a:path>
          <a:tileRect r="-100000" b="-100000"/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600">
              <a:latin typeface="Montserrat" panose="00000500000000000000" pitchFamily="2" charset="0"/>
            </a:rPr>
            <a:t>OR</a:t>
          </a:r>
        </a:p>
        <a:p>
          <a:pPr algn="ctr"/>
          <a:endParaRPr lang="fr-FR" sz="20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er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8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0</xdr:col>
      <xdr:colOff>23091</xdr:colOff>
      <xdr:row>19</xdr:row>
      <xdr:rowOff>23090</xdr:rowOff>
    </xdr:from>
    <xdr:to>
      <xdr:col>2</xdr:col>
      <xdr:colOff>11546</xdr:colOff>
      <xdr:row>34</xdr:row>
      <xdr:rowOff>34637</xdr:rowOff>
    </xdr:to>
    <xdr:sp macro="" textlink="">
      <xdr:nvSpPr>
        <xdr:cNvPr id="74" name="ZoneTexte 51">
          <a:extLst>
            <a:ext uri="{FF2B5EF4-FFF2-40B4-BE49-F238E27FC236}">
              <a16:creationId xmlns:a16="http://schemas.microsoft.com/office/drawing/2014/main" id="{49A02F16-A051-48DF-8BBD-98B017201AA7}"/>
            </a:ext>
          </a:extLst>
        </xdr:cNvPr>
        <xdr:cNvSpPr txBox="1"/>
      </xdr:nvSpPr>
      <xdr:spPr>
        <a:xfrm>
          <a:off x="23091" y="5091545"/>
          <a:ext cx="1143000" cy="3994728"/>
        </a:xfrm>
        <a:prstGeom prst="rect">
          <a:avLst/>
        </a:prstGeom>
        <a:gradFill>
          <a:gsLst>
            <a:gs pos="0">
              <a:schemeClr val="bg1">
                <a:lumMod val="50000"/>
              </a:schemeClr>
            </a:gs>
            <a:gs pos="36000">
              <a:schemeClr val="bg1">
                <a:lumMod val="85000"/>
              </a:schemeClr>
            </a:gs>
            <a:gs pos="100000">
              <a:schemeClr val="bg1">
                <a:lumMod val="50000"/>
              </a:schemeClr>
            </a:gs>
          </a:gsLst>
          <a:path path="circle">
            <a:fillToRect l="100000" t="100000"/>
          </a:path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400">
              <a:latin typeface="Montserrat" panose="00000500000000000000" pitchFamily="2" charset="0"/>
            </a:rPr>
            <a:t>ARGENT</a:t>
          </a:r>
        </a:p>
        <a:p>
          <a:pPr algn="ctr"/>
          <a:endParaRPr lang="fr-FR" sz="14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9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 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16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0</xdr:col>
      <xdr:colOff>1</xdr:colOff>
      <xdr:row>3</xdr:row>
      <xdr:rowOff>11546</xdr:rowOff>
    </xdr:from>
    <xdr:to>
      <xdr:col>2</xdr:col>
      <xdr:colOff>23092</xdr:colOff>
      <xdr:row>18</xdr:row>
      <xdr:rowOff>34635</xdr:rowOff>
    </xdr:to>
    <xdr:sp macro="" textlink="">
      <xdr:nvSpPr>
        <xdr:cNvPr id="75" name="ZoneTexte 25">
          <a:extLst>
            <a:ext uri="{FF2B5EF4-FFF2-40B4-BE49-F238E27FC236}">
              <a16:creationId xmlns:a16="http://schemas.microsoft.com/office/drawing/2014/main" id="{801E83E7-C3C4-4F31-9AA1-78A6010505F9}"/>
            </a:ext>
          </a:extLst>
        </xdr:cNvPr>
        <xdr:cNvSpPr txBox="1"/>
      </xdr:nvSpPr>
      <xdr:spPr>
        <a:xfrm>
          <a:off x="1" y="831273"/>
          <a:ext cx="1177636" cy="4006271"/>
        </a:xfrm>
        <a:prstGeom prst="rect">
          <a:avLst/>
        </a:prstGeom>
        <a:gradFill>
          <a:gsLst>
            <a:gs pos="0">
              <a:srgbClr val="9E7632"/>
            </a:gs>
            <a:gs pos="73000">
              <a:srgbClr val="DDA23D"/>
            </a:gs>
            <a:gs pos="100000">
              <a:srgbClr val="795B2E"/>
            </a:gs>
          </a:gsLst>
          <a:path path="circle">
            <a:fillToRect l="100000" t="100000"/>
          </a:path>
        </a:gradFill>
        <a:ln>
          <a:solidFill>
            <a:srgbClr val="01369D"/>
          </a:solidFill>
        </a:ln>
      </xdr:spPr>
      <xdr:txBody>
        <a:bodyPr wrap="square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600">
              <a:latin typeface="Montserrat" panose="00000500000000000000" pitchFamily="2" charset="0"/>
            </a:rPr>
            <a:t>BRONZE</a:t>
          </a:r>
        </a:p>
        <a:p>
          <a:pPr algn="ctr"/>
          <a:endParaRPr lang="fr-FR" sz="1600">
            <a:latin typeface="Montserrat" panose="00000500000000000000" pitchFamily="2" charset="0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17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1800" kern="12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/</a:t>
          </a:r>
        </a:p>
        <a:p>
          <a:pPr marL="0" marR="0" lvl="0" indent="0" algn="ctr" defTabSz="4572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kern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24</a:t>
          </a:r>
          <a:r>
            <a:rPr lang="fr-FR" sz="1800" kern="1200" baseline="30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ème</a:t>
          </a:r>
          <a:endParaRPr lang="fr-FR" sz="2000">
            <a:effectLst/>
          </a:endParaRPr>
        </a:p>
      </xdr:txBody>
    </xdr:sp>
    <xdr:clientData/>
  </xdr:twoCellAnchor>
  <xdr:twoCellAnchor>
    <xdr:from>
      <xdr:col>8</xdr:col>
      <xdr:colOff>0</xdr:colOff>
      <xdr:row>26</xdr:row>
      <xdr:rowOff>256787</xdr:rowOff>
    </xdr:from>
    <xdr:to>
      <xdr:col>9</xdr:col>
      <xdr:colOff>14654</xdr:colOff>
      <xdr:row>30</xdr:row>
      <xdr:rowOff>261671</xdr:rowOff>
    </xdr:to>
    <xdr:cxnSp macro="">
      <xdr:nvCxnSpPr>
        <xdr:cNvPr id="82" name="Connecteur : en angle 81">
          <a:extLst>
            <a:ext uri="{FF2B5EF4-FFF2-40B4-BE49-F238E27FC236}">
              <a16:creationId xmlns:a16="http://schemas.microsoft.com/office/drawing/2014/main" id="{F5BD1C20-7B06-449F-B972-8104FBD3FDE8}"/>
            </a:ext>
          </a:extLst>
        </xdr:cNvPr>
        <xdr:cNvCxnSpPr/>
      </xdr:nvCxnSpPr>
      <xdr:spPr>
        <a:xfrm flipV="1">
          <a:off x="6130636" y="2935332"/>
          <a:ext cx="1088382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26</xdr:row>
      <xdr:rowOff>256787</xdr:rowOff>
    </xdr:from>
    <xdr:to>
      <xdr:col>17</xdr:col>
      <xdr:colOff>14654</xdr:colOff>
      <xdr:row>30</xdr:row>
      <xdr:rowOff>261671</xdr:rowOff>
    </xdr:to>
    <xdr:cxnSp macro="">
      <xdr:nvCxnSpPr>
        <xdr:cNvPr id="83" name="Connecteur : en angle 82">
          <a:extLst>
            <a:ext uri="{FF2B5EF4-FFF2-40B4-BE49-F238E27FC236}">
              <a16:creationId xmlns:a16="http://schemas.microsoft.com/office/drawing/2014/main" id="{0EF1843D-E732-4446-A31B-79F6C528A40D}"/>
            </a:ext>
          </a:extLst>
        </xdr:cNvPr>
        <xdr:cNvCxnSpPr/>
      </xdr:nvCxnSpPr>
      <xdr:spPr>
        <a:xfrm flipV="1">
          <a:off x="13277273" y="2935332"/>
          <a:ext cx="1019108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42</xdr:row>
      <xdr:rowOff>256787</xdr:rowOff>
    </xdr:from>
    <xdr:to>
      <xdr:col>17</xdr:col>
      <xdr:colOff>14654</xdr:colOff>
      <xdr:row>46</xdr:row>
      <xdr:rowOff>261671</xdr:rowOff>
    </xdr:to>
    <xdr:cxnSp macro="">
      <xdr:nvCxnSpPr>
        <xdr:cNvPr id="84" name="Connecteur : en angle 83">
          <a:extLst>
            <a:ext uri="{FF2B5EF4-FFF2-40B4-BE49-F238E27FC236}">
              <a16:creationId xmlns:a16="http://schemas.microsoft.com/office/drawing/2014/main" id="{B9EEE307-A613-414A-83A3-691F4AB83848}"/>
            </a:ext>
          </a:extLst>
        </xdr:cNvPr>
        <xdr:cNvCxnSpPr/>
      </xdr:nvCxnSpPr>
      <xdr:spPr>
        <a:xfrm flipV="1">
          <a:off x="13277273" y="2935332"/>
          <a:ext cx="1019108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42</xdr:row>
      <xdr:rowOff>256787</xdr:rowOff>
    </xdr:from>
    <xdr:to>
      <xdr:col>9</xdr:col>
      <xdr:colOff>14654</xdr:colOff>
      <xdr:row>46</xdr:row>
      <xdr:rowOff>261671</xdr:rowOff>
    </xdr:to>
    <xdr:cxnSp macro="">
      <xdr:nvCxnSpPr>
        <xdr:cNvPr id="85" name="Connecteur : en angle 84">
          <a:extLst>
            <a:ext uri="{FF2B5EF4-FFF2-40B4-BE49-F238E27FC236}">
              <a16:creationId xmlns:a16="http://schemas.microsoft.com/office/drawing/2014/main" id="{0812C5C8-B49D-45BA-93FA-6A50D448777E}"/>
            </a:ext>
          </a:extLst>
        </xdr:cNvPr>
        <xdr:cNvCxnSpPr/>
      </xdr:nvCxnSpPr>
      <xdr:spPr>
        <a:xfrm flipV="1">
          <a:off x="6130636" y="7184060"/>
          <a:ext cx="1088382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42</xdr:row>
      <xdr:rowOff>256787</xdr:rowOff>
    </xdr:from>
    <xdr:to>
      <xdr:col>9</xdr:col>
      <xdr:colOff>14654</xdr:colOff>
      <xdr:row>46</xdr:row>
      <xdr:rowOff>261671</xdr:rowOff>
    </xdr:to>
    <xdr:cxnSp macro="">
      <xdr:nvCxnSpPr>
        <xdr:cNvPr id="86" name="Connecteur : en angle 85">
          <a:extLst>
            <a:ext uri="{FF2B5EF4-FFF2-40B4-BE49-F238E27FC236}">
              <a16:creationId xmlns:a16="http://schemas.microsoft.com/office/drawing/2014/main" id="{9FE2C6F8-F0CC-4689-9B05-64039B68F8B0}"/>
            </a:ext>
          </a:extLst>
        </xdr:cNvPr>
        <xdr:cNvCxnSpPr/>
      </xdr:nvCxnSpPr>
      <xdr:spPr>
        <a:xfrm flipV="1">
          <a:off x="6130636" y="7184060"/>
          <a:ext cx="1088382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42</xdr:row>
      <xdr:rowOff>256787</xdr:rowOff>
    </xdr:from>
    <xdr:to>
      <xdr:col>9</xdr:col>
      <xdr:colOff>14654</xdr:colOff>
      <xdr:row>46</xdr:row>
      <xdr:rowOff>261671</xdr:rowOff>
    </xdr:to>
    <xdr:cxnSp macro="">
      <xdr:nvCxnSpPr>
        <xdr:cNvPr id="87" name="Connecteur : en angle 86">
          <a:extLst>
            <a:ext uri="{FF2B5EF4-FFF2-40B4-BE49-F238E27FC236}">
              <a16:creationId xmlns:a16="http://schemas.microsoft.com/office/drawing/2014/main" id="{16CA1FF7-09F8-42F1-83DB-691A8BD7A82B}"/>
            </a:ext>
          </a:extLst>
        </xdr:cNvPr>
        <xdr:cNvCxnSpPr/>
      </xdr:nvCxnSpPr>
      <xdr:spPr>
        <a:xfrm flipV="1">
          <a:off x="6130636" y="7184060"/>
          <a:ext cx="1088382" cy="1067066"/>
        </a:xfrm>
        <a:prstGeom prst="bentConnector3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31751</xdr:colOff>
      <xdr:row>0</xdr:row>
      <xdr:rowOff>111125</xdr:rowOff>
    </xdr:from>
    <xdr:to>
      <xdr:col>1</xdr:col>
      <xdr:colOff>952501</xdr:colOff>
      <xdr:row>2</xdr:row>
      <xdr:rowOff>210724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60F5BB1-882C-3DD2-AB25-33424D3541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6376" y="111125"/>
          <a:ext cx="920750" cy="63934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245385</xdr:colOff>
      <xdr:row>28</xdr:row>
      <xdr:rowOff>77824</xdr:rowOff>
    </xdr:from>
    <xdr:to>
      <xdr:col>3</xdr:col>
      <xdr:colOff>1890981</xdr:colOff>
      <xdr:row>35</xdr:row>
      <xdr:rowOff>91514</xdr:rowOff>
    </xdr:to>
    <xdr:pic>
      <xdr:nvPicPr>
        <xdr:cNvPr id="3" name="Image 2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F36E39E0-52CE-45E7-B212-27C9066B5E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2177" y="8296881"/>
          <a:ext cx="6402106" cy="1271709"/>
        </a:xfrm>
        <a:prstGeom prst="rect">
          <a:avLst/>
        </a:prstGeom>
      </xdr:spPr>
    </xdr:pic>
    <xdr:clientData/>
  </xdr:twoCellAnchor>
  <xdr:twoCellAnchor editAs="oneCell">
    <xdr:from>
      <xdr:col>6</xdr:col>
      <xdr:colOff>53687</xdr:colOff>
      <xdr:row>16</xdr:row>
      <xdr:rowOff>101786</xdr:rowOff>
    </xdr:from>
    <xdr:to>
      <xdr:col>8</xdr:col>
      <xdr:colOff>1401793</xdr:colOff>
      <xdr:row>20</xdr:row>
      <xdr:rowOff>14279</xdr:rowOff>
    </xdr:to>
    <xdr:pic>
      <xdr:nvPicPr>
        <xdr:cNvPr id="2" name="Image 1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D24C9750-9BD6-464D-A2AD-F2D4D7DC22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11423" y="4882258"/>
          <a:ext cx="5349804" cy="1062681"/>
        </a:xfrm>
        <a:prstGeom prst="rect">
          <a:avLst/>
        </a:prstGeom>
      </xdr:spPr>
    </xdr:pic>
    <xdr:clientData/>
  </xdr:twoCellAnchor>
  <xdr:twoCellAnchor editAs="oneCell">
    <xdr:from>
      <xdr:col>10</xdr:col>
      <xdr:colOff>103437</xdr:colOff>
      <xdr:row>16</xdr:row>
      <xdr:rowOff>24764</xdr:rowOff>
    </xdr:from>
    <xdr:to>
      <xdr:col>11</xdr:col>
      <xdr:colOff>1898200</xdr:colOff>
      <xdr:row>19</xdr:row>
      <xdr:rowOff>6518</xdr:rowOff>
    </xdr:to>
    <xdr:pic>
      <xdr:nvPicPr>
        <xdr:cNvPr id="4" name="Image 3" descr="Une image contenant Police, texte, Graphique, logo&#10;&#10;Description générée automatiquement">
          <a:extLst>
            <a:ext uri="{FF2B5EF4-FFF2-40B4-BE49-F238E27FC236}">
              <a16:creationId xmlns:a16="http://schemas.microsoft.com/office/drawing/2014/main" id="{6C8B390B-E9B5-4633-9496-7244C148E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12086" y="4752940"/>
          <a:ext cx="4248952" cy="8312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ED225-3523-46FF-A7E3-68852AB00E7A}">
  <dimension ref="A1:H27"/>
  <sheetViews>
    <sheetView workbookViewId="0">
      <selection activeCell="H12" sqref="H12"/>
    </sheetView>
  </sheetViews>
  <sheetFormatPr baseColWidth="10" defaultRowHeight="14.5" x14ac:dyDescent="0.35"/>
  <cols>
    <col min="1" max="1" width="4.81640625" customWidth="1"/>
    <col min="2" max="2" width="18" customWidth="1"/>
    <col min="4" max="6" width="19.54296875" customWidth="1"/>
    <col min="7" max="7" width="16.90625" customWidth="1"/>
  </cols>
  <sheetData>
    <row r="1" spans="1:8" x14ac:dyDescent="0.35">
      <c r="A1" t="s">
        <v>5</v>
      </c>
    </row>
    <row r="2" spans="1:8" x14ac:dyDescent="0.35">
      <c r="A2" t="s">
        <v>6</v>
      </c>
    </row>
    <row r="3" spans="1:8" x14ac:dyDescent="0.35">
      <c r="A3" t="s">
        <v>7</v>
      </c>
      <c r="E3" s="94" t="s">
        <v>126</v>
      </c>
      <c r="F3" s="17" t="str">
        <f>E3&amp;" A"</f>
        <v>Bandanateam A</v>
      </c>
      <c r="G3" s="17" t="str">
        <f t="shared" ref="G3:G14" si="0">E3&amp;" B"</f>
        <v>Bandanateam B</v>
      </c>
    </row>
    <row r="4" spans="1:8" x14ac:dyDescent="0.35">
      <c r="E4" s="94" t="s">
        <v>127</v>
      </c>
      <c r="F4" s="17" t="str">
        <f t="shared" ref="F4:F14" si="1">E4&amp;" A"</f>
        <v>Saint Cyr Zoo A</v>
      </c>
      <c r="G4" s="17" t="str">
        <f t="shared" si="0"/>
        <v>Saint Cyr Zoo B</v>
      </c>
    </row>
    <row r="5" spans="1:8" x14ac:dyDescent="0.35">
      <c r="E5" s="94" t="s">
        <v>128</v>
      </c>
      <c r="F5" s="17" t="str">
        <f t="shared" si="1"/>
        <v>Les Pizzas A</v>
      </c>
      <c r="G5" s="17" t="str">
        <f t="shared" si="0"/>
        <v>Les Pizzas B</v>
      </c>
    </row>
    <row r="6" spans="1:8" x14ac:dyDescent="0.35">
      <c r="B6" t="s">
        <v>16</v>
      </c>
      <c r="E6" s="93" t="s">
        <v>129</v>
      </c>
      <c r="F6" s="17" t="str">
        <f t="shared" si="1"/>
        <v>Les Tengos A</v>
      </c>
      <c r="G6" s="17" t="str">
        <f t="shared" si="0"/>
        <v>Les Tengos B</v>
      </c>
    </row>
    <row r="7" spans="1:8" x14ac:dyDescent="0.35">
      <c r="B7" s="17" t="s">
        <v>88</v>
      </c>
      <c r="C7" s="17" t="s">
        <v>20</v>
      </c>
      <c r="E7" s="93" t="s">
        <v>131</v>
      </c>
      <c r="F7" s="17" t="str">
        <f t="shared" si="1"/>
        <v>Los Mosquitos A</v>
      </c>
      <c r="G7" s="17" t="str">
        <f t="shared" si="0"/>
        <v>Los Mosquitos B</v>
      </c>
    </row>
    <row r="8" spans="1:8" x14ac:dyDescent="0.35">
      <c r="B8" s="17" t="s">
        <v>89</v>
      </c>
      <c r="C8" s="17" t="s">
        <v>19</v>
      </c>
      <c r="E8" s="93" t="s">
        <v>137</v>
      </c>
      <c r="F8" s="17" t="str">
        <f t="shared" si="1"/>
        <v>Les Caracaras A</v>
      </c>
      <c r="G8" s="17" t="str">
        <f t="shared" si="0"/>
        <v>Les Caracaras B</v>
      </c>
      <c r="H8">
        <v>2</v>
      </c>
    </row>
    <row r="9" spans="1:8" x14ac:dyDescent="0.35">
      <c r="B9" s="17" t="s">
        <v>90</v>
      </c>
      <c r="C9" s="17" t="s">
        <v>21</v>
      </c>
      <c r="E9" s="94" t="s">
        <v>136</v>
      </c>
      <c r="F9" s="17" t="str">
        <f t="shared" si="1"/>
        <v>Les Fandens A</v>
      </c>
      <c r="G9" s="17" t="str">
        <f t="shared" si="0"/>
        <v>Les Fandens B</v>
      </c>
      <c r="H9">
        <v>1</v>
      </c>
    </row>
    <row r="10" spans="1:8" ht="23" x14ac:dyDescent="0.35">
      <c r="B10" s="17" t="s">
        <v>91</v>
      </c>
      <c r="C10" s="17" t="s">
        <v>18</v>
      </c>
      <c r="E10" s="94" t="s">
        <v>130</v>
      </c>
      <c r="F10" s="17" t="str">
        <f t="shared" si="1"/>
        <v>Standard de brousse A</v>
      </c>
      <c r="G10" s="17" t="str">
        <f t="shared" si="0"/>
        <v>Standard de brousse B</v>
      </c>
    </row>
    <row r="11" spans="1:8" x14ac:dyDescent="0.35">
      <c r="B11" s="17" t="s">
        <v>92</v>
      </c>
      <c r="C11" s="17" t="s">
        <v>17</v>
      </c>
      <c r="E11" s="94" t="s">
        <v>132</v>
      </c>
      <c r="F11" s="17" t="str">
        <f t="shared" si="1"/>
        <v>Les Téléteubiloutes A</v>
      </c>
      <c r="G11" s="17" t="str">
        <f t="shared" si="0"/>
        <v>Les Téléteubiloutes B</v>
      </c>
      <c r="H11">
        <v>1</v>
      </c>
    </row>
    <row r="12" spans="1:8" x14ac:dyDescent="0.35">
      <c r="B12" s="17" t="s">
        <v>89</v>
      </c>
      <c r="C12" s="17" t="s">
        <v>22</v>
      </c>
      <c r="E12" s="93" t="s">
        <v>133</v>
      </c>
      <c r="F12" s="17" t="str">
        <f t="shared" si="1"/>
        <v>Trampotech A</v>
      </c>
      <c r="G12" s="17" t="str">
        <f t="shared" si="0"/>
        <v>Trampotech B</v>
      </c>
    </row>
    <row r="13" spans="1:8" x14ac:dyDescent="0.35">
      <c r="B13" s="17" t="s">
        <v>88</v>
      </c>
      <c r="C13" s="17" t="s">
        <v>23</v>
      </c>
      <c r="E13" s="94" t="s">
        <v>134</v>
      </c>
      <c r="F13" s="17" t="str">
        <f t="shared" si="1"/>
        <v>L'aile ou la cuite A</v>
      </c>
      <c r="G13" s="17" t="str">
        <f t="shared" si="0"/>
        <v>L'aile ou la cuite B</v>
      </c>
    </row>
    <row r="14" spans="1:8" x14ac:dyDescent="0.35">
      <c r="B14" s="17" t="s">
        <v>89</v>
      </c>
      <c r="C14" s="17" t="s">
        <v>24</v>
      </c>
      <c r="E14" s="94" t="s">
        <v>135</v>
      </c>
      <c r="F14" s="17" t="str">
        <f t="shared" si="1"/>
        <v>Cisco A</v>
      </c>
      <c r="G14" s="17" t="str">
        <f t="shared" si="0"/>
        <v>Cisco B</v>
      </c>
    </row>
    <row r="16" spans="1:8" ht="29" x14ac:dyDescent="0.35">
      <c r="D16" s="73" t="s">
        <v>98</v>
      </c>
      <c r="E16" s="71" t="s">
        <v>99</v>
      </c>
      <c r="F16" s="73" t="s">
        <v>114</v>
      </c>
      <c r="G16" s="71" t="s">
        <v>115</v>
      </c>
    </row>
    <row r="17" spans="2:7" x14ac:dyDescent="0.35">
      <c r="B17" s="17" t="s">
        <v>25</v>
      </c>
      <c r="D17" s="76">
        <v>0.4201388888888889</v>
      </c>
      <c r="E17" s="75">
        <v>0.4201388888888889</v>
      </c>
      <c r="F17" s="76">
        <v>0.625</v>
      </c>
      <c r="G17" s="75">
        <v>0.625</v>
      </c>
    </row>
    <row r="18" spans="2:7" x14ac:dyDescent="0.35">
      <c r="B18" s="17" t="s">
        <v>26</v>
      </c>
      <c r="D18" s="76">
        <v>8.3333333333333332E-3</v>
      </c>
      <c r="E18" s="75">
        <v>5.5555555555555558E-3</v>
      </c>
      <c r="F18" s="76">
        <v>8.3333333333333332E-3</v>
      </c>
      <c r="G18" s="75">
        <v>5.5555555555555558E-3</v>
      </c>
    </row>
    <row r="19" spans="2:7" x14ac:dyDescent="0.35">
      <c r="B19" s="17" t="s">
        <v>27</v>
      </c>
      <c r="D19" s="76">
        <v>4.1666666666666666E-3</v>
      </c>
      <c r="E19" s="75">
        <v>1.736111111111111E-3</v>
      </c>
      <c r="F19" s="76">
        <v>3.472222222222222E-3</v>
      </c>
      <c r="G19" s="75">
        <v>1.3888888888888889E-3</v>
      </c>
    </row>
    <row r="20" spans="2:7" ht="23" x14ac:dyDescent="0.35">
      <c r="B20" s="17" t="s">
        <v>28</v>
      </c>
      <c r="D20" s="76">
        <v>6.9444444444444441E-3</v>
      </c>
      <c r="E20" s="75">
        <v>6.9444444444444441E-3</v>
      </c>
      <c r="F20" s="76">
        <v>6.9444444444444441E-3</v>
      </c>
      <c r="G20" s="75">
        <v>6.9444444444444441E-3</v>
      </c>
    </row>
    <row r="21" spans="2:7" x14ac:dyDescent="0.35">
      <c r="B21" s="17" t="s">
        <v>116</v>
      </c>
      <c r="D21" s="74">
        <f>'1-Phase de poule-Foot'!C20</f>
        <v>0.52013888888888893</v>
      </c>
      <c r="E21" s="72">
        <f>'1-Phase de poule-Ping'!P20</f>
        <v>0.4930555555555553</v>
      </c>
    </row>
    <row r="22" spans="2:7" x14ac:dyDescent="0.35">
      <c r="B22" s="17" t="s">
        <v>117</v>
      </c>
      <c r="D22" s="74">
        <f>'1-Phase de poule-Foot'!P20</f>
        <v>0.60763888888888873</v>
      </c>
      <c r="E22" s="72">
        <f>'1-Phase de poule-Ping'!AN20</f>
        <v>0.61458333333333359</v>
      </c>
    </row>
    <row r="23" spans="2:7" x14ac:dyDescent="0.35">
      <c r="B23" s="17" t="s">
        <v>118</v>
      </c>
      <c r="F23" s="74">
        <f>'2-Phase de classement-Foot'!K53</f>
        <v>0.67777777777777737</v>
      </c>
      <c r="G23" s="72">
        <f>'2-Phase de classement-Ping'!R54</f>
        <v>0.70312499999999989</v>
      </c>
    </row>
    <row r="25" spans="2:7" ht="23" x14ac:dyDescent="0.35">
      <c r="B25" s="17" t="s">
        <v>85</v>
      </c>
      <c r="C25" s="17">
        <v>3</v>
      </c>
    </row>
    <row r="26" spans="2:7" x14ac:dyDescent="0.35">
      <c r="B26" s="17" t="s">
        <v>86</v>
      </c>
      <c r="C26" s="17">
        <v>2</v>
      </c>
    </row>
    <row r="27" spans="2:7" x14ac:dyDescent="0.35">
      <c r="B27" s="17" t="s">
        <v>87</v>
      </c>
      <c r="C27" s="17">
        <v>1</v>
      </c>
    </row>
  </sheetData>
  <phoneticPr fontId="21" type="noConversion"/>
  <conditionalFormatting sqref="B17:B23">
    <cfRule type="cellIs" dxfId="745" priority="19" operator="equal">
      <formula>"N"</formula>
    </cfRule>
    <cfRule type="cellIs" dxfId="744" priority="20" operator="equal">
      <formula>"W"</formula>
    </cfRule>
    <cfRule type="cellIs" dxfId="743" priority="21" operator="equal">
      <formula>"L"</formula>
    </cfRule>
  </conditionalFormatting>
  <conditionalFormatting sqref="B7:C14">
    <cfRule type="cellIs" dxfId="742" priority="4" operator="equal">
      <formula>"N"</formula>
    </cfRule>
    <cfRule type="cellIs" dxfId="741" priority="5" operator="equal">
      <formula>"W"</formula>
    </cfRule>
    <cfRule type="cellIs" dxfId="740" priority="6" operator="equal">
      <formula>"L"</formula>
    </cfRule>
  </conditionalFormatting>
  <conditionalFormatting sqref="B25:C27">
    <cfRule type="cellIs" dxfId="739" priority="10" operator="equal">
      <formula>"N"</formula>
    </cfRule>
    <cfRule type="cellIs" dxfId="738" priority="11" operator="equal">
      <formula>"W"</formula>
    </cfRule>
    <cfRule type="cellIs" dxfId="737" priority="12" operator="equal">
      <formula>"L"</formula>
    </cfRule>
  </conditionalFormatting>
  <conditionalFormatting sqref="E3:G14">
    <cfRule type="cellIs" dxfId="736" priority="1" operator="equal">
      <formula>"N"</formula>
    </cfRule>
    <cfRule type="cellIs" dxfId="735" priority="2" operator="equal">
      <formula>"W"</formula>
    </cfRule>
    <cfRule type="cellIs" dxfId="734" priority="3" operator="equal">
      <formula>"L"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473FB-7DC1-4491-8BB5-1C645AF9BFFB}">
  <dimension ref="A1:L18"/>
  <sheetViews>
    <sheetView showGridLines="0" zoomScale="40" zoomScaleNormal="40" workbookViewId="0">
      <selection activeCell="N8" sqref="N8"/>
    </sheetView>
  </sheetViews>
  <sheetFormatPr baseColWidth="10" defaultRowHeight="14.5" x14ac:dyDescent="0.35"/>
  <cols>
    <col min="1" max="1" width="22.7265625" style="15" customWidth="1"/>
    <col min="2" max="4" width="19" customWidth="1"/>
    <col min="10" max="10" width="27.26953125" customWidth="1"/>
    <col min="12" max="12" width="27.26953125" customWidth="1"/>
  </cols>
  <sheetData>
    <row r="1" spans="1:12" ht="88" customHeight="1" x14ac:dyDescent="0.35"/>
    <row r="2" spans="1:12" x14ac:dyDescent="0.35">
      <c r="B2" s="16" t="s">
        <v>13</v>
      </c>
      <c r="C2" s="16" t="s">
        <v>14</v>
      </c>
      <c r="D2" s="16" t="s">
        <v>15</v>
      </c>
    </row>
    <row r="3" spans="1:12" x14ac:dyDescent="0.35">
      <c r="A3" s="108" t="str">
        <f>Paramétrage!B7</f>
        <v>Equipe A</v>
      </c>
      <c r="B3" s="5"/>
      <c r="C3" s="5"/>
      <c r="D3" s="5"/>
    </row>
    <row r="4" spans="1:12" x14ac:dyDescent="0.35">
      <c r="A4" s="108"/>
      <c r="B4" s="5"/>
      <c r="C4" s="5"/>
      <c r="D4" s="5"/>
    </row>
    <row r="5" spans="1:12" x14ac:dyDescent="0.35">
      <c r="A5" s="108" t="str">
        <f>Paramétrage!B8</f>
        <v>Equipe B</v>
      </c>
      <c r="B5" s="39"/>
      <c r="C5" s="39"/>
      <c r="D5" s="39"/>
    </row>
    <row r="6" spans="1:12" x14ac:dyDescent="0.35">
      <c r="A6" s="108"/>
      <c r="B6" s="39"/>
      <c r="C6" s="39"/>
      <c r="D6" s="39"/>
    </row>
    <row r="7" spans="1:12" x14ac:dyDescent="0.35">
      <c r="A7" s="108" t="str">
        <f>Paramétrage!B9</f>
        <v>Equipe C</v>
      </c>
      <c r="B7" s="5"/>
      <c r="C7" s="5"/>
      <c r="D7" s="5"/>
    </row>
    <row r="8" spans="1:12" s="92" customFormat="1" ht="38" customHeight="1" x14ac:dyDescent="0.35">
      <c r="A8" s="108"/>
      <c r="B8" s="91"/>
      <c r="C8" s="91"/>
      <c r="D8" s="91"/>
      <c r="J8" s="106" t="s">
        <v>140</v>
      </c>
      <c r="K8" s="107"/>
      <c r="L8" s="107"/>
    </row>
    <row r="9" spans="1:12" ht="15" thickBot="1" x14ac:dyDescent="0.4">
      <c r="A9" s="108" t="str">
        <f>Paramétrage!B10</f>
        <v>Equipe D</v>
      </c>
      <c r="B9" s="39"/>
      <c r="C9" s="39"/>
      <c r="D9" s="39"/>
    </row>
    <row r="10" spans="1:12" ht="21.5" thickBot="1" x14ac:dyDescent="0.55000000000000004">
      <c r="A10" s="108"/>
      <c r="B10" s="39"/>
      <c r="C10" s="39"/>
      <c r="D10" s="39"/>
      <c r="J10" s="90" t="s">
        <v>138</v>
      </c>
      <c r="L10" s="90" t="s">
        <v>139</v>
      </c>
    </row>
    <row r="11" spans="1:12" ht="22.5" x14ac:dyDescent="0.35">
      <c r="A11" s="108" t="str">
        <f>Paramétrage!B11</f>
        <v>Equipe E</v>
      </c>
      <c r="B11" s="5"/>
      <c r="C11" s="5"/>
      <c r="D11" s="5"/>
      <c r="J11" s="85" t="str">
        <f>Paramétrage!$E$3</f>
        <v>Bandanateam</v>
      </c>
      <c r="L11" s="85" t="s">
        <v>136</v>
      </c>
    </row>
    <row r="12" spans="1:12" ht="22.5" x14ac:dyDescent="0.35">
      <c r="A12" s="108"/>
      <c r="B12" s="5"/>
      <c r="C12" s="5"/>
      <c r="D12" s="5"/>
      <c r="J12" s="86" t="str">
        <f>Paramétrage!$E$4</f>
        <v>Saint Cyr Zoo</v>
      </c>
      <c r="L12" s="86" t="s">
        <v>130</v>
      </c>
    </row>
    <row r="13" spans="1:12" ht="22.5" x14ac:dyDescent="0.35">
      <c r="A13" s="108" t="str">
        <f>Paramétrage!B12</f>
        <v>Equipe B</v>
      </c>
      <c r="B13" s="39"/>
      <c r="C13" s="39"/>
      <c r="D13" s="39"/>
      <c r="J13" s="87" t="str">
        <f>Paramétrage!$E$5</f>
        <v>Les Pizzas</v>
      </c>
      <c r="L13" s="87" t="s">
        <v>132</v>
      </c>
    </row>
    <row r="14" spans="1:12" ht="22.5" x14ac:dyDescent="0.35">
      <c r="A14" s="108"/>
      <c r="B14" s="39"/>
      <c r="C14" s="39"/>
      <c r="D14" s="39"/>
      <c r="J14" s="88" t="str">
        <f>Paramétrage!$E$6</f>
        <v>Les Tengos</v>
      </c>
      <c r="L14" s="88" t="s">
        <v>133</v>
      </c>
    </row>
    <row r="15" spans="1:12" ht="22.5" x14ac:dyDescent="0.35">
      <c r="A15" s="108" t="str">
        <f>Paramétrage!B13</f>
        <v>Equipe A</v>
      </c>
      <c r="B15" s="5"/>
      <c r="C15" s="5"/>
      <c r="D15" s="5"/>
      <c r="J15" s="87" t="str">
        <f>Paramétrage!$E$7</f>
        <v>Los Mosquitos</v>
      </c>
      <c r="L15" s="87" t="s">
        <v>134</v>
      </c>
    </row>
    <row r="16" spans="1:12" ht="23" thickBot="1" x14ac:dyDescent="0.4">
      <c r="A16" s="108"/>
      <c r="B16" s="5"/>
      <c r="C16" s="5"/>
      <c r="D16" s="5"/>
      <c r="J16" s="89" t="str">
        <f>Paramétrage!$E$8</f>
        <v>Les Caracaras</v>
      </c>
      <c r="L16" s="89" t="s">
        <v>135</v>
      </c>
    </row>
    <row r="17" spans="1:4" x14ac:dyDescent="0.35">
      <c r="A17" s="108" t="str">
        <f>Paramétrage!B14</f>
        <v>Equipe B</v>
      </c>
      <c r="B17" s="39"/>
      <c r="C17" s="39"/>
      <c r="D17" s="39"/>
    </row>
    <row r="18" spans="1:4" x14ac:dyDescent="0.35">
      <c r="A18" s="108"/>
      <c r="B18" s="39"/>
      <c r="C18" s="39"/>
      <c r="D18" s="39"/>
    </row>
  </sheetData>
  <mergeCells count="9">
    <mergeCell ref="J8:L8"/>
    <mergeCell ref="A13:A14"/>
    <mergeCell ref="A15:A16"/>
    <mergeCell ref="A17:A18"/>
    <mergeCell ref="A3:A4"/>
    <mergeCell ref="A5:A6"/>
    <mergeCell ref="A7:A8"/>
    <mergeCell ref="A9:A10"/>
    <mergeCell ref="A11:A12"/>
  </mergeCells>
  <conditionalFormatting sqref="A3">
    <cfRule type="cellIs" dxfId="733" priority="45" operator="equal">
      <formula>"W"</formula>
    </cfRule>
    <cfRule type="cellIs" dxfId="732" priority="44" operator="equal">
      <formula>"N"</formula>
    </cfRule>
    <cfRule type="cellIs" dxfId="731" priority="46" operator="equal">
      <formula>"L"</formula>
    </cfRule>
  </conditionalFormatting>
  <conditionalFormatting sqref="A5">
    <cfRule type="cellIs" dxfId="730" priority="43" operator="equal">
      <formula>"L"</formula>
    </cfRule>
    <cfRule type="cellIs" dxfId="729" priority="41" operator="equal">
      <formula>"N"</formula>
    </cfRule>
    <cfRule type="cellIs" dxfId="728" priority="42" operator="equal">
      <formula>"W"</formula>
    </cfRule>
  </conditionalFormatting>
  <conditionalFormatting sqref="A7">
    <cfRule type="cellIs" dxfId="727" priority="40" operator="equal">
      <formula>"L"</formula>
    </cfRule>
    <cfRule type="cellIs" dxfId="726" priority="39" operator="equal">
      <formula>"W"</formula>
    </cfRule>
    <cfRule type="cellIs" dxfId="725" priority="38" operator="equal">
      <formula>"N"</formula>
    </cfRule>
  </conditionalFormatting>
  <conditionalFormatting sqref="A9">
    <cfRule type="cellIs" dxfId="724" priority="36" operator="equal">
      <formula>"W"</formula>
    </cfRule>
    <cfRule type="cellIs" dxfId="723" priority="37" operator="equal">
      <formula>"L"</formula>
    </cfRule>
    <cfRule type="cellIs" dxfId="722" priority="35" operator="equal">
      <formula>"N"</formula>
    </cfRule>
  </conditionalFormatting>
  <conditionalFormatting sqref="A11">
    <cfRule type="cellIs" dxfId="721" priority="34" operator="equal">
      <formula>"L"</formula>
    </cfRule>
    <cfRule type="cellIs" dxfId="720" priority="33" operator="equal">
      <formula>"W"</formula>
    </cfRule>
    <cfRule type="cellIs" dxfId="719" priority="32" operator="equal">
      <formula>"N"</formula>
    </cfRule>
  </conditionalFormatting>
  <conditionalFormatting sqref="A13">
    <cfRule type="cellIs" dxfId="718" priority="31" operator="equal">
      <formula>"L"</formula>
    </cfRule>
    <cfRule type="cellIs" dxfId="717" priority="30" operator="equal">
      <formula>"W"</formula>
    </cfRule>
    <cfRule type="cellIs" dxfId="716" priority="29" operator="equal">
      <formula>"N"</formula>
    </cfRule>
  </conditionalFormatting>
  <conditionalFormatting sqref="A15">
    <cfRule type="cellIs" dxfId="715" priority="26" operator="equal">
      <formula>"N"</formula>
    </cfRule>
    <cfRule type="cellIs" dxfId="714" priority="28" operator="equal">
      <formula>"L"</formula>
    </cfRule>
    <cfRule type="cellIs" dxfId="713" priority="27" operator="equal">
      <formula>"W"</formula>
    </cfRule>
  </conditionalFormatting>
  <conditionalFormatting sqref="A17">
    <cfRule type="cellIs" dxfId="712" priority="25" operator="equal">
      <formula>"L"</formula>
    </cfRule>
    <cfRule type="cellIs" dxfId="711" priority="23" operator="equal">
      <formula>"N"</formula>
    </cfRule>
    <cfRule type="cellIs" dxfId="710" priority="24" operator="equal">
      <formula>"W"</formula>
    </cfRule>
  </conditionalFormatting>
  <conditionalFormatting sqref="J10:J16">
    <cfRule type="cellIs" dxfId="709" priority="22" operator="equal">
      <formula>"L"</formula>
    </cfRule>
    <cfRule type="cellIs" dxfId="708" priority="21" operator="equal">
      <formula>"W"</formula>
    </cfRule>
    <cfRule type="cellIs" dxfId="707" priority="20" operator="equal">
      <formula>"N"</formula>
    </cfRule>
  </conditionalFormatting>
  <conditionalFormatting sqref="L10:L16">
    <cfRule type="cellIs" dxfId="697" priority="11" operator="equal">
      <formula>"L"</formula>
    </cfRule>
    <cfRule type="cellIs" dxfId="696" priority="10" operator="equal">
      <formula>"W"</formula>
    </cfRule>
    <cfRule type="cellIs" dxfId="695" priority="9" operator="equal">
      <formula>"N"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75897FD7-1420-4240-A24C-C5470A807CEA}">
            <xm:f>NOT(ISERROR(SEARCH(Paramétrage!$B$7,J10)))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8" operator="containsText" id="{697D929C-6A73-4FD1-BC8E-633DC5F1315F}">
            <xm:f>NOT(ISERROR(SEARCH(Paramétrage!$B$8,J10)))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" operator="containsText" id="{41167AD7-67F1-4346-8E51-30756C2B12D1}">
            <xm:f>NOT(ISERROR(SEARCH(Paramétrage!$B$9,J10)))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6" operator="containsText" id="{BC7E93DA-3DC4-433D-A034-1BAA255BA69C}">
            <xm:f>NOT(ISERROR(SEARCH(Paramétrage!$B$10,J10)))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5" operator="containsText" id="{C8112095-97AF-428A-8F61-0D5B74F81C34}">
            <xm:f>NOT(ISERROR(SEARCH(Paramétrage!$B$11,J10)))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14" operator="containsText" id="{96A66610-8413-480D-B8C4-754E1364C5BF}">
            <xm:f>NOT(ISERROR(SEARCH(Paramétrage!$B$12,J10)))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3" operator="containsText" id="{AFFE8FC4-6BCD-4706-A1FF-E88ECB664ED9}">
            <xm:f>NOT(ISERROR(SEARCH(Paramétrage!$B$13,J10)))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14:cfRule type="containsText" priority="12" operator="containsText" id="{53F3D53F-B87C-4C95-8811-71B04D0E8535}">
            <xm:f>NOT(ISERROR(SEARCH(Paramétrage!$B$14,J10)))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m:sqref>J10:J16</xm:sqref>
        </x14:conditionalFormatting>
        <x14:conditionalFormatting xmlns:xm="http://schemas.microsoft.com/office/excel/2006/main">
          <x14:cfRule type="containsText" priority="1" operator="containsText" id="{32699D54-DAF3-4D72-A787-ED0059B9BCBE}">
            <xm:f>NOT(ISERROR(SEARCH(Paramétrage!$B$14,L10)))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8" operator="containsText" id="{244E5AED-06D6-4AB3-87BF-FE48B5D762B5}">
            <xm:f>NOT(ISERROR(SEARCH(Paramétrage!$B$7,L10)))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" operator="containsText" id="{500561EE-4D63-44F3-A0D6-C47457A1AC04}">
            <xm:f>NOT(ISERROR(SEARCH(Paramétrage!$B$9,L10)))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7" operator="containsText" id="{1A2ECECB-68BD-4620-8D28-64CFA787420F}">
            <xm:f>NOT(ISERROR(SEARCH(Paramétrage!$B$8,L10)))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" operator="containsText" id="{D7CFF1D0-6A82-47AD-BC23-4796F121F8A5}">
            <xm:f>NOT(ISERROR(SEARCH(Paramétrage!$B$10,L10)))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4" operator="containsText" id="{B7D9FEBE-9292-4A11-BBA9-DD62059A190C}">
            <xm:f>NOT(ISERROR(SEARCH(Paramétrage!$B$11,L10)))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3" operator="containsText" id="{C1DAAD97-AC48-4E74-85D1-5F8C8113D6CD}">
            <xm:f>NOT(ISERROR(SEARCH(Paramétrage!$B$12,L10)))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" operator="containsText" id="{736D5DC9-0191-4329-952F-A94BFB2F9FA1}">
            <xm:f>NOT(ISERROR(SEARCH(Paramétrage!$B$13,L10)))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m:sqref>L10:L16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BB0444-871C-4530-A1A4-1F6FEAF65587}">
  <sheetPr>
    <tabColor theme="9"/>
  </sheetPr>
  <dimension ref="A1:AS31"/>
  <sheetViews>
    <sheetView showGridLines="0" topLeftCell="C8" zoomScale="70" zoomScaleNormal="70" workbookViewId="0">
      <selection activeCell="J6" sqref="J6"/>
    </sheetView>
  </sheetViews>
  <sheetFormatPr baseColWidth="10" defaultRowHeight="14.5" outlineLevelRow="1" x14ac:dyDescent="0.35"/>
  <cols>
    <col min="1" max="1" width="1.7265625" customWidth="1"/>
    <col min="2" max="3" width="8.6328125" style="1" customWidth="1"/>
    <col min="4" max="4" width="1.7265625" customWidth="1"/>
    <col min="5" max="5" width="8.81640625" hidden="1" customWidth="1"/>
    <col min="6" max="6" width="26.453125" customWidth="1"/>
    <col min="7" max="8" width="6" style="2" customWidth="1"/>
    <col min="9" max="9" width="5.08984375" customWidth="1"/>
    <col min="10" max="10" width="26.453125" customWidth="1"/>
    <col min="11" max="12" width="6" style="2" customWidth="1"/>
    <col min="13" max="13" width="2.453125" customWidth="1"/>
    <col min="14" max="14" width="8.81640625" hidden="1" customWidth="1"/>
    <col min="15" max="16" width="8.6328125" style="1" customWidth="1"/>
    <col min="17" max="17" width="24.26953125" customWidth="1"/>
    <col min="18" max="19" width="6" style="2" customWidth="1"/>
    <col min="20" max="20" width="5.08984375" customWidth="1"/>
    <col min="21" max="21" width="24.26953125" customWidth="1"/>
    <col min="22" max="23" width="6" style="2" customWidth="1"/>
    <col min="24" max="24" width="2.453125" customWidth="1"/>
    <col min="25" max="25" width="8.81640625" hidden="1" customWidth="1"/>
    <col min="26" max="26" width="25.36328125" customWidth="1"/>
    <col min="27" max="28" width="6" style="2" customWidth="1"/>
    <col min="29" max="29" width="5.08984375" customWidth="1"/>
    <col min="30" max="30" width="26.08984375" customWidth="1"/>
    <col min="31" max="32" width="6" style="2" customWidth="1"/>
    <col min="33" max="33" width="2.453125" customWidth="1"/>
    <col min="34" max="34" width="8.81640625" customWidth="1"/>
    <col min="35" max="35" width="26.08984375" customWidth="1"/>
    <col min="36" max="37" width="6" style="2" customWidth="1"/>
    <col min="38" max="38" width="5.08984375" customWidth="1"/>
    <col min="39" max="39" width="26.08984375" customWidth="1"/>
    <col min="40" max="41" width="6" style="2" customWidth="1"/>
  </cols>
  <sheetData>
    <row r="1" spans="1:41" ht="15" thickBot="1" x14ac:dyDescent="0.4"/>
    <row r="2" spans="1:41" ht="25" customHeight="1" thickBot="1" x14ac:dyDescent="0.6">
      <c r="F2" s="109" t="s">
        <v>93</v>
      </c>
      <c r="G2" s="110"/>
      <c r="H2" s="110"/>
      <c r="I2" s="110"/>
      <c r="J2" s="110"/>
      <c r="K2" s="110"/>
      <c r="L2" s="111"/>
      <c r="Q2" s="109" t="s">
        <v>94</v>
      </c>
      <c r="R2" s="110"/>
      <c r="S2" s="110"/>
      <c r="T2" s="110"/>
      <c r="U2" s="110"/>
      <c r="V2" s="110"/>
      <c r="W2" s="111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</row>
    <row r="3" spans="1:41" ht="25" customHeight="1" thickBot="1" x14ac:dyDescent="0.4"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</row>
    <row r="4" spans="1:41" s="14" customFormat="1" ht="25" customHeight="1" thickBot="1" x14ac:dyDescent="0.4">
      <c r="A4"/>
      <c r="B4" s="1"/>
      <c r="C4" s="1"/>
      <c r="D4"/>
      <c r="E4" s="32" t="s">
        <v>10</v>
      </c>
      <c r="F4" s="23" t="s">
        <v>0</v>
      </c>
      <c r="G4" s="24" t="s">
        <v>1</v>
      </c>
      <c r="H4" s="24" t="s">
        <v>2</v>
      </c>
      <c r="I4" s="33"/>
      <c r="J4" s="25" t="s">
        <v>0</v>
      </c>
      <c r="K4" s="24" t="s">
        <v>1</v>
      </c>
      <c r="L4" s="26" t="s">
        <v>2</v>
      </c>
      <c r="N4" s="32" t="s">
        <v>10</v>
      </c>
      <c r="O4" s="1"/>
      <c r="P4" s="1"/>
      <c r="Q4" s="23" t="s">
        <v>0</v>
      </c>
      <c r="R4" s="24" t="s">
        <v>1</v>
      </c>
      <c r="S4" s="24" t="s">
        <v>2</v>
      </c>
      <c r="T4" s="33"/>
      <c r="U4" s="25" t="s">
        <v>0</v>
      </c>
      <c r="V4" s="24" t="s">
        <v>1</v>
      </c>
      <c r="W4" s="26" t="s">
        <v>2</v>
      </c>
      <c r="Y4" s="32" t="s">
        <v>10</v>
      </c>
    </row>
    <row r="5" spans="1:41" s="14" customFormat="1" ht="25" customHeight="1" thickTop="1" thickBot="1" x14ac:dyDescent="0.4">
      <c r="B5" s="49" t="s">
        <v>95</v>
      </c>
      <c r="C5" s="49">
        <f>Paramétrage!D17</f>
        <v>0.4201388888888889</v>
      </c>
      <c r="E5" s="34"/>
      <c r="F5" s="27" t="str">
        <f>Paramétrage!$E$3</f>
        <v>Bandanateam</v>
      </c>
      <c r="G5" s="40" t="s">
        <v>5</v>
      </c>
      <c r="H5" s="40">
        <v>6</v>
      </c>
      <c r="I5" s="22" t="s">
        <v>3</v>
      </c>
      <c r="J5" s="20" t="str">
        <f>Paramétrage!$E$6</f>
        <v>Les Tengos</v>
      </c>
      <c r="K5" s="40" t="s">
        <v>7</v>
      </c>
      <c r="L5" s="42">
        <f>-H5</f>
        <v>-6</v>
      </c>
      <c r="N5" s="34"/>
      <c r="O5" s="49"/>
      <c r="P5" s="49"/>
      <c r="Q5" s="27" t="str">
        <f>Paramétrage!$E$9</f>
        <v>Les Fandens</v>
      </c>
      <c r="R5" s="40" t="s">
        <v>5</v>
      </c>
      <c r="S5" s="40">
        <v>0</v>
      </c>
      <c r="T5" s="22" t="s">
        <v>3</v>
      </c>
      <c r="U5" s="20" t="str">
        <f>Paramétrage!$E$12</f>
        <v>Trampotech</v>
      </c>
      <c r="V5" s="40" t="s">
        <v>7</v>
      </c>
      <c r="W5" s="42">
        <f>-S5</f>
        <v>0</v>
      </c>
      <c r="Y5" s="34"/>
    </row>
    <row r="6" spans="1:41" s="14" customFormat="1" ht="25" customHeight="1" thickBot="1" x14ac:dyDescent="0.4">
      <c r="A6" s="48"/>
      <c r="B6" s="50" t="s">
        <v>96</v>
      </c>
      <c r="C6" s="50">
        <f>C5</f>
        <v>0.4201388888888889</v>
      </c>
      <c r="D6" s="48"/>
      <c r="E6" s="35"/>
      <c r="F6" s="28" t="str">
        <f>Paramétrage!$E$4</f>
        <v>Saint Cyr Zoo</v>
      </c>
      <c r="G6" s="41" t="s">
        <v>7</v>
      </c>
      <c r="H6" s="41">
        <v>-3</v>
      </c>
      <c r="I6" s="22" t="s">
        <v>3</v>
      </c>
      <c r="J6" s="21" t="str">
        <f>Paramétrage!$E$7</f>
        <v>Los Mosquitos</v>
      </c>
      <c r="K6" s="41" t="s">
        <v>5</v>
      </c>
      <c r="L6" s="42">
        <f t="shared" ref="L6:L19" si="0">-H6</f>
        <v>3</v>
      </c>
      <c r="N6" s="35"/>
      <c r="O6" s="49" t="s">
        <v>95</v>
      </c>
      <c r="P6" s="50">
        <v>0.54513888888888895</v>
      </c>
      <c r="Q6" s="28" t="str">
        <f>Paramétrage!$E$10</f>
        <v>Standard de brousse</v>
      </c>
      <c r="R6" s="41" t="s">
        <v>5</v>
      </c>
      <c r="S6" s="41">
        <v>1</v>
      </c>
      <c r="T6" s="22" t="s">
        <v>3</v>
      </c>
      <c r="U6" s="21" t="str">
        <f>Paramétrage!$E$13</f>
        <v>L'aile ou la cuite</v>
      </c>
      <c r="V6" s="41" t="s">
        <v>7</v>
      </c>
      <c r="W6" s="42">
        <f t="shared" ref="W6:W19" si="1">-S6</f>
        <v>-1</v>
      </c>
      <c r="Y6" s="35"/>
    </row>
    <row r="7" spans="1:41" s="14" customFormat="1" ht="25" customHeight="1" thickBot="1" x14ac:dyDescent="0.4">
      <c r="A7" s="48"/>
      <c r="B7" s="49" t="s">
        <v>95</v>
      </c>
      <c r="C7" s="50">
        <f>C5+Paramétrage!$D$18+Paramétrage!$D$19</f>
        <v>0.43263888888888891</v>
      </c>
      <c r="D7" s="48"/>
      <c r="E7" s="34"/>
      <c r="F7" s="27" t="str">
        <f>Paramétrage!$E$5</f>
        <v>Les Pizzas</v>
      </c>
      <c r="G7" s="40" t="s">
        <v>5</v>
      </c>
      <c r="H7" s="40">
        <v>3</v>
      </c>
      <c r="I7" s="22" t="s">
        <v>3</v>
      </c>
      <c r="J7" s="20" t="str">
        <f>Paramétrage!$E$8</f>
        <v>Les Caracaras</v>
      </c>
      <c r="K7" s="40" t="s">
        <v>7</v>
      </c>
      <c r="L7" s="42">
        <f t="shared" si="0"/>
        <v>-3</v>
      </c>
      <c r="N7" s="34"/>
      <c r="O7" s="50" t="s">
        <v>96</v>
      </c>
      <c r="P7" s="50">
        <f>P6</f>
        <v>0.54513888888888895</v>
      </c>
      <c r="Q7" s="27" t="str">
        <f>Paramétrage!$E$11</f>
        <v>Les Téléteubiloutes</v>
      </c>
      <c r="R7" s="40" t="s">
        <v>7</v>
      </c>
      <c r="S7" s="40">
        <v>-1</v>
      </c>
      <c r="T7" s="22" t="s">
        <v>3</v>
      </c>
      <c r="U7" s="20" t="str">
        <f>Paramétrage!$E$14</f>
        <v>Cisco</v>
      </c>
      <c r="V7" s="40" t="s">
        <v>5</v>
      </c>
      <c r="W7" s="42">
        <f t="shared" si="1"/>
        <v>1</v>
      </c>
      <c r="Y7" s="34"/>
    </row>
    <row r="8" spans="1:41" s="14" customFormat="1" ht="25" customHeight="1" thickBot="1" x14ac:dyDescent="0.4">
      <c r="A8" s="48"/>
      <c r="B8" s="50" t="s">
        <v>96</v>
      </c>
      <c r="C8" s="50">
        <f>C7</f>
        <v>0.43263888888888891</v>
      </c>
      <c r="D8" s="48"/>
      <c r="E8" s="35"/>
      <c r="F8" s="28" t="str">
        <f>F5</f>
        <v>Bandanateam</v>
      </c>
      <c r="G8" s="41" t="s">
        <v>5</v>
      </c>
      <c r="H8" s="41">
        <v>1</v>
      </c>
      <c r="I8" s="22" t="s">
        <v>3</v>
      </c>
      <c r="J8" s="21" t="str">
        <f>J6</f>
        <v>Los Mosquitos</v>
      </c>
      <c r="K8" s="41" t="s">
        <v>7</v>
      </c>
      <c r="L8" s="42">
        <f t="shared" si="0"/>
        <v>-1</v>
      </c>
      <c r="N8" s="35"/>
      <c r="O8" s="49" t="s">
        <v>95</v>
      </c>
      <c r="P8" s="50">
        <f>P7+Paramétrage!$D$18+Paramétrage!$D$19</f>
        <v>0.55763888888888891</v>
      </c>
      <c r="Q8" s="28" t="str">
        <f>Q5</f>
        <v>Les Fandens</v>
      </c>
      <c r="R8" s="41" t="s">
        <v>7</v>
      </c>
      <c r="S8" s="41">
        <v>-2</v>
      </c>
      <c r="T8" s="22" t="s">
        <v>3</v>
      </c>
      <c r="U8" s="21" t="str">
        <f>U6</f>
        <v>L'aile ou la cuite</v>
      </c>
      <c r="V8" s="41" t="s">
        <v>5</v>
      </c>
      <c r="W8" s="42">
        <f t="shared" si="1"/>
        <v>2</v>
      </c>
      <c r="Y8" s="35"/>
    </row>
    <row r="9" spans="1:41" s="14" customFormat="1" ht="25" customHeight="1" thickBot="1" x14ac:dyDescent="0.4">
      <c r="A9" s="48"/>
      <c r="B9" s="49" t="s">
        <v>95</v>
      </c>
      <c r="C9" s="50">
        <f>C7+Paramétrage!$D$18+Paramétrage!$D$19</f>
        <v>0.44513888888888892</v>
      </c>
      <c r="D9" s="48"/>
      <c r="E9" s="34"/>
      <c r="F9" s="27" t="str">
        <f>J7</f>
        <v>Les Caracaras</v>
      </c>
      <c r="G9" s="40" t="s">
        <v>7</v>
      </c>
      <c r="H9" s="40">
        <v>-4</v>
      </c>
      <c r="I9" s="22" t="s">
        <v>3</v>
      </c>
      <c r="J9" s="20" t="str">
        <f>J5</f>
        <v>Les Tengos</v>
      </c>
      <c r="K9" s="40" t="s">
        <v>5</v>
      </c>
      <c r="L9" s="42">
        <f t="shared" si="0"/>
        <v>4</v>
      </c>
      <c r="N9" s="34"/>
      <c r="O9" s="49"/>
      <c r="P9" s="50"/>
      <c r="Q9" s="27" t="str">
        <f>U7</f>
        <v>Cisco</v>
      </c>
      <c r="R9" s="40" t="s">
        <v>5</v>
      </c>
      <c r="S9" s="40"/>
      <c r="T9" s="22" t="s">
        <v>3</v>
      </c>
      <c r="U9" s="20" t="str">
        <f>U5</f>
        <v>Trampotech</v>
      </c>
      <c r="V9" s="40" t="s">
        <v>7</v>
      </c>
      <c r="W9" s="42">
        <f t="shared" si="1"/>
        <v>0</v>
      </c>
      <c r="Y9" s="34"/>
    </row>
    <row r="10" spans="1:41" s="14" customFormat="1" ht="25" customHeight="1" thickBot="1" x14ac:dyDescent="0.4">
      <c r="A10" s="48"/>
      <c r="B10" s="50" t="s">
        <v>96</v>
      </c>
      <c r="C10" s="50">
        <f>C9</f>
        <v>0.44513888888888892</v>
      </c>
      <c r="D10" s="48"/>
      <c r="E10" s="35"/>
      <c r="F10" s="28" t="str">
        <f>F6</f>
        <v>Saint Cyr Zoo</v>
      </c>
      <c r="G10" s="41" t="s">
        <v>7</v>
      </c>
      <c r="H10" s="41">
        <v>-3</v>
      </c>
      <c r="I10" s="22" t="s">
        <v>3</v>
      </c>
      <c r="J10" s="21" t="str">
        <f>F7</f>
        <v>Les Pizzas</v>
      </c>
      <c r="K10" s="41" t="s">
        <v>5</v>
      </c>
      <c r="L10" s="42">
        <f t="shared" si="0"/>
        <v>3</v>
      </c>
      <c r="N10" s="35"/>
      <c r="O10" s="50" t="s">
        <v>96</v>
      </c>
      <c r="P10" s="50">
        <f>P8</f>
        <v>0.55763888888888891</v>
      </c>
      <c r="Q10" s="28" t="str">
        <f>Q6</f>
        <v>Standard de brousse</v>
      </c>
      <c r="R10" s="41" t="s">
        <v>7</v>
      </c>
      <c r="S10" s="41">
        <v>-1</v>
      </c>
      <c r="T10" s="22" t="s">
        <v>3</v>
      </c>
      <c r="U10" s="21" t="str">
        <f>Q7</f>
        <v>Les Téléteubiloutes</v>
      </c>
      <c r="V10" s="41" t="s">
        <v>5</v>
      </c>
      <c r="W10" s="42">
        <f t="shared" si="1"/>
        <v>1</v>
      </c>
      <c r="Y10" s="35"/>
    </row>
    <row r="11" spans="1:41" s="14" customFormat="1" ht="25" customHeight="1" thickBot="1" x14ac:dyDescent="0.4">
      <c r="A11" s="48"/>
      <c r="B11" s="49" t="s">
        <v>95</v>
      </c>
      <c r="C11" s="50">
        <f>C9+Paramétrage!$D$18+Paramétrage!$D$19</f>
        <v>0.45763888888888893</v>
      </c>
      <c r="D11" s="48"/>
      <c r="E11" s="34"/>
      <c r="F11" s="27" t="str">
        <f>F5</f>
        <v>Bandanateam</v>
      </c>
      <c r="G11" s="40" t="s">
        <v>5</v>
      </c>
      <c r="H11" s="40">
        <v>3</v>
      </c>
      <c r="I11" s="22" t="s">
        <v>3</v>
      </c>
      <c r="J11" s="20" t="str">
        <f>J7</f>
        <v>Les Caracaras</v>
      </c>
      <c r="K11" s="40" t="s">
        <v>7</v>
      </c>
      <c r="L11" s="42">
        <f t="shared" si="0"/>
        <v>-3</v>
      </c>
      <c r="N11" s="34"/>
      <c r="O11" s="49" t="s">
        <v>95</v>
      </c>
      <c r="P11" s="50">
        <f>P10+Paramétrage!$D$18+Paramétrage!$D$19</f>
        <v>0.57013888888888886</v>
      </c>
      <c r="Q11" s="27" t="str">
        <f>Q5</f>
        <v>Les Fandens</v>
      </c>
      <c r="R11" s="40" t="s">
        <v>6</v>
      </c>
      <c r="S11" s="40"/>
      <c r="T11" s="22" t="s">
        <v>3</v>
      </c>
      <c r="U11" s="20" t="str">
        <f>U7</f>
        <v>Cisco</v>
      </c>
      <c r="V11" s="40" t="s">
        <v>6</v>
      </c>
      <c r="W11" s="42">
        <f t="shared" si="1"/>
        <v>0</v>
      </c>
      <c r="Y11" s="34"/>
    </row>
    <row r="12" spans="1:41" s="14" customFormat="1" ht="25" customHeight="1" thickBot="1" x14ac:dyDescent="0.4">
      <c r="A12"/>
      <c r="B12" s="50" t="s">
        <v>96</v>
      </c>
      <c r="C12" s="50">
        <f>C11</f>
        <v>0.45763888888888893</v>
      </c>
      <c r="D12"/>
      <c r="E12" s="35"/>
      <c r="F12" s="28" t="str">
        <f>F7</f>
        <v>Les Pizzas</v>
      </c>
      <c r="G12" s="41" t="s">
        <v>7</v>
      </c>
      <c r="H12" s="41">
        <v>-3</v>
      </c>
      <c r="I12" s="22" t="s">
        <v>3</v>
      </c>
      <c r="J12" s="21" t="str">
        <f>J6</f>
        <v>Los Mosquitos</v>
      </c>
      <c r="K12" s="41" t="s">
        <v>5</v>
      </c>
      <c r="L12" s="42">
        <f t="shared" si="0"/>
        <v>3</v>
      </c>
      <c r="N12" s="35"/>
      <c r="O12" s="50" t="s">
        <v>96</v>
      </c>
      <c r="P12" s="50">
        <f>P11</f>
        <v>0.57013888888888886</v>
      </c>
      <c r="Q12" s="28" t="str">
        <f>Q7</f>
        <v>Les Téléteubiloutes</v>
      </c>
      <c r="R12" s="41" t="s">
        <v>7</v>
      </c>
      <c r="S12" s="41">
        <v>-3</v>
      </c>
      <c r="T12" s="22" t="s">
        <v>3</v>
      </c>
      <c r="U12" s="21" t="str">
        <f>U6</f>
        <v>L'aile ou la cuite</v>
      </c>
      <c r="V12" s="41" t="s">
        <v>5</v>
      </c>
      <c r="W12" s="42">
        <f t="shared" si="1"/>
        <v>3</v>
      </c>
      <c r="Y12" s="35"/>
    </row>
    <row r="13" spans="1:41" s="14" customFormat="1" ht="25" customHeight="1" thickBot="1" x14ac:dyDescent="0.4">
      <c r="A13"/>
      <c r="B13" s="49" t="s">
        <v>95</v>
      </c>
      <c r="C13" s="50">
        <f>C11+Paramétrage!$D$18+Paramétrage!$D$19</f>
        <v>0.47013888888888894</v>
      </c>
      <c r="D13"/>
      <c r="E13" s="34"/>
      <c r="F13" s="27" t="str">
        <f>F6</f>
        <v>Saint Cyr Zoo</v>
      </c>
      <c r="G13" s="40" t="s">
        <v>5</v>
      </c>
      <c r="H13" s="40">
        <v>1</v>
      </c>
      <c r="I13" s="22" t="s">
        <v>3</v>
      </c>
      <c r="J13" s="20" t="str">
        <f>J5</f>
        <v>Les Tengos</v>
      </c>
      <c r="K13" s="40" t="s">
        <v>7</v>
      </c>
      <c r="L13" s="42">
        <f t="shared" si="0"/>
        <v>-1</v>
      </c>
      <c r="N13" s="34"/>
      <c r="O13" s="49"/>
      <c r="P13" s="50"/>
      <c r="Q13" s="27" t="str">
        <f>Q6</f>
        <v>Standard de brousse</v>
      </c>
      <c r="R13" s="40" t="s">
        <v>5</v>
      </c>
      <c r="S13" s="40"/>
      <c r="T13" s="22" t="s">
        <v>3</v>
      </c>
      <c r="U13" s="20" t="str">
        <f>U5</f>
        <v>Trampotech</v>
      </c>
      <c r="V13" s="40" t="s">
        <v>7</v>
      </c>
      <c r="W13" s="42">
        <f t="shared" si="1"/>
        <v>0</v>
      </c>
      <c r="Y13" s="34"/>
    </row>
    <row r="14" spans="1:41" s="14" customFormat="1" ht="25" customHeight="1" thickBot="1" x14ac:dyDescent="0.4">
      <c r="A14"/>
      <c r="B14" s="50" t="s">
        <v>96</v>
      </c>
      <c r="C14" s="50">
        <f>C13</f>
        <v>0.47013888888888894</v>
      </c>
      <c r="D14"/>
      <c r="E14" s="35"/>
      <c r="F14" s="28" t="str">
        <f>F5</f>
        <v>Bandanateam</v>
      </c>
      <c r="G14" s="41" t="s">
        <v>5</v>
      </c>
      <c r="H14" s="41">
        <v>4</v>
      </c>
      <c r="I14" s="22" t="s">
        <v>3</v>
      </c>
      <c r="J14" s="21" t="str">
        <f>F7</f>
        <v>Les Pizzas</v>
      </c>
      <c r="K14" s="41" t="s">
        <v>7</v>
      </c>
      <c r="L14" s="42">
        <f t="shared" si="0"/>
        <v>-4</v>
      </c>
      <c r="N14" s="35"/>
      <c r="O14" s="50" t="s">
        <v>95</v>
      </c>
      <c r="P14" s="50">
        <f>P12+Paramétrage!$D$18+Paramétrage!$D$19</f>
        <v>0.58263888888888882</v>
      </c>
      <c r="Q14" s="28" t="str">
        <f>Q5</f>
        <v>Les Fandens</v>
      </c>
      <c r="R14" s="41" t="s">
        <v>5</v>
      </c>
      <c r="S14" s="41">
        <v>1</v>
      </c>
      <c r="T14" s="22" t="s">
        <v>3</v>
      </c>
      <c r="U14" s="21" t="str">
        <f>Q7</f>
        <v>Les Téléteubiloutes</v>
      </c>
      <c r="V14" s="41" t="s">
        <v>7</v>
      </c>
      <c r="W14" s="42">
        <f t="shared" si="1"/>
        <v>-1</v>
      </c>
      <c r="Y14" s="35"/>
    </row>
    <row r="15" spans="1:41" s="14" customFormat="1" ht="25" customHeight="1" thickBot="1" x14ac:dyDescent="0.4">
      <c r="A15"/>
      <c r="B15" s="49" t="s">
        <v>95</v>
      </c>
      <c r="C15" s="50">
        <f>C13+Paramétrage!$D$18+Paramétrage!$D$19</f>
        <v>0.48263888888888895</v>
      </c>
      <c r="D15"/>
      <c r="E15" s="34"/>
      <c r="F15" s="27" t="str">
        <f>F6</f>
        <v>Saint Cyr Zoo</v>
      </c>
      <c r="G15" s="40" t="s">
        <v>5</v>
      </c>
      <c r="H15" s="40">
        <v>2</v>
      </c>
      <c r="I15" s="22" t="s">
        <v>3</v>
      </c>
      <c r="J15" s="20" t="str">
        <f>J7</f>
        <v>Les Caracaras</v>
      </c>
      <c r="K15" s="40" t="s">
        <v>7</v>
      </c>
      <c r="L15" s="42">
        <f t="shared" si="0"/>
        <v>-2</v>
      </c>
      <c r="N15" s="34"/>
      <c r="O15" s="49" t="s">
        <v>96</v>
      </c>
      <c r="P15" s="50">
        <f>P14</f>
        <v>0.58263888888888882</v>
      </c>
      <c r="Q15" s="27" t="str">
        <f>Q6</f>
        <v>Standard de brousse</v>
      </c>
      <c r="R15" s="40" t="s">
        <v>7</v>
      </c>
      <c r="S15" s="40">
        <v>-1</v>
      </c>
      <c r="T15" s="22" t="s">
        <v>3</v>
      </c>
      <c r="U15" s="20" t="str">
        <f>U7</f>
        <v>Cisco</v>
      </c>
      <c r="V15" s="40" t="s">
        <v>5</v>
      </c>
      <c r="W15" s="42">
        <f t="shared" si="1"/>
        <v>1</v>
      </c>
      <c r="Y15" s="34"/>
    </row>
    <row r="16" spans="1:41" s="14" customFormat="1" ht="26" customHeight="1" thickBot="1" x14ac:dyDescent="0.4">
      <c r="A16"/>
      <c r="B16" s="50" t="s">
        <v>96</v>
      </c>
      <c r="C16" s="50">
        <f>C15</f>
        <v>0.48263888888888895</v>
      </c>
      <c r="D16"/>
      <c r="E16" s="35"/>
      <c r="F16" s="28" t="str">
        <f>J6</f>
        <v>Los Mosquitos</v>
      </c>
      <c r="G16" s="41" t="s">
        <v>5</v>
      </c>
      <c r="H16" s="41">
        <v>3</v>
      </c>
      <c r="I16" s="22" t="s">
        <v>3</v>
      </c>
      <c r="J16" s="21" t="str">
        <f>J5</f>
        <v>Les Tengos</v>
      </c>
      <c r="K16" s="41" t="s">
        <v>7</v>
      </c>
      <c r="L16" s="42">
        <f t="shared" si="0"/>
        <v>-3</v>
      </c>
      <c r="N16" s="35"/>
      <c r="O16" s="50"/>
      <c r="P16" s="50"/>
      <c r="Q16" s="28" t="str">
        <f>U6</f>
        <v>L'aile ou la cuite</v>
      </c>
      <c r="R16" s="41" t="s">
        <v>5</v>
      </c>
      <c r="S16" s="41"/>
      <c r="T16" s="22" t="s">
        <v>3</v>
      </c>
      <c r="U16" s="21" t="str">
        <f>U5</f>
        <v>Trampotech</v>
      </c>
      <c r="V16" s="41" t="s">
        <v>7</v>
      </c>
      <c r="W16" s="42">
        <f t="shared" si="1"/>
        <v>0</v>
      </c>
      <c r="Y16" s="35"/>
    </row>
    <row r="17" spans="1:45" s="14" customFormat="1" ht="25" customHeight="1" thickBot="1" x14ac:dyDescent="0.4">
      <c r="A17"/>
      <c r="B17" s="49" t="s">
        <v>95</v>
      </c>
      <c r="C17" s="50">
        <f>C15+Paramétrage!$D$18+Paramétrage!$D$19</f>
        <v>0.49513888888888896</v>
      </c>
      <c r="D17"/>
      <c r="E17" s="34"/>
      <c r="F17" s="27" t="str">
        <f>F5</f>
        <v>Bandanateam</v>
      </c>
      <c r="G17" s="40" t="s">
        <v>5</v>
      </c>
      <c r="H17" s="40">
        <v>2</v>
      </c>
      <c r="I17" s="22" t="s">
        <v>3</v>
      </c>
      <c r="J17" s="20" t="str">
        <f>F6</f>
        <v>Saint Cyr Zoo</v>
      </c>
      <c r="K17" s="40" t="s">
        <v>7</v>
      </c>
      <c r="L17" s="42">
        <f t="shared" si="0"/>
        <v>-2</v>
      </c>
      <c r="N17" s="34"/>
      <c r="O17" s="49" t="s">
        <v>95</v>
      </c>
      <c r="P17" s="50">
        <f>P15+Paramétrage!$D$18+Paramétrage!$D$19</f>
        <v>0.59513888888888877</v>
      </c>
      <c r="Q17" s="27" t="str">
        <f>Q5</f>
        <v>Les Fandens</v>
      </c>
      <c r="R17" s="40" t="s">
        <v>7</v>
      </c>
      <c r="S17" s="40">
        <v>-2</v>
      </c>
      <c r="T17" s="22" t="s">
        <v>3</v>
      </c>
      <c r="U17" s="20" t="str">
        <f>Q6</f>
        <v>Standard de brousse</v>
      </c>
      <c r="V17" s="40" t="s">
        <v>5</v>
      </c>
      <c r="W17" s="42">
        <f t="shared" si="1"/>
        <v>2</v>
      </c>
      <c r="Y17" s="34"/>
    </row>
    <row r="18" spans="1:45" s="14" customFormat="1" ht="25" customHeight="1" thickBot="1" x14ac:dyDescent="0.4">
      <c r="A18"/>
      <c r="B18" s="50" t="s">
        <v>96</v>
      </c>
      <c r="C18" s="50">
        <f>C17</f>
        <v>0.49513888888888896</v>
      </c>
      <c r="D18"/>
      <c r="E18" s="35"/>
      <c r="F18" s="28" t="str">
        <f>F7</f>
        <v>Les Pizzas</v>
      </c>
      <c r="G18" s="41" t="s">
        <v>7</v>
      </c>
      <c r="H18" s="41">
        <v>-5</v>
      </c>
      <c r="I18" s="22" t="s">
        <v>3</v>
      </c>
      <c r="J18" s="21" t="str">
        <f>J5</f>
        <v>Les Tengos</v>
      </c>
      <c r="K18" s="41" t="s">
        <v>5</v>
      </c>
      <c r="L18" s="42">
        <f t="shared" si="0"/>
        <v>5</v>
      </c>
      <c r="N18" s="35"/>
      <c r="O18" s="50"/>
      <c r="P18" s="50"/>
      <c r="Q18" s="28" t="str">
        <f>Q7</f>
        <v>Les Téléteubiloutes</v>
      </c>
      <c r="R18" s="41" t="s">
        <v>5</v>
      </c>
      <c r="S18" s="41"/>
      <c r="T18" s="22" t="s">
        <v>3</v>
      </c>
      <c r="U18" s="21" t="str">
        <f>U5</f>
        <v>Trampotech</v>
      </c>
      <c r="V18" s="41" t="s">
        <v>7</v>
      </c>
      <c r="W18" s="42">
        <f t="shared" si="1"/>
        <v>0</v>
      </c>
      <c r="Y18" s="35"/>
    </row>
    <row r="19" spans="1:45" s="14" customFormat="1" ht="25" customHeight="1" thickBot="1" x14ac:dyDescent="0.4">
      <c r="A19"/>
      <c r="B19" s="49" t="s">
        <v>95</v>
      </c>
      <c r="C19" s="50">
        <f>C17+Paramétrage!$D$18+Paramétrage!$D$19</f>
        <v>0.50763888888888897</v>
      </c>
      <c r="D19"/>
      <c r="E19" s="34"/>
      <c r="F19" s="29" t="str">
        <f>J7</f>
        <v>Les Caracaras</v>
      </c>
      <c r="G19" s="46" t="s">
        <v>7</v>
      </c>
      <c r="H19" s="46">
        <v>-4</v>
      </c>
      <c r="I19" s="30" t="s">
        <v>3</v>
      </c>
      <c r="J19" s="31" t="str">
        <f>J6</f>
        <v>Los Mosquitos</v>
      </c>
      <c r="K19" s="46" t="s">
        <v>5</v>
      </c>
      <c r="L19" s="47">
        <f t="shared" si="0"/>
        <v>4</v>
      </c>
      <c r="N19" s="34"/>
      <c r="O19" s="49" t="s">
        <v>96</v>
      </c>
      <c r="P19" s="50">
        <f>P17</f>
        <v>0.59513888888888877</v>
      </c>
      <c r="Q19" s="29" t="str">
        <f>U7</f>
        <v>Cisco</v>
      </c>
      <c r="R19" s="46" t="s">
        <v>6</v>
      </c>
      <c r="S19" s="46"/>
      <c r="T19" s="30" t="s">
        <v>3</v>
      </c>
      <c r="U19" s="31" t="str">
        <f>U6</f>
        <v>L'aile ou la cuite</v>
      </c>
      <c r="V19" s="46" t="s">
        <v>6</v>
      </c>
      <c r="W19" s="47">
        <f t="shared" si="1"/>
        <v>0</v>
      </c>
      <c r="Y19" s="34"/>
    </row>
    <row r="20" spans="1:45" ht="21.5" thickBot="1" x14ac:dyDescent="0.4">
      <c r="C20" s="50">
        <f>C19+Paramétrage!$D$18+Paramétrage!$D$19</f>
        <v>0.52013888888888893</v>
      </c>
      <c r="P20" s="50">
        <f>P19+Paramétrage!$D$18+Paramétrage!$D$19</f>
        <v>0.60763888888888873</v>
      </c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S20" s="14"/>
    </row>
    <row r="21" spans="1:45" ht="68" customHeight="1" outlineLevel="1" x14ac:dyDescent="0.35">
      <c r="F21" s="36" t="s">
        <v>0</v>
      </c>
      <c r="G21" s="24" t="s">
        <v>8</v>
      </c>
      <c r="H21" s="24" t="s">
        <v>2</v>
      </c>
      <c r="I21" s="26" t="s">
        <v>9</v>
      </c>
      <c r="J21" s="3" t="s">
        <v>11</v>
      </c>
      <c r="Q21" s="36" t="s">
        <v>0</v>
      </c>
      <c r="R21" s="24" t="s">
        <v>8</v>
      </c>
      <c r="S21" s="24" t="s">
        <v>2</v>
      </c>
      <c r="T21" s="26" t="s">
        <v>9</v>
      </c>
      <c r="U21" s="3" t="s">
        <v>11</v>
      </c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</row>
    <row r="22" spans="1:45" ht="22.5" outlineLevel="1" x14ac:dyDescent="0.35">
      <c r="F22" s="27" t="str">
        <f>F5</f>
        <v>Bandanateam</v>
      </c>
      <c r="G22" s="18">
        <f>(COUNTIFS(K$5:K$19,"w",J$5:J$19,F22)+COUNTIFS(G$5:G$19,"w",F$5:F$19,F22))*Paramétrage!$C$25+(COUNTIFS(K$5:K$19,"N",J$5:J$19,F22)+COUNTIFS(G$5:G$19,"N",F$5:F$19,F22))*Paramétrage!$C$26+(COUNTIFS(K$5:K$19,"L",J$5:J$19,F22)+COUNTIFS(G$5:G$19,"L",F$5:F$19,F22))*Paramétrage!$C$27</f>
        <v>15</v>
      </c>
      <c r="H22" s="18">
        <f ca="1">SUMIF(F$5:H$19,F22,H$5:H$19)+SUMIF(J$5:L$19,F22,L$5:L$19)</f>
        <v>16</v>
      </c>
      <c r="I22" s="43">
        <v>1</v>
      </c>
      <c r="J22" s="4" t="str">
        <f>F22</f>
        <v>Bandanateam</v>
      </c>
      <c r="Q22" s="27" t="str">
        <f>Q5</f>
        <v>Les Fandens</v>
      </c>
      <c r="R22" s="18">
        <f>(COUNTIFS(V$5:V$19,"w",U$5:U$19,Q22)+COUNTIFS(R$5:R$19,"w",Q$5:Q$19,Q22))*Paramétrage!$C$25+(COUNTIFS(V$5:V$19,"N",U$5:U$19,Q22)+COUNTIFS(R$5:R$19,"N",Q$5:Q$19,Q22))*Paramétrage!$C$26+(COUNTIFS(V$5:V$19,"L",U$5:U$19,Q22)+COUNTIFS(R$5:R$19,"L",Q$5:Q$19,Q22))*Paramétrage!$C$27</f>
        <v>10</v>
      </c>
      <c r="S22" s="18">
        <f ca="1">SUMIF(Q$5:S$19,Q22,S$5:S$19)+SUMIF(U$5:W$19,Q22,W$5:W$19)</f>
        <v>-3</v>
      </c>
      <c r="T22" s="43">
        <v>4</v>
      </c>
      <c r="U22" s="4" t="str">
        <f>Q22</f>
        <v>Les Fandens</v>
      </c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</row>
    <row r="23" spans="1:45" ht="22.5" outlineLevel="1" x14ac:dyDescent="0.35">
      <c r="F23" s="28" t="str">
        <f>F6</f>
        <v>Saint Cyr Zoo</v>
      </c>
      <c r="G23" s="19">
        <f>(COUNTIFS(K$5:K$19,"w",J$5:J$19,F23)+COUNTIFS(G$5:G$19,"w",F$5:F$19,F23))*Paramétrage!$C$25+(COUNTIFS(K$5:K$19,"N",J$5:J$19,F23)+COUNTIFS(G$5:G$19,"N",F$5:F$19,F23))*Paramétrage!$C$26+(COUNTIFS(K$5:K$19,"L",J$5:J$19,F23)+COUNTIFS(G$5:G$19,"L",F$5:F$19,F23))*Paramétrage!$C$27</f>
        <v>9</v>
      </c>
      <c r="H23" s="19">
        <f t="shared" ref="H23:H27" ca="1" si="2">SUMIF(F$5:H$19,F23,H$5:H$19)+SUMIF(J$5:L$19,F23,L$5:L$19)</f>
        <v>-5</v>
      </c>
      <c r="I23" s="44">
        <v>4</v>
      </c>
      <c r="J23" s="4" t="str">
        <f t="shared" ref="J23:J27" si="3">F23</f>
        <v>Saint Cyr Zoo</v>
      </c>
      <c r="Q23" s="28" t="str">
        <f>Q6</f>
        <v>Standard de brousse</v>
      </c>
      <c r="R23" s="19">
        <f>(COUNTIFS(V$5:V$19,"w",U$5:U$19,Q23)+COUNTIFS(R$5:R$19,"w",Q$5:Q$19,Q23))*Paramétrage!$C$25+(COUNTIFS(V$5:V$19,"N",U$5:U$19,Q23)+COUNTIFS(R$5:R$19,"N",Q$5:Q$19,Q23))*Paramétrage!$C$26+(COUNTIFS(V$5:V$19,"L",U$5:U$19,Q23)+COUNTIFS(R$5:R$19,"L",Q$5:Q$19,Q23))*Paramétrage!$C$27</f>
        <v>11</v>
      </c>
      <c r="S23" s="19">
        <f t="shared" ref="S23:S27" ca="1" si="4">SUMIF(Q$5:S$19,Q23,S$5:S$19)+SUMIF(U$5:W$19,Q23,W$5:W$19)</f>
        <v>1</v>
      </c>
      <c r="T23" s="44">
        <v>3</v>
      </c>
      <c r="U23" s="4" t="str">
        <f t="shared" ref="U23:U27" si="5">Q23</f>
        <v>Standard de brousse</v>
      </c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</row>
    <row r="24" spans="1:45" ht="22.5" outlineLevel="1" x14ac:dyDescent="0.35">
      <c r="F24" s="27" t="str">
        <f>F7</f>
        <v>Les Pizzas</v>
      </c>
      <c r="G24" s="18">
        <f>(COUNTIFS(K$5:K$19,"w",J$5:J$19,F24)+COUNTIFS(G$5:G$19,"w",F$5:F$19,F24))*Paramétrage!$C$25+(COUNTIFS(K$5:K$19,"N",J$5:J$19,F24)+COUNTIFS(G$5:G$19,"N",F$5:F$19,F24))*Paramétrage!$C$26+(COUNTIFS(K$5:K$19,"L",J$5:J$19,F24)+COUNTIFS(G$5:G$19,"L",F$5:F$19,F24))*Paramétrage!$C$27</f>
        <v>9</v>
      </c>
      <c r="H24" s="18">
        <f t="shared" ca="1" si="2"/>
        <v>-6</v>
      </c>
      <c r="I24" s="43">
        <v>5</v>
      </c>
      <c r="J24" s="4" t="str">
        <f t="shared" si="3"/>
        <v>Les Pizzas</v>
      </c>
      <c r="Q24" s="27" t="str">
        <f>Q7</f>
        <v>Les Téléteubiloutes</v>
      </c>
      <c r="R24" s="18">
        <f>(COUNTIFS(V$5:V$19,"w",U$5:U$19,Q24)+COUNTIFS(R$5:R$19,"w",Q$5:Q$19,Q24))*Paramétrage!$C$25+(COUNTIFS(V$5:V$19,"N",U$5:U$19,Q24)+COUNTIFS(R$5:R$19,"N",Q$5:Q$19,Q24))*Paramétrage!$C$26+(COUNTIFS(V$5:V$19,"L",U$5:U$19,Q24)+COUNTIFS(R$5:R$19,"L",Q$5:Q$19,Q24))*Paramétrage!$C$27</f>
        <v>9</v>
      </c>
      <c r="S24" s="18">
        <f ca="1">SUMIF(Q$5:S$19,Q24,S$5:S$19)+SUMIF(U$5:W$19,Q24,W$5:W$19)</f>
        <v>-4</v>
      </c>
      <c r="T24" s="43">
        <v>5</v>
      </c>
      <c r="U24" s="4" t="str">
        <f t="shared" si="5"/>
        <v>Les Téléteubiloutes</v>
      </c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</row>
    <row r="25" spans="1:45" ht="22.5" outlineLevel="1" x14ac:dyDescent="0.35">
      <c r="F25" s="28" t="str">
        <f>J5</f>
        <v>Les Tengos</v>
      </c>
      <c r="G25" s="19">
        <f>(COUNTIFS(K$5:K$19,"w",J$5:J$19,F25)+COUNTIFS(G$5:G$19,"w",F$5:F$19,F25))*Paramétrage!$C$25+(COUNTIFS(K$5:K$19,"N",J$5:J$19,F25)+COUNTIFS(G$5:G$19,"N",F$5:F$19,F25))*Paramétrage!$C$26+(COUNTIFS(K$5:K$19,"L",J$5:J$19,F25)+COUNTIFS(G$5:G$19,"L",F$5:F$19,F25))*Paramétrage!$C$27</f>
        <v>9</v>
      </c>
      <c r="H25" s="19">
        <f t="shared" ca="1" si="2"/>
        <v>-1</v>
      </c>
      <c r="I25" s="44">
        <v>3</v>
      </c>
      <c r="J25" s="4" t="str">
        <f t="shared" si="3"/>
        <v>Les Tengos</v>
      </c>
      <c r="Q25" s="28" t="str">
        <f>U5</f>
        <v>Trampotech</v>
      </c>
      <c r="R25" s="19">
        <f>(COUNTIFS(V$5:V$19,"w",U$5:U$19,Q25)+COUNTIFS(R$5:R$19,"w",Q$5:Q$19,Q25))*Paramétrage!$C$25+(COUNTIFS(V$5:V$19,"N",U$5:U$19,Q25)+COUNTIFS(R$5:R$19,"N",Q$5:Q$19,Q25))*Paramétrage!$C$26+(COUNTIFS(V$5:V$19,"L",U$5:U$19,Q25)+COUNTIFS(R$5:R$19,"L",Q$5:Q$19,Q25))*Paramétrage!$C$27</f>
        <v>5</v>
      </c>
      <c r="S25" s="19">
        <f t="shared" ca="1" si="4"/>
        <v>0</v>
      </c>
      <c r="T25" s="44">
        <v>6</v>
      </c>
      <c r="U25" s="4" t="str">
        <f t="shared" si="5"/>
        <v>Trampotech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</row>
    <row r="26" spans="1:45" ht="22.5" outlineLevel="1" x14ac:dyDescent="0.35">
      <c r="F26" s="27" t="str">
        <f>J6</f>
        <v>Los Mosquitos</v>
      </c>
      <c r="G26" s="18">
        <f>(COUNTIFS(K$5:K$19,"w",J$5:J$19,F26)+COUNTIFS(G$5:G$19,"w",F$5:F$19,F26))*Paramétrage!$C$25+(COUNTIFS(K$5:K$19,"N",J$5:J$19,F26)+COUNTIFS(G$5:G$19,"N",F$5:F$19,F26))*Paramétrage!$C$26+(COUNTIFS(K$5:K$19,"L",J$5:J$19,F26)+COUNTIFS(G$5:G$19,"L",F$5:F$19,F26))*Paramétrage!$C$27</f>
        <v>13</v>
      </c>
      <c r="H26" s="18">
        <f t="shared" ca="1" si="2"/>
        <v>12</v>
      </c>
      <c r="I26" s="43">
        <v>2</v>
      </c>
      <c r="J26" s="4" t="str">
        <f t="shared" si="3"/>
        <v>Los Mosquitos</v>
      </c>
      <c r="Q26" s="27" t="str">
        <f>U6</f>
        <v>L'aile ou la cuite</v>
      </c>
      <c r="R26" s="18">
        <f>(COUNTIFS(V$5:V$19,"w",U$5:U$19,Q26)+COUNTIFS(R$5:R$19,"w",Q$5:Q$19,Q26))*Paramétrage!$C$25+(COUNTIFS(V$5:V$19,"N",U$5:U$19,Q26)+COUNTIFS(R$5:R$19,"N",Q$5:Q$19,Q26))*Paramétrage!$C$26+(COUNTIFS(V$5:V$19,"L",U$5:U$19,Q26)+COUNTIFS(R$5:R$19,"L",Q$5:Q$19,Q26))*Paramétrage!$C$27</f>
        <v>12</v>
      </c>
      <c r="S26" s="18">
        <f t="shared" ca="1" si="4"/>
        <v>4</v>
      </c>
      <c r="T26" s="43">
        <v>2</v>
      </c>
      <c r="U26" s="4" t="str">
        <f t="shared" si="5"/>
        <v>L'aile ou la cuite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</row>
    <row r="27" spans="1:45" ht="23" outlineLevel="1" thickBot="1" x14ac:dyDescent="0.4">
      <c r="F27" s="37" t="str">
        <f>J7</f>
        <v>Les Caracaras</v>
      </c>
      <c r="G27" s="38">
        <f>(COUNTIFS(K$5:K$19,"w",J$5:J$19,F27)+COUNTIFS(G$5:G$19,"w",F$5:F$19,F27))*Paramétrage!$C$25+(COUNTIFS(K$5:K$19,"N",J$5:J$19,F27)+COUNTIFS(G$5:G$19,"N",F$5:F$19,F27))*Paramétrage!$C$26+(COUNTIFS(K$5:K$19,"L",J$5:J$19,F27)+COUNTIFS(G$5:G$19,"L",F$5:F$19,F27))*Paramétrage!$C$27</f>
        <v>5</v>
      </c>
      <c r="H27" s="38">
        <f t="shared" ca="1" si="2"/>
        <v>-16</v>
      </c>
      <c r="I27" s="45">
        <v>6</v>
      </c>
      <c r="J27" s="4" t="str">
        <f t="shared" si="3"/>
        <v>Les Caracaras</v>
      </c>
      <c r="Q27" s="37" t="str">
        <f>U7</f>
        <v>Cisco</v>
      </c>
      <c r="R27" s="38">
        <f>(COUNTIFS(V$5:V$19,"w",U$5:U$19,Q27)+COUNTIFS(R$5:R$19,"w",Q$5:Q$19,Q27))*Paramétrage!$C$25+(COUNTIFS(V$5:V$19,"N",U$5:U$19,Q27)+COUNTIFS(R$5:R$19,"N",Q$5:Q$19,Q27))*Paramétrage!$C$26+(COUNTIFS(V$5:V$19,"L",U$5:U$19,Q27)+COUNTIFS(R$5:R$19,"L",Q$5:Q$19,Q27))*Paramétrage!$C$27</f>
        <v>13</v>
      </c>
      <c r="S27" s="38">
        <f t="shared" ca="1" si="4"/>
        <v>2</v>
      </c>
      <c r="T27" s="45">
        <v>1</v>
      </c>
      <c r="U27" s="4" t="str">
        <f t="shared" si="5"/>
        <v>Cisco</v>
      </c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</row>
    <row r="28" spans="1:45" x14ac:dyDescent="0.35">
      <c r="I28" s="2"/>
    </row>
    <row r="31" spans="1:45" ht="15.5" x14ac:dyDescent="0.35">
      <c r="AB31" s="14"/>
    </row>
  </sheetData>
  <sheetProtection selectLockedCells="1"/>
  <mergeCells count="2">
    <mergeCell ref="F2:L2"/>
    <mergeCell ref="Q2:W2"/>
  </mergeCells>
  <phoneticPr fontId="21" type="noConversion"/>
  <conditionalFormatting sqref="A1:D1048576">
    <cfRule type="cellIs" dxfId="687" priority="20" operator="equal">
      <formula>"N"</formula>
    </cfRule>
    <cfRule type="cellIs" dxfId="686" priority="21" operator="equal">
      <formula>"W"</formula>
    </cfRule>
    <cfRule type="cellIs" dxfId="685" priority="22" operator="equal">
      <formula>"L"</formula>
    </cfRule>
  </conditionalFormatting>
  <conditionalFormatting sqref="O1:P1048576">
    <cfRule type="cellIs" dxfId="684" priority="1" operator="equal">
      <formula>"N"</formula>
    </cfRule>
    <cfRule type="cellIs" dxfId="683" priority="2" operator="equal">
      <formula>"W"</formula>
    </cfRule>
    <cfRule type="cellIs" dxfId="682" priority="3" operator="equal">
      <formula>"L"</formula>
    </cfRule>
  </conditionalFormatting>
  <conditionalFormatting sqref="Q1:XFD1 E1:N1048576 AP2:XFD3 Q2:AO27 AP4:AR20 AT4:XFD20 AP21:XFD27 Q28:XFD1048576">
    <cfRule type="cellIs" dxfId="673" priority="31" operator="equal">
      <formula>"N"</formula>
    </cfRule>
    <cfRule type="cellIs" dxfId="672" priority="32" operator="equal">
      <formula>"W"</formula>
    </cfRule>
    <cfRule type="cellIs" dxfId="671" priority="33" operator="equal">
      <formula>"L"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A076B237-5B16-4BF2-B35A-CC1E303147F6}">
            <xm:f>NOT(ISERROR(SEARCH(Paramétrage!$B$14,E1)))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24" operator="containsText" id="{FCE11831-B67F-4E31-8422-0E786D2714E9}">
            <xm:f>NOT(ISERROR(SEARCH(Paramétrage!$B$13,E1)))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14:cfRule type="containsText" priority="25" operator="containsText" id="{355D2699-7A40-4164-81DE-9EF18B1C5846}">
            <xm:f>NOT(ISERROR(SEARCH(Paramétrage!$B$12,E1)))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6" operator="containsText" id="{8B2B1690-8F2E-4693-9FB0-599B9D2865DF}">
            <xm:f>NOT(ISERROR(SEARCH(Paramétrage!$B$11,E1)))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27" operator="containsText" id="{62BD4F21-0B83-4094-A6DA-6D9B712EE17F}">
            <xm:f>NOT(ISERROR(SEARCH(Paramétrage!$B$10,E1)))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8" operator="containsText" id="{825E5AE9-84E8-4936-99C7-5863E8FC1F81}">
            <xm:f>NOT(ISERROR(SEARCH(Paramétrage!$B$9,E1)))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9" operator="containsText" id="{960734D5-B2A2-45EC-A10B-E166B1CA2816}">
            <xm:f>NOT(ISERROR(SEARCH(Paramétrage!$B$8,E1)))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" operator="containsText" id="{C3671252-47C8-470C-AFFE-AE392BDE185D}">
            <xm:f>NOT(ISERROR(SEARCH(Paramétrage!$B$7,E1)))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Q1:XFD1 E1:N1048576 AP2:XFD3 Q2:AO27 AP4:AR20 AT4:XFD20 AP21:XFD27 Q28:XFD1048576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771905B-ED36-41DA-9AD4-E89FA7196B9D}">
          <x14:formula1>
            <xm:f>Paramétrage!$A$1:$A$3</xm:f>
          </x14:formula1>
          <xm:sqref>G5:G19 K5:K19 R5:R19 V5:V19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A379F-2E75-41B5-9180-531F647D6CFD}">
  <sheetPr>
    <tabColor theme="9"/>
  </sheetPr>
  <dimension ref="A1:AE54"/>
  <sheetViews>
    <sheetView showGridLines="0" zoomScale="40" zoomScaleNormal="40" workbookViewId="0">
      <pane xSplit="3" ySplit="3" topLeftCell="D8" activePane="bottomRight" state="frozen"/>
      <selection pane="topRight" activeCell="D1" sqref="D1"/>
      <selection pane="bottomLeft" activeCell="A6" sqref="A6"/>
      <selection pane="bottomRight" activeCell="L51" sqref="L51"/>
    </sheetView>
  </sheetViews>
  <sheetFormatPr baseColWidth="10" defaultRowHeight="15.5" x14ac:dyDescent="0.35"/>
  <cols>
    <col min="1" max="1" width="2.453125" customWidth="1"/>
    <col min="2" max="2" width="14.08984375" customWidth="1"/>
    <col min="3" max="3" width="2.36328125" style="14" customWidth="1"/>
    <col min="4" max="4" width="8.90625" style="14" hidden="1" customWidth="1"/>
    <col min="5" max="5" width="20.1796875" style="14" hidden="1" customWidth="1"/>
    <col min="6" max="6" width="4.36328125" style="51" hidden="1" customWidth="1"/>
    <col min="7" max="7" width="15.36328125" style="64" customWidth="1"/>
    <col min="8" max="8" width="20.1796875" style="14" customWidth="1"/>
    <col min="9" max="9" width="4.36328125" style="14" customWidth="1"/>
    <col min="10" max="10" width="15.36328125" style="64" customWidth="1"/>
    <col min="11" max="11" width="20.1796875" style="14" customWidth="1"/>
    <col min="12" max="12" width="4.26953125" style="14" customWidth="1"/>
    <col min="13" max="13" width="10.08984375" style="68" customWidth="1"/>
    <col min="14" max="14" width="2.453125" style="14" hidden="1" customWidth="1"/>
    <col min="15" max="15" width="6.08984375" style="14" hidden="1" customWidth="1"/>
    <col min="16" max="16" width="20.1796875" style="14" hidden="1" customWidth="1"/>
    <col min="17" max="17" width="4.36328125" style="14" hidden="1" customWidth="1"/>
    <col min="18" max="18" width="14.36328125" style="64" hidden="1" customWidth="1"/>
    <col min="19" max="19" width="20.1796875" style="14" hidden="1" customWidth="1"/>
    <col min="20" max="20" width="4.36328125" style="14" hidden="1" customWidth="1"/>
    <col min="21" max="21" width="10.08984375" style="68" hidden="1" customWidth="1"/>
    <col min="22" max="22" width="2.453125" style="14" customWidth="1"/>
    <col min="23" max="23" width="6.08984375" style="14" customWidth="1"/>
    <col min="24" max="24" width="7.90625" style="60" customWidth="1"/>
    <col min="25" max="25" width="38.81640625" style="48" customWidth="1"/>
    <col min="26" max="26" width="5.453125" style="14" customWidth="1"/>
    <col min="27" max="27" width="10.90625" style="14"/>
    <col min="28" max="28" width="20.6328125" style="14" customWidth="1"/>
    <col min="29" max="16384" width="10.90625" style="14"/>
  </cols>
  <sheetData>
    <row r="1" spans="1:31" ht="21.5" thickBot="1" x14ac:dyDescent="0.4">
      <c r="N1" s="59"/>
      <c r="V1" s="59"/>
    </row>
    <row r="2" spans="1:31" s="52" customFormat="1" ht="21.5" thickBot="1" x14ac:dyDescent="0.55000000000000004">
      <c r="A2"/>
      <c r="B2"/>
      <c r="D2" s="115" t="s">
        <v>29</v>
      </c>
      <c r="E2" s="116"/>
      <c r="F2" s="116"/>
      <c r="G2" s="116"/>
      <c r="H2" s="116"/>
      <c r="I2" s="116"/>
      <c r="J2" s="116"/>
      <c r="K2" s="116"/>
      <c r="L2" s="117"/>
      <c r="M2" s="68"/>
      <c r="N2" s="59"/>
      <c r="O2" s="14"/>
      <c r="P2" s="115" t="s">
        <v>46</v>
      </c>
      <c r="Q2" s="116"/>
      <c r="R2" s="116"/>
      <c r="S2" s="116"/>
      <c r="T2" s="117"/>
      <c r="U2" s="14"/>
      <c r="V2" s="59"/>
      <c r="W2" s="14"/>
      <c r="X2" s="115" t="s">
        <v>4</v>
      </c>
      <c r="Y2" s="116"/>
      <c r="Z2" s="117"/>
    </row>
    <row r="3" spans="1:31" ht="21" x14ac:dyDescent="0.35">
      <c r="N3" s="59"/>
      <c r="V3" s="59"/>
    </row>
    <row r="4" spans="1:31" ht="21" x14ac:dyDescent="0.35">
      <c r="A4" s="14"/>
      <c r="B4" s="14"/>
      <c r="E4" s="58">
        <f>'1-Phase de poule-Ping'!AN19+Paramétrage!$F$18+Paramétrage!$F$19+Paramétrage!D20</f>
        <v>0.62604166666666683</v>
      </c>
      <c r="G4" s="65"/>
      <c r="H4" s="51"/>
      <c r="I4" s="51"/>
      <c r="J4" s="65"/>
      <c r="K4" s="51"/>
      <c r="L4" s="51"/>
      <c r="M4" s="69"/>
      <c r="N4" s="61"/>
      <c r="O4" s="51"/>
      <c r="P4" s="51"/>
      <c r="Q4" s="51"/>
      <c r="R4" s="65"/>
      <c r="S4" s="51"/>
      <c r="T4" s="51"/>
      <c r="V4" s="61"/>
      <c r="W4" s="51"/>
      <c r="X4" s="63" t="s">
        <v>30</v>
      </c>
      <c r="Y4" s="53" t="str">
        <f>IF(L44="","",VLOOKUP("w",L43:M44,2,FALSE))</f>
        <v>Los Mosquitos</v>
      </c>
      <c r="AB4" s="95"/>
      <c r="AC4" s="95" t="s">
        <v>119</v>
      </c>
      <c r="AD4" s="95" t="s">
        <v>165</v>
      </c>
    </row>
    <row r="5" spans="1:31" ht="21" x14ac:dyDescent="0.35">
      <c r="B5" s="112"/>
      <c r="D5" s="54" t="s">
        <v>47</v>
      </c>
      <c r="E5" s="62" t="str">
        <f>'Param. - Transition'!F7</f>
        <v>Les Caracaras A</v>
      </c>
      <c r="F5" s="55"/>
      <c r="G5" s="66" t="str">
        <f>E5</f>
        <v>Les Caracaras A</v>
      </c>
      <c r="H5" s="51"/>
      <c r="I5" s="51"/>
      <c r="J5" s="65"/>
      <c r="K5" s="51"/>
      <c r="L5" s="51"/>
      <c r="M5" s="69"/>
      <c r="N5" s="61"/>
      <c r="O5" s="51"/>
      <c r="P5" s="51"/>
      <c r="Q5" s="51"/>
      <c r="R5" s="65"/>
      <c r="S5" s="51"/>
      <c r="T5" s="51"/>
      <c r="V5" s="61"/>
      <c r="W5" s="51"/>
      <c r="X5" s="51"/>
      <c r="AB5" s="95" t="s">
        <v>136</v>
      </c>
      <c r="AC5" s="67"/>
      <c r="AD5" s="67" t="str">
        <f>'2-Phase de classement-Ping'!AC12</f>
        <v>X</v>
      </c>
      <c r="AE5" s="97"/>
    </row>
    <row r="6" spans="1:31" ht="21" x14ac:dyDescent="0.35">
      <c r="B6" s="113"/>
      <c r="D6" s="54" t="s">
        <v>48</v>
      </c>
      <c r="E6" s="62" t="str">
        <f>'Param. - Transition'!G5</f>
        <v>Trampotech A</v>
      </c>
      <c r="F6" s="55"/>
      <c r="G6" s="66" t="str">
        <f>E6</f>
        <v>Trampotech A</v>
      </c>
      <c r="H6" s="96">
        <f>'1-Phase de poule-Foot'!P19+Paramétrage!$F$18+Paramétrage!$F$19</f>
        <v>0.60694444444444429</v>
      </c>
      <c r="I6" s="51"/>
      <c r="J6" s="65"/>
      <c r="K6" s="51"/>
      <c r="L6" s="51"/>
      <c r="M6" s="69"/>
      <c r="N6" s="61"/>
      <c r="O6" s="51"/>
      <c r="P6" s="58">
        <f>H6</f>
        <v>0.60694444444444429</v>
      </c>
      <c r="Q6" s="51"/>
      <c r="R6" s="65"/>
      <c r="S6" s="51"/>
      <c r="T6" s="51"/>
      <c r="V6" s="61"/>
      <c r="W6" s="51"/>
      <c r="X6" s="67" t="s">
        <v>33</v>
      </c>
      <c r="Y6" s="56" t="str">
        <f>IF(L44="","",VLOOKUP("L",L43:M44,2,FALSE))</f>
        <v>Bandanateam</v>
      </c>
      <c r="AB6" s="95" t="s">
        <v>130</v>
      </c>
      <c r="AC6" s="67"/>
      <c r="AD6" s="67" t="str">
        <f>'2-Phase de classement-Ping'!AC13</f>
        <v>X</v>
      </c>
      <c r="AE6" s="103"/>
    </row>
    <row r="7" spans="1:31" ht="21" x14ac:dyDescent="0.35">
      <c r="B7" s="113"/>
      <c r="E7" s="51"/>
      <c r="F7" s="57"/>
      <c r="G7" s="65"/>
      <c r="H7" s="63" t="str">
        <f>'Param. - Transition'!F18</f>
        <v>Les Pizzas</v>
      </c>
      <c r="I7" s="55" t="s">
        <v>5</v>
      </c>
      <c r="J7" s="66" t="str">
        <f>H7</f>
        <v>Les Pizzas</v>
      </c>
      <c r="K7" s="51"/>
      <c r="L7" s="51"/>
      <c r="M7" s="69"/>
      <c r="N7" s="61"/>
      <c r="O7" s="51"/>
      <c r="P7" s="63" t="str">
        <f>IF(F6="","",VLOOKUP("l",F5:G6,2,FALSE))</f>
        <v/>
      </c>
      <c r="Q7" s="55"/>
      <c r="R7" s="66" t="str">
        <f>P7</f>
        <v/>
      </c>
      <c r="S7" s="51"/>
      <c r="T7" s="51"/>
      <c r="V7" s="61"/>
      <c r="W7" s="51"/>
      <c r="X7" s="51"/>
      <c r="AB7" s="95" t="s">
        <v>132</v>
      </c>
      <c r="AC7" s="67"/>
      <c r="AD7" s="67" t="str">
        <f>'2-Phase de classement-Ping'!AC14</f>
        <v>X</v>
      </c>
      <c r="AE7" s="98"/>
    </row>
    <row r="8" spans="1:31" ht="21" x14ac:dyDescent="0.35">
      <c r="B8" s="113"/>
      <c r="E8" s="58">
        <f>E4</f>
        <v>0.62604166666666683</v>
      </c>
      <c r="F8" s="57"/>
      <c r="G8" s="65"/>
      <c r="H8" s="63" t="str">
        <f>'Param. - Transition'!G19</f>
        <v>Trampotech</v>
      </c>
      <c r="I8" s="55" t="s">
        <v>7</v>
      </c>
      <c r="J8" s="66" t="str">
        <f>H8</f>
        <v>Trampotech</v>
      </c>
      <c r="K8" s="51"/>
      <c r="L8" s="51"/>
      <c r="M8" s="69"/>
      <c r="N8" s="61"/>
      <c r="O8" s="51"/>
      <c r="P8" s="63" t="str">
        <f>IF(F10="","",VLOOKUP("l",F9:G10,2,FALSE))</f>
        <v/>
      </c>
      <c r="Q8" s="55"/>
      <c r="R8" s="66" t="str">
        <f>P8</f>
        <v/>
      </c>
      <c r="S8" s="51"/>
      <c r="T8" s="51"/>
      <c r="V8" s="61"/>
      <c r="W8" s="51"/>
      <c r="X8" s="63" t="s">
        <v>34</v>
      </c>
      <c r="Y8" s="53" t="str">
        <f>IF(L50="","",VLOOKUP("w",L49:M50,2,FALSE))</f>
        <v>Cisco</v>
      </c>
      <c r="AB8" s="95" t="s">
        <v>133</v>
      </c>
      <c r="AC8" s="67"/>
      <c r="AD8" s="67">
        <f>'2-Phase de classement-Ping'!AC15</f>
        <v>0</v>
      </c>
      <c r="AE8" s="100"/>
    </row>
    <row r="9" spans="1:31" ht="31" x14ac:dyDescent="0.35">
      <c r="B9" s="113"/>
      <c r="D9" s="54" t="s">
        <v>54</v>
      </c>
      <c r="E9" s="62" t="str">
        <f>'Param. - Transition'!F6</f>
        <v>Les Téléteubiloutes B</v>
      </c>
      <c r="F9" s="55"/>
      <c r="G9" s="66" t="str">
        <f>E9</f>
        <v>Les Téléteubiloutes B</v>
      </c>
      <c r="H9" s="51"/>
      <c r="I9" s="51"/>
      <c r="J9" s="65"/>
      <c r="K9" s="51"/>
      <c r="L9" s="51"/>
      <c r="M9" s="69"/>
      <c r="N9" s="61"/>
      <c r="O9" s="51"/>
      <c r="P9" s="51"/>
      <c r="Q9" s="51"/>
      <c r="R9" s="65"/>
      <c r="S9" s="51"/>
      <c r="T9" s="51"/>
      <c r="V9" s="61"/>
      <c r="W9" s="51"/>
      <c r="X9" s="51"/>
      <c r="AB9" s="95" t="s">
        <v>134</v>
      </c>
      <c r="AC9" s="67" t="s">
        <v>166</v>
      </c>
      <c r="AD9" s="67">
        <f>'2-Phase de classement-Ping'!AC16</f>
        <v>0</v>
      </c>
    </row>
    <row r="10" spans="1:31" ht="21" x14ac:dyDescent="0.35">
      <c r="B10" s="113"/>
      <c r="D10" s="53" t="s">
        <v>55</v>
      </c>
      <c r="E10" s="62" t="str">
        <f>'Param. - Transition'!G8</f>
        <v>Les Caracaras B</v>
      </c>
      <c r="F10" s="55"/>
      <c r="G10" s="66" t="str">
        <f>E10</f>
        <v>Les Caracaras B</v>
      </c>
      <c r="H10" s="51"/>
      <c r="I10" s="51"/>
      <c r="J10" s="65"/>
      <c r="K10" s="101">
        <f>H38+Paramétrage!$F$18+Paramétrage!$F$19</f>
        <v>0.64236111111111083</v>
      </c>
      <c r="L10" s="51"/>
      <c r="M10" s="69"/>
      <c r="N10" s="61"/>
      <c r="O10" s="51"/>
      <c r="P10" s="51"/>
      <c r="Q10" s="51"/>
      <c r="R10" s="65"/>
      <c r="S10" s="58">
        <f>K10</f>
        <v>0.64236111111111083</v>
      </c>
      <c r="T10" s="51"/>
      <c r="V10" s="61"/>
      <c r="W10" s="51"/>
      <c r="X10" s="67" t="s">
        <v>37</v>
      </c>
      <c r="Y10" s="56" t="str">
        <f>IF(L50="","",VLOOKUP("L",L49:M50,2,FALSE))</f>
        <v>L'aile ou la cuite</v>
      </c>
      <c r="AB10" s="95" t="s">
        <v>135</v>
      </c>
      <c r="AC10" s="67" t="s">
        <v>166</v>
      </c>
      <c r="AD10" s="67">
        <f>'2-Phase de classement-Ping'!AC17</f>
        <v>0</v>
      </c>
    </row>
    <row r="11" spans="1:31" ht="21" x14ac:dyDescent="0.35">
      <c r="B11" s="113"/>
      <c r="E11" s="51"/>
      <c r="F11" s="57"/>
      <c r="G11" s="65"/>
      <c r="H11" s="51"/>
      <c r="I11" s="51"/>
      <c r="J11" s="65"/>
      <c r="K11" s="63" t="str">
        <f>IF(I8="","",VLOOKUP("w",I7:J8,2,FALSE))</f>
        <v>Les Pizzas</v>
      </c>
      <c r="L11" s="55" t="s">
        <v>5</v>
      </c>
      <c r="M11" s="70" t="str">
        <f>K11</f>
        <v>Les Pizzas</v>
      </c>
      <c r="N11" s="61"/>
      <c r="O11" s="51"/>
      <c r="P11" s="51"/>
      <c r="Q11" s="51"/>
      <c r="R11" s="65"/>
      <c r="S11" s="63" t="str">
        <f>IF(Q8="","",VLOOKUP("w",Q7:R8,2,FALSE))</f>
        <v/>
      </c>
      <c r="T11" s="55"/>
      <c r="U11" s="70" t="str">
        <f>S11</f>
        <v/>
      </c>
      <c r="V11" s="61"/>
      <c r="W11" s="51"/>
      <c r="X11" s="51"/>
      <c r="AB11" s="95" t="s">
        <v>126</v>
      </c>
      <c r="AC11" s="67" t="s">
        <v>166</v>
      </c>
      <c r="AD11" s="67">
        <f>'2-Phase de classement-Ping'!AC18</f>
        <v>0</v>
      </c>
    </row>
    <row r="12" spans="1:31" ht="21" x14ac:dyDescent="0.35">
      <c r="B12" s="113"/>
      <c r="E12" s="58">
        <f>E8</f>
        <v>0.62604166666666683</v>
      </c>
      <c r="F12" s="57"/>
      <c r="G12" s="65"/>
      <c r="H12" s="51"/>
      <c r="I12" s="51"/>
      <c r="J12" s="65"/>
      <c r="K12" s="63" t="str">
        <f>IF(I16="","",VLOOKUP("w",I15:J16,2,FALSE))</f>
        <v>Les Téléteubiloutes</v>
      </c>
      <c r="L12" s="55" t="s">
        <v>7</v>
      </c>
      <c r="M12" s="70" t="str">
        <f>K12</f>
        <v>Les Téléteubiloutes</v>
      </c>
      <c r="N12" s="61"/>
      <c r="O12" s="51"/>
      <c r="P12" s="51"/>
      <c r="Q12" s="51"/>
      <c r="R12" s="65"/>
      <c r="S12" s="63" t="str">
        <f>IF(Q16="","",VLOOKUP("w",Q15:R16,2,FALSE))</f>
        <v/>
      </c>
      <c r="T12" s="55"/>
      <c r="U12" s="70" t="str">
        <f>S12</f>
        <v/>
      </c>
      <c r="V12" s="61"/>
      <c r="W12" s="51"/>
      <c r="X12" s="63" t="s">
        <v>38</v>
      </c>
      <c r="Y12" s="53" t="str">
        <f>IF(L28="","",VLOOKUP("w",L27:M28,2,FALSE))</f>
        <v>Standard de brousse</v>
      </c>
      <c r="AB12" s="95" t="s">
        <v>127</v>
      </c>
      <c r="AC12" s="67"/>
      <c r="AD12" s="67">
        <f>'2-Phase de classement-Ping'!AC19</f>
        <v>0</v>
      </c>
    </row>
    <row r="13" spans="1:31" ht="21" x14ac:dyDescent="0.35">
      <c r="B13" s="113"/>
      <c r="D13" s="54" t="s">
        <v>52</v>
      </c>
      <c r="E13" s="62" t="str">
        <f>'Param. - Transition'!F5</f>
        <v>Les Fandens A</v>
      </c>
      <c r="F13" s="55"/>
      <c r="G13" s="66" t="str">
        <f>E13</f>
        <v>Les Fandens A</v>
      </c>
      <c r="H13" s="51"/>
      <c r="I13" s="51"/>
      <c r="J13" s="65"/>
      <c r="K13" s="51"/>
      <c r="L13" s="51"/>
      <c r="M13" s="69"/>
      <c r="N13" s="61"/>
      <c r="O13" s="51"/>
      <c r="P13" s="51"/>
      <c r="Q13" s="51"/>
      <c r="R13" s="65"/>
      <c r="S13" s="51"/>
      <c r="T13" s="51"/>
      <c r="V13" s="61"/>
      <c r="W13" s="51"/>
      <c r="X13" s="51"/>
      <c r="AB13" s="95" t="s">
        <v>128</v>
      </c>
      <c r="AC13" s="67"/>
      <c r="AD13" s="67" t="str">
        <f>'2-Phase de classement-Ping'!AC20</f>
        <v>X</v>
      </c>
    </row>
    <row r="14" spans="1:31" ht="21" x14ac:dyDescent="0.35">
      <c r="B14" s="113"/>
      <c r="D14" s="54" t="s">
        <v>53</v>
      </c>
      <c r="E14" s="62" t="str">
        <f>'Param. - Transition'!G7</f>
        <v>Les Tengos A</v>
      </c>
      <c r="F14" s="55"/>
      <c r="G14" s="66" t="str">
        <f>E14</f>
        <v>Les Tengos A</v>
      </c>
      <c r="H14" s="96">
        <f>H6</f>
        <v>0.60694444444444429</v>
      </c>
      <c r="I14" s="51"/>
      <c r="J14" s="65"/>
      <c r="K14" s="51"/>
      <c r="L14" s="51"/>
      <c r="M14" s="69"/>
      <c r="N14" s="61"/>
      <c r="O14" s="51"/>
      <c r="P14" s="58">
        <f>H6+Paramétrage!$F$18+Paramétrage!$F$19</f>
        <v>0.6187499999999998</v>
      </c>
      <c r="Q14" s="51"/>
      <c r="R14" s="65"/>
      <c r="S14" s="51"/>
      <c r="T14" s="51"/>
      <c r="V14" s="61"/>
      <c r="W14" s="51"/>
      <c r="X14" s="67" t="s">
        <v>41</v>
      </c>
      <c r="Y14" s="56" t="str">
        <f>IF(L28="","",VLOOKUP("L",L27:M28,2,FALSE))</f>
        <v>Les Tengos</v>
      </c>
      <c r="AB14" s="95" t="s">
        <v>129</v>
      </c>
      <c r="AC14" s="67"/>
      <c r="AD14" s="67">
        <f>'2-Phase de classement-Ping'!AC21</f>
        <v>0</v>
      </c>
    </row>
    <row r="15" spans="1:31" ht="21" x14ac:dyDescent="0.35">
      <c r="B15" s="113"/>
      <c r="E15" s="51"/>
      <c r="F15" s="57"/>
      <c r="G15" s="65"/>
      <c r="H15" s="63" t="str">
        <f>'Param. - Transition'!G18</f>
        <v>Les Caracaras</v>
      </c>
      <c r="I15" s="55" t="s">
        <v>7</v>
      </c>
      <c r="J15" s="66" t="str">
        <f>H15</f>
        <v>Les Caracaras</v>
      </c>
      <c r="K15" s="51"/>
      <c r="L15" s="51"/>
      <c r="M15" s="69"/>
      <c r="N15" s="61"/>
      <c r="O15" s="51"/>
      <c r="P15" s="63" t="str">
        <f>IF(F14="","",VLOOKUP("l",F13:G14,2,FALSE))</f>
        <v/>
      </c>
      <c r="Q15" s="55"/>
      <c r="R15" s="66" t="str">
        <f>P15</f>
        <v/>
      </c>
      <c r="S15" s="51"/>
      <c r="T15" s="51"/>
      <c r="V15" s="61"/>
      <c r="W15" s="51"/>
      <c r="X15" s="51"/>
      <c r="AB15" s="95" t="s">
        <v>131</v>
      </c>
      <c r="AC15" s="67" t="s">
        <v>166</v>
      </c>
      <c r="AD15" s="67">
        <f>'2-Phase de classement-Ping'!AC22</f>
        <v>0</v>
      </c>
    </row>
    <row r="16" spans="1:31" ht="21" x14ac:dyDescent="0.35">
      <c r="B16" s="113"/>
      <c r="E16" s="58">
        <f>E4+Paramétrage!$F$18+Paramétrage!$F$19</f>
        <v>0.63784722222222234</v>
      </c>
      <c r="F16" s="57"/>
      <c r="G16" s="65"/>
      <c r="H16" s="63" t="str">
        <f>'Param. - Transition'!F19</f>
        <v>Les Téléteubiloutes</v>
      </c>
      <c r="I16" s="55" t="s">
        <v>5</v>
      </c>
      <c r="J16" s="66" t="str">
        <f>H16</f>
        <v>Les Téléteubiloutes</v>
      </c>
      <c r="K16" s="104">
        <f>K10</f>
        <v>0.64236111111111083</v>
      </c>
      <c r="L16" s="51"/>
      <c r="M16" s="69"/>
      <c r="N16" s="61"/>
      <c r="O16" s="51"/>
      <c r="P16" s="63" t="str">
        <f>IF(F18="","",VLOOKUP("l",F17:G18,2,FALSE))</f>
        <v/>
      </c>
      <c r="Q16" s="55"/>
      <c r="R16" s="66" t="str">
        <f>P16</f>
        <v/>
      </c>
      <c r="S16" s="58">
        <f>K10+Paramétrage!$F$18+Paramétrage!$F$19</f>
        <v>0.65416666666666634</v>
      </c>
      <c r="T16" s="51"/>
      <c r="V16" s="61"/>
      <c r="W16" s="51"/>
      <c r="X16" s="63" t="s">
        <v>42</v>
      </c>
      <c r="Y16" s="53" t="str">
        <f>IF(L34="","",VLOOKUP("w",L33:M34,2,FALSE))</f>
        <v>Saint Cyr Zoo</v>
      </c>
      <c r="AB16" s="95" t="s">
        <v>137</v>
      </c>
      <c r="AC16" s="67"/>
      <c r="AD16" s="67">
        <f>'2-Phase de classement-Ping'!AC23</f>
        <v>0</v>
      </c>
    </row>
    <row r="17" spans="2:25" ht="21" x14ac:dyDescent="0.35">
      <c r="B17" s="113"/>
      <c r="D17" s="54" t="s">
        <v>49</v>
      </c>
      <c r="E17" s="62" t="str">
        <f>'Param. - Transition'!F8</f>
        <v>Les Pizzas B</v>
      </c>
      <c r="F17" s="55"/>
      <c r="G17" s="66" t="str">
        <f>E17</f>
        <v>Les Pizzas B</v>
      </c>
      <c r="H17" s="51"/>
      <c r="I17" s="51"/>
      <c r="J17" s="65"/>
      <c r="K17" s="63" t="str">
        <f>IF(I8="","",VLOOKUP("L",I7:J8,2,FALSE))</f>
        <v>Trampotech</v>
      </c>
      <c r="L17" s="55" t="s">
        <v>7</v>
      </c>
      <c r="M17" s="70" t="str">
        <f>K17</f>
        <v>Trampotech</v>
      </c>
      <c r="N17" s="61"/>
      <c r="O17" s="51"/>
      <c r="P17" s="51"/>
      <c r="Q17" s="51"/>
      <c r="R17" s="65"/>
      <c r="S17" s="63" t="str">
        <f>IF(Q8="","",VLOOKUP("L",Q7:R8,2,FALSE))</f>
        <v/>
      </c>
      <c r="T17" s="55"/>
      <c r="U17" s="70" t="str">
        <f>S17</f>
        <v/>
      </c>
      <c r="V17" s="61"/>
      <c r="W17" s="51"/>
      <c r="X17" s="51"/>
    </row>
    <row r="18" spans="2:25" ht="21" x14ac:dyDescent="0.35">
      <c r="B18" s="114"/>
      <c r="D18" s="53" t="s">
        <v>51</v>
      </c>
      <c r="E18" s="62" t="str">
        <f>'Param. - Transition'!G6</f>
        <v>Trampotech B</v>
      </c>
      <c r="F18" s="55"/>
      <c r="G18" s="66" t="str">
        <f>E18</f>
        <v>Trampotech B</v>
      </c>
      <c r="H18" s="51"/>
      <c r="I18" s="51"/>
      <c r="J18" s="65"/>
      <c r="K18" s="63" t="str">
        <f>IF(I16="","",VLOOKUP("L",I15:J16,2,FALSE))</f>
        <v>Les Caracaras</v>
      </c>
      <c r="L18" s="55" t="s">
        <v>5</v>
      </c>
      <c r="M18" s="70" t="str">
        <f>K18</f>
        <v>Les Caracaras</v>
      </c>
      <c r="N18" s="61"/>
      <c r="O18" s="51"/>
      <c r="P18" s="51"/>
      <c r="Q18" s="51"/>
      <c r="R18" s="65"/>
      <c r="S18" s="63" t="str">
        <f>IF(Q16="","",VLOOKUP("L",Q15:R16,2,FALSE))</f>
        <v/>
      </c>
      <c r="T18" s="55"/>
      <c r="U18" s="70" t="str">
        <f>S18</f>
        <v/>
      </c>
      <c r="V18" s="61"/>
      <c r="W18" s="51"/>
      <c r="X18" s="67" t="s">
        <v>45</v>
      </c>
      <c r="Y18" s="56" t="str">
        <f>IF(L34="","",VLOOKUP("L",L33:M34,2,FALSE))</f>
        <v>Les Fandens</v>
      </c>
    </row>
    <row r="19" spans="2:25" ht="21" x14ac:dyDescent="0.35">
      <c r="E19" s="51"/>
      <c r="G19" s="65"/>
      <c r="H19" s="51"/>
      <c r="I19" s="51"/>
      <c r="J19" s="65"/>
      <c r="K19" s="51"/>
      <c r="L19" s="51"/>
      <c r="M19" s="69"/>
      <c r="N19" s="61"/>
      <c r="O19" s="51"/>
      <c r="P19" s="51"/>
      <c r="Q19" s="51"/>
      <c r="R19" s="65"/>
      <c r="S19" s="51"/>
      <c r="T19" s="51"/>
      <c r="V19" s="61"/>
      <c r="W19" s="51"/>
      <c r="X19" s="51"/>
    </row>
    <row r="20" spans="2:25" ht="21" x14ac:dyDescent="0.35">
      <c r="E20" s="58">
        <f>E16</f>
        <v>0.63784722222222234</v>
      </c>
      <c r="G20" s="65"/>
      <c r="H20" s="51"/>
      <c r="I20" s="51"/>
      <c r="J20" s="65"/>
      <c r="K20" s="51"/>
      <c r="L20" s="51"/>
      <c r="M20" s="69"/>
      <c r="N20" s="61"/>
      <c r="O20" s="51"/>
      <c r="P20" s="51"/>
      <c r="Q20" s="51"/>
      <c r="R20" s="65"/>
      <c r="S20" s="51"/>
      <c r="T20" s="51"/>
      <c r="V20" s="61"/>
      <c r="W20" s="51"/>
      <c r="X20" s="63" t="s">
        <v>68</v>
      </c>
      <c r="Y20" s="53" t="str">
        <f>IF(L12="","",VLOOKUP("w",L11:M12,2,FALSE))</f>
        <v>Les Pizzas</v>
      </c>
    </row>
    <row r="21" spans="2:25" ht="21" x14ac:dyDescent="0.35">
      <c r="B21" s="112"/>
      <c r="D21" s="54" t="s">
        <v>40</v>
      </c>
      <c r="E21" s="62" t="str">
        <f>+'Param. - Transition'!D7</f>
        <v>Los Mosquitos A</v>
      </c>
      <c r="F21" s="55"/>
      <c r="G21" s="66" t="str">
        <f>E21</f>
        <v>Los Mosquitos A</v>
      </c>
      <c r="H21" s="51"/>
      <c r="I21" s="51"/>
      <c r="J21" s="65"/>
      <c r="K21" s="51"/>
      <c r="L21" s="51"/>
      <c r="M21" s="69"/>
      <c r="N21" s="61"/>
      <c r="O21" s="51"/>
      <c r="P21" s="51"/>
      <c r="Q21" s="51"/>
      <c r="R21" s="65"/>
      <c r="S21" s="51"/>
      <c r="T21" s="51"/>
      <c r="V21" s="61"/>
      <c r="W21" s="51"/>
      <c r="X21" s="51"/>
    </row>
    <row r="22" spans="2:25" ht="31" x14ac:dyDescent="0.35">
      <c r="B22" s="113"/>
      <c r="D22" s="54" t="s">
        <v>43</v>
      </c>
      <c r="E22" s="62" t="str">
        <f>+'Param. - Transition'!E5</f>
        <v>Standard de brousse A</v>
      </c>
      <c r="F22" s="55"/>
      <c r="G22" s="66" t="str">
        <f>E22</f>
        <v>Standard de brousse A</v>
      </c>
      <c r="H22" s="96">
        <f>H6+Paramétrage!$F$18+Paramétrage!$F$19</f>
        <v>0.6187499999999998</v>
      </c>
      <c r="I22" s="51"/>
      <c r="J22" s="65"/>
      <c r="K22" s="51"/>
      <c r="L22" s="51"/>
      <c r="M22" s="69"/>
      <c r="N22" s="61"/>
      <c r="O22" s="51"/>
      <c r="P22" s="58">
        <f>P14+Paramétrage!$F$18+Paramétrage!$F$19</f>
        <v>0.63055555555555531</v>
      </c>
      <c r="Q22" s="51"/>
      <c r="R22" s="65"/>
      <c r="S22" s="51"/>
      <c r="T22" s="51"/>
      <c r="V22" s="61"/>
      <c r="W22" s="51"/>
      <c r="X22" s="67" t="s">
        <v>69</v>
      </c>
      <c r="Y22" s="56" t="str">
        <f>IF(L12="","",VLOOKUP("L",L11:M12,2,FALSE))</f>
        <v>Les Téléteubiloutes</v>
      </c>
    </row>
    <row r="23" spans="2:25" ht="21" x14ac:dyDescent="0.35">
      <c r="B23" s="113"/>
      <c r="E23" s="51"/>
      <c r="F23" s="57"/>
      <c r="G23" s="65"/>
      <c r="H23" s="63" t="str">
        <f>'Param. - Transition'!D18</f>
        <v>Les Tengos</v>
      </c>
      <c r="I23" s="55" t="s">
        <v>5</v>
      </c>
      <c r="J23" s="66" t="str">
        <f>H23</f>
        <v>Les Tengos</v>
      </c>
      <c r="K23" s="51"/>
      <c r="L23" s="51"/>
      <c r="M23" s="69"/>
      <c r="N23" s="61"/>
      <c r="O23" s="51"/>
      <c r="P23" s="63" t="str">
        <f>IF(F22="","",VLOOKUP("l",F21:G22,2,FALSE))</f>
        <v/>
      </c>
      <c r="Q23" s="55"/>
      <c r="R23" s="66" t="str">
        <f>P23</f>
        <v/>
      </c>
      <c r="S23" s="51"/>
      <c r="T23" s="51"/>
      <c r="V23" s="61"/>
      <c r="W23" s="51"/>
      <c r="X23" s="51"/>
    </row>
    <row r="24" spans="2:25" ht="21" x14ac:dyDescent="0.35">
      <c r="B24" s="113"/>
      <c r="E24" s="58">
        <f>E20</f>
        <v>0.63784722222222234</v>
      </c>
      <c r="F24" s="57"/>
      <c r="G24" s="65"/>
      <c r="H24" s="63" t="str">
        <f>'Param. - Transition'!E19</f>
        <v>Les Fandens</v>
      </c>
      <c r="I24" s="55" t="s">
        <v>7</v>
      </c>
      <c r="J24" s="66" t="str">
        <f>H24</f>
        <v>Les Fandens</v>
      </c>
      <c r="K24" s="51"/>
      <c r="L24" s="51"/>
      <c r="M24" s="69"/>
      <c r="N24" s="61"/>
      <c r="O24" s="51"/>
      <c r="P24" s="63" t="str">
        <f>IF(F26="","",VLOOKUP("l",F25:G26,2,FALSE))</f>
        <v/>
      </c>
      <c r="Q24" s="55"/>
      <c r="R24" s="66" t="str">
        <f>P24</f>
        <v/>
      </c>
      <c r="S24" s="51"/>
      <c r="T24" s="51"/>
      <c r="V24" s="61"/>
      <c r="W24" s="51"/>
      <c r="X24" s="63" t="s">
        <v>70</v>
      </c>
      <c r="Y24" s="53" t="str">
        <f>IF(L18="","",VLOOKUP("w",L17:M18,2,FALSE))</f>
        <v>Les Caracaras</v>
      </c>
    </row>
    <row r="25" spans="2:25" ht="31" x14ac:dyDescent="0.35">
      <c r="B25" s="113"/>
      <c r="D25" s="54" t="s">
        <v>58</v>
      </c>
      <c r="E25" s="62" t="str">
        <f>+'Param. - Transition'!D6</f>
        <v>Standard de brousse B</v>
      </c>
      <c r="F25" s="55"/>
      <c r="G25" s="66" t="str">
        <f>E25</f>
        <v>Standard de brousse B</v>
      </c>
      <c r="H25" s="51"/>
      <c r="I25" s="51"/>
      <c r="J25" s="65"/>
      <c r="K25" s="51"/>
      <c r="L25" s="51"/>
      <c r="M25" s="69"/>
      <c r="N25" s="61"/>
      <c r="O25" s="51"/>
      <c r="P25" s="51"/>
      <c r="Q25" s="51"/>
      <c r="R25" s="65"/>
      <c r="S25" s="51"/>
      <c r="T25" s="51"/>
      <c r="V25" s="61"/>
      <c r="W25" s="51"/>
      <c r="X25" s="51"/>
    </row>
    <row r="26" spans="2:25" ht="21" x14ac:dyDescent="0.35">
      <c r="B26" s="113"/>
      <c r="D26" s="53" t="s">
        <v>59</v>
      </c>
      <c r="E26" s="62" t="str">
        <f>+'Param. - Transition'!E8</f>
        <v>Saint Cyr Zoo B</v>
      </c>
      <c r="F26" s="55"/>
      <c r="G26" s="66" t="str">
        <f>E26</f>
        <v>Saint Cyr Zoo B</v>
      </c>
      <c r="H26" s="51"/>
      <c r="I26" s="51"/>
      <c r="J26" s="65"/>
      <c r="K26" s="102">
        <f>K10+Paramétrage!$F$18+Paramétrage!$F$19</f>
        <v>0.65416666666666634</v>
      </c>
      <c r="L26" s="51"/>
      <c r="M26" s="69"/>
      <c r="N26" s="61"/>
      <c r="O26" s="51"/>
      <c r="P26" s="51"/>
      <c r="Q26" s="51"/>
      <c r="R26" s="65"/>
      <c r="S26" s="58">
        <f>K26+Paramétrage!$F$18+Paramétrage!$F$19</f>
        <v>0.66597222222222185</v>
      </c>
      <c r="T26" s="51"/>
      <c r="V26" s="61"/>
      <c r="W26" s="51"/>
      <c r="X26" s="67" t="s">
        <v>71</v>
      </c>
      <c r="Y26" s="56" t="str">
        <f>IF(L18="","",VLOOKUP("L",L17:M18,2,FALSE))</f>
        <v>Trampotech</v>
      </c>
    </row>
    <row r="27" spans="2:25" ht="21" x14ac:dyDescent="0.35">
      <c r="B27" s="113"/>
      <c r="E27" s="51"/>
      <c r="F27" s="57"/>
      <c r="G27" s="65"/>
      <c r="H27" s="51"/>
      <c r="I27" s="51"/>
      <c r="J27" s="65"/>
      <c r="K27" s="63" t="str">
        <f>IF(I24="","",VLOOKUP("w",I23:J24,2,FALSE))</f>
        <v>Les Tengos</v>
      </c>
      <c r="L27" s="55" t="s">
        <v>7</v>
      </c>
      <c r="M27" s="70" t="str">
        <f>K27</f>
        <v>Les Tengos</v>
      </c>
      <c r="N27" s="61"/>
      <c r="O27" s="51"/>
      <c r="P27" s="51"/>
      <c r="Q27" s="51"/>
      <c r="R27" s="65"/>
      <c r="S27" s="63" t="str">
        <f>IF(Q24="","",VLOOKUP("w",Q23:R24,2,FALSE))</f>
        <v/>
      </c>
      <c r="T27" s="55"/>
      <c r="U27" s="70" t="str">
        <f>S27</f>
        <v/>
      </c>
      <c r="V27" s="61"/>
      <c r="W27" s="51"/>
    </row>
    <row r="28" spans="2:25" ht="21" x14ac:dyDescent="0.35">
      <c r="B28" s="113"/>
      <c r="E28" s="58">
        <f>E16+Paramétrage!$F$18+Paramétrage!$F$19</f>
        <v>0.64965277777777786</v>
      </c>
      <c r="F28" s="57"/>
      <c r="G28" s="65"/>
      <c r="H28" s="51"/>
      <c r="I28" s="51"/>
      <c r="J28" s="65"/>
      <c r="K28" s="63" t="str">
        <f>IF(I32="","",VLOOKUP("w",I31:J32,2,FALSE))</f>
        <v>Standard de brousse</v>
      </c>
      <c r="L28" s="55" t="s">
        <v>5</v>
      </c>
      <c r="M28" s="70" t="str">
        <f>K28</f>
        <v>Standard de brousse</v>
      </c>
      <c r="N28" s="61"/>
      <c r="O28" s="51"/>
      <c r="P28" s="51"/>
      <c r="Q28" s="51"/>
      <c r="R28" s="65"/>
      <c r="S28" s="63" t="str">
        <f>IF(Q32="","",VLOOKUP("w",Q31:R32,2,FALSE))</f>
        <v/>
      </c>
      <c r="T28" s="55"/>
      <c r="U28" s="70" t="str">
        <f>S28</f>
        <v/>
      </c>
      <c r="V28" s="61"/>
      <c r="W28" s="51"/>
      <c r="X28" s="14"/>
      <c r="Y28" s="14"/>
    </row>
    <row r="29" spans="2:25" ht="21" x14ac:dyDescent="0.35">
      <c r="B29" s="113"/>
      <c r="D29" s="54" t="s">
        <v>56</v>
      </c>
      <c r="E29" s="62" t="str">
        <f>+'Param. - Transition'!D5</f>
        <v>L'aile ou la cuite A</v>
      </c>
      <c r="F29" s="55"/>
      <c r="G29" s="66" t="str">
        <f>E29</f>
        <v>L'aile ou la cuite A</v>
      </c>
      <c r="H29" s="51"/>
      <c r="I29" s="51"/>
      <c r="J29" s="65"/>
      <c r="K29" s="51"/>
      <c r="L29" s="51"/>
      <c r="M29" s="69"/>
      <c r="N29" s="61"/>
      <c r="O29" s="51"/>
      <c r="P29" s="51"/>
      <c r="Q29" s="51"/>
      <c r="R29" s="65"/>
      <c r="S29" s="51"/>
      <c r="T29" s="51"/>
      <c r="V29" s="61"/>
      <c r="W29" s="51"/>
      <c r="X29" s="14"/>
      <c r="Y29" s="14"/>
    </row>
    <row r="30" spans="2:25" ht="21" x14ac:dyDescent="0.35">
      <c r="B30" s="113"/>
      <c r="D30" s="54" t="s">
        <v>57</v>
      </c>
      <c r="E30" s="62" t="str">
        <f>+'Param. - Transition'!E7</f>
        <v>Les Pizzas A</v>
      </c>
      <c r="F30" s="55"/>
      <c r="G30" s="66" t="str">
        <f>E30</f>
        <v>Les Pizzas A</v>
      </c>
      <c r="H30" s="99">
        <f>H22</f>
        <v>0.6187499999999998</v>
      </c>
      <c r="I30" s="51"/>
      <c r="J30" s="65"/>
      <c r="K30" s="51"/>
      <c r="L30" s="51"/>
      <c r="M30" s="69"/>
      <c r="N30" s="61"/>
      <c r="O30" s="51"/>
      <c r="P30" s="58">
        <f>P22</f>
        <v>0.63055555555555531</v>
      </c>
      <c r="Q30" s="51"/>
      <c r="R30" s="65"/>
      <c r="S30" s="51"/>
      <c r="T30" s="51"/>
      <c r="V30" s="61"/>
      <c r="W30" s="51"/>
      <c r="X30" s="14"/>
      <c r="Y30" s="14"/>
    </row>
    <row r="31" spans="2:25" ht="21" x14ac:dyDescent="0.35">
      <c r="B31" s="113"/>
      <c r="E31" s="51"/>
      <c r="F31" s="57"/>
      <c r="G31" s="65"/>
      <c r="H31" s="63" t="str">
        <f>'Param. - Transition'!E18</f>
        <v>Saint Cyr Zoo</v>
      </c>
      <c r="I31" s="55" t="s">
        <v>7</v>
      </c>
      <c r="J31" s="66" t="str">
        <f>H31</f>
        <v>Saint Cyr Zoo</v>
      </c>
      <c r="K31" s="51"/>
      <c r="L31" s="51"/>
      <c r="M31" s="69"/>
      <c r="N31" s="61"/>
      <c r="O31" s="51"/>
      <c r="P31" s="63" t="str">
        <f>IF(F30="","",VLOOKUP("l",F29:G30,2,FALSE))</f>
        <v/>
      </c>
      <c r="Q31" s="55"/>
      <c r="R31" s="66" t="str">
        <f>P31</f>
        <v/>
      </c>
      <c r="S31" s="51"/>
      <c r="T31" s="51"/>
      <c r="V31" s="61"/>
      <c r="W31" s="51"/>
      <c r="X31" s="14"/>
      <c r="Y31" s="14"/>
    </row>
    <row r="32" spans="2:25" ht="21" x14ac:dyDescent="0.35">
      <c r="B32" s="113"/>
      <c r="E32" s="58">
        <f>E28</f>
        <v>0.64965277777777786</v>
      </c>
      <c r="F32" s="57"/>
      <c r="G32" s="65"/>
      <c r="H32" s="63" t="str">
        <f>'Param. - Transition'!D19</f>
        <v>Standard de brousse</v>
      </c>
      <c r="I32" s="55" t="s">
        <v>5</v>
      </c>
      <c r="J32" s="66" t="str">
        <f>H32</f>
        <v>Standard de brousse</v>
      </c>
      <c r="K32" s="102">
        <f>K26</f>
        <v>0.65416666666666634</v>
      </c>
      <c r="L32" s="51"/>
      <c r="M32" s="69"/>
      <c r="N32" s="61"/>
      <c r="O32" s="51"/>
      <c r="P32" s="63" t="str">
        <f>IF(F34="","",VLOOKUP("l",F33:G34,2,FALSE))</f>
        <v/>
      </c>
      <c r="Q32" s="55"/>
      <c r="R32" s="66" t="str">
        <f>P32</f>
        <v/>
      </c>
      <c r="S32" s="58">
        <f>S26</f>
        <v>0.66597222222222185</v>
      </c>
      <c r="T32" s="51"/>
      <c r="V32" s="61"/>
      <c r="W32" s="51"/>
      <c r="X32" s="14"/>
      <c r="Y32" s="14"/>
    </row>
    <row r="33" spans="2:25" ht="21" x14ac:dyDescent="0.35">
      <c r="B33" s="113"/>
      <c r="D33" s="54" t="s">
        <v>32</v>
      </c>
      <c r="E33" s="62" t="str">
        <f>'Param. - Transition'!D8</f>
        <v>Les Tengos B</v>
      </c>
      <c r="F33" s="55"/>
      <c r="G33" s="66" t="str">
        <f>E33</f>
        <v>Les Tengos B</v>
      </c>
      <c r="H33" s="51"/>
      <c r="I33" s="51"/>
      <c r="J33" s="65"/>
      <c r="K33" s="63" t="str">
        <f>IF(I24="","",VLOOKUP("L",I23:J24,2,FALSE))</f>
        <v>Les Fandens</v>
      </c>
      <c r="L33" s="55" t="s">
        <v>7</v>
      </c>
      <c r="M33" s="70" t="str">
        <f>K33</f>
        <v>Les Fandens</v>
      </c>
      <c r="N33" s="61"/>
      <c r="O33" s="51"/>
      <c r="P33" s="51"/>
      <c r="Q33" s="51"/>
      <c r="R33" s="65"/>
      <c r="S33" s="63" t="str">
        <f>IF(Q24="","",VLOOKUP("L",Q23:R24,2,FALSE))</f>
        <v/>
      </c>
      <c r="T33" s="55"/>
      <c r="U33" s="70" t="str">
        <f>S33</f>
        <v/>
      </c>
      <c r="V33" s="61"/>
      <c r="W33" s="51"/>
      <c r="X33" s="14"/>
      <c r="Y33" s="14"/>
    </row>
    <row r="34" spans="2:25" ht="21" x14ac:dyDescent="0.35">
      <c r="B34" s="114"/>
      <c r="D34" s="53" t="s">
        <v>35</v>
      </c>
      <c r="E34" s="62" t="str">
        <f>'Param. - Transition'!E6</f>
        <v>Cisco B</v>
      </c>
      <c r="F34" s="55"/>
      <c r="G34" s="66" t="str">
        <f>E34</f>
        <v>Cisco B</v>
      </c>
      <c r="H34" s="51"/>
      <c r="I34" s="51"/>
      <c r="J34" s="65"/>
      <c r="K34" s="63" t="str">
        <f>IF(I32="","",VLOOKUP("L",I31:J32,2,FALSE))</f>
        <v>Saint Cyr Zoo</v>
      </c>
      <c r="L34" s="55" t="s">
        <v>5</v>
      </c>
      <c r="M34" s="70" t="str">
        <f>K34</f>
        <v>Saint Cyr Zoo</v>
      </c>
      <c r="N34" s="61"/>
      <c r="O34" s="51"/>
      <c r="P34" s="51"/>
      <c r="Q34" s="51"/>
      <c r="R34" s="65"/>
      <c r="S34" s="63" t="str">
        <f>IF(Q32="","",VLOOKUP("L",Q31:R32,2,FALSE))</f>
        <v/>
      </c>
      <c r="T34" s="55"/>
      <c r="U34" s="70" t="str">
        <f>S34</f>
        <v/>
      </c>
      <c r="V34" s="61"/>
      <c r="W34" s="51"/>
      <c r="X34" s="14"/>
      <c r="Y34" s="14"/>
    </row>
    <row r="35" spans="2:25" ht="21" x14ac:dyDescent="0.35">
      <c r="E35" s="51"/>
      <c r="G35" s="65"/>
      <c r="H35" s="51"/>
      <c r="I35" s="51"/>
      <c r="J35" s="65"/>
      <c r="K35" s="51"/>
      <c r="L35" s="51"/>
      <c r="M35" s="69"/>
      <c r="N35" s="61"/>
      <c r="O35" s="51"/>
      <c r="P35" s="51"/>
      <c r="Q35" s="51"/>
      <c r="R35" s="65"/>
      <c r="S35" s="51"/>
      <c r="T35" s="51"/>
      <c r="V35" s="61"/>
      <c r="W35" s="51"/>
      <c r="X35" s="14"/>
      <c r="Y35" s="14"/>
    </row>
    <row r="36" spans="2:25" ht="21" x14ac:dyDescent="0.35">
      <c r="E36" s="58">
        <f>E32</f>
        <v>0.64965277777777786</v>
      </c>
      <c r="G36" s="65"/>
      <c r="H36" s="51"/>
      <c r="I36" s="51"/>
      <c r="J36" s="65"/>
      <c r="K36" s="51"/>
      <c r="L36" s="51"/>
      <c r="M36" s="69"/>
      <c r="N36" s="61"/>
      <c r="O36" s="51"/>
      <c r="P36" s="51"/>
      <c r="Q36" s="51"/>
      <c r="R36" s="65"/>
      <c r="S36" s="51"/>
      <c r="T36" s="51"/>
      <c r="V36" s="61"/>
      <c r="W36" s="51"/>
      <c r="X36" s="14"/>
      <c r="Y36" s="14"/>
    </row>
    <row r="37" spans="2:25" ht="21" x14ac:dyDescent="0.35">
      <c r="B37" s="112" t="s">
        <v>64</v>
      </c>
      <c r="D37" s="54" t="s">
        <v>44</v>
      </c>
      <c r="E37" s="62" t="str">
        <f>'Param. - Transition'!B7</f>
        <v>Bandanateam A</v>
      </c>
      <c r="F37" s="55"/>
      <c r="G37" s="66" t="str">
        <f>E37</f>
        <v>Bandanateam A</v>
      </c>
      <c r="H37" s="51"/>
      <c r="I37" s="51"/>
      <c r="J37" s="65"/>
      <c r="K37" s="51"/>
      <c r="L37" s="51"/>
      <c r="M37" s="69"/>
      <c r="N37" s="61"/>
      <c r="O37" s="51"/>
      <c r="P37" s="51"/>
      <c r="Q37" s="51"/>
      <c r="R37" s="65"/>
      <c r="S37" s="51"/>
      <c r="T37" s="51"/>
      <c r="V37" s="61"/>
      <c r="W37" s="51"/>
      <c r="X37" s="14"/>
      <c r="Y37" s="14"/>
    </row>
    <row r="38" spans="2:25" ht="21" x14ac:dyDescent="0.35">
      <c r="B38" s="113"/>
      <c r="D38" s="54" t="s">
        <v>39</v>
      </c>
      <c r="E38" s="62" t="str">
        <f>'Param. - Transition'!C5</f>
        <v>Cisco A</v>
      </c>
      <c r="F38" s="55"/>
      <c r="G38" s="66" t="str">
        <f>E38</f>
        <v>Cisco A</v>
      </c>
      <c r="H38" s="99">
        <f>H22+Paramétrage!$F$18+Paramétrage!$F$19</f>
        <v>0.63055555555555531</v>
      </c>
      <c r="I38" s="51"/>
      <c r="J38" s="65"/>
      <c r="K38" s="51"/>
      <c r="L38" s="51"/>
      <c r="M38" s="69"/>
      <c r="N38" s="61"/>
      <c r="O38" s="51"/>
      <c r="P38" s="58">
        <f>H46</f>
        <v>0.63055555555555531</v>
      </c>
      <c r="Q38" s="51"/>
      <c r="R38" s="65"/>
      <c r="S38" s="51"/>
      <c r="T38" s="51"/>
      <c r="V38" s="61"/>
      <c r="W38" s="51"/>
      <c r="X38" s="14"/>
      <c r="Y38" s="14"/>
    </row>
    <row r="39" spans="2:25" ht="21" x14ac:dyDescent="0.35">
      <c r="B39" s="113"/>
      <c r="E39" s="51"/>
      <c r="F39" s="57"/>
      <c r="G39" s="65"/>
      <c r="H39" s="63" t="str">
        <f>'Param. - Transition'!B18</f>
        <v>Bandanateam</v>
      </c>
      <c r="I39" s="55" t="s">
        <v>5</v>
      </c>
      <c r="J39" s="66" t="str">
        <f>H39</f>
        <v>Bandanateam</v>
      </c>
      <c r="K39" s="51"/>
      <c r="L39" s="51"/>
      <c r="M39" s="69"/>
      <c r="N39" s="61"/>
      <c r="O39" s="51"/>
      <c r="P39" s="63" t="str">
        <f>IF(F38="","",VLOOKUP("l",F37:G38,2,FALSE))</f>
        <v/>
      </c>
      <c r="Q39" s="55"/>
      <c r="R39" s="66" t="str">
        <f>P39</f>
        <v/>
      </c>
      <c r="S39" s="51"/>
      <c r="T39" s="51"/>
      <c r="V39" s="61"/>
      <c r="W39" s="51"/>
      <c r="X39" s="14"/>
      <c r="Y39" s="14"/>
    </row>
    <row r="40" spans="2:25" ht="21" x14ac:dyDescent="0.35">
      <c r="B40" s="113"/>
      <c r="E40" s="58">
        <f>E28+Paramétrage!$F$18+Paramétrage!$F$19</f>
        <v>0.66145833333333337</v>
      </c>
      <c r="F40" s="57"/>
      <c r="G40" s="65"/>
      <c r="H40" s="63" t="str">
        <f>'Param. - Transition'!C19</f>
        <v>L'aile ou la cuite</v>
      </c>
      <c r="I40" s="55" t="s">
        <v>7</v>
      </c>
      <c r="J40" s="66" t="str">
        <f>H40</f>
        <v>L'aile ou la cuite</v>
      </c>
      <c r="K40" s="51"/>
      <c r="L40" s="51"/>
      <c r="M40" s="69"/>
      <c r="N40" s="61"/>
      <c r="O40" s="51"/>
      <c r="P40" s="63" t="str">
        <f>IF(F42="","",VLOOKUP("l",F41:G42,2,FALSE))</f>
        <v/>
      </c>
      <c r="Q40" s="55"/>
      <c r="R40" s="66" t="str">
        <f>P40</f>
        <v/>
      </c>
      <c r="S40" s="51"/>
      <c r="T40" s="51"/>
      <c r="V40" s="61"/>
      <c r="W40" s="51"/>
      <c r="X40" s="14"/>
      <c r="Y40" s="14"/>
    </row>
    <row r="41" spans="2:25" ht="21" x14ac:dyDescent="0.35">
      <c r="B41" s="113"/>
      <c r="D41" s="54" t="s">
        <v>62</v>
      </c>
      <c r="E41" s="62" t="str">
        <f>'Param. - Transition'!B6</f>
        <v>L'aile ou la cuite B</v>
      </c>
      <c r="F41" s="55"/>
      <c r="G41" s="66" t="str">
        <f>E41</f>
        <v>L'aile ou la cuite B</v>
      </c>
      <c r="H41" s="51"/>
      <c r="I41" s="51"/>
      <c r="J41" s="65"/>
      <c r="K41" s="51"/>
      <c r="L41" s="51"/>
      <c r="M41" s="69"/>
      <c r="N41" s="61"/>
      <c r="O41" s="51"/>
      <c r="P41" s="51"/>
      <c r="Q41" s="51"/>
      <c r="R41" s="65"/>
      <c r="S41" s="51"/>
      <c r="T41" s="51"/>
      <c r="V41" s="61"/>
      <c r="W41" s="51"/>
      <c r="X41" s="14"/>
      <c r="Y41" s="14"/>
    </row>
    <row r="42" spans="2:25" ht="21" x14ac:dyDescent="0.35">
      <c r="B42" s="113"/>
      <c r="D42" s="54" t="s">
        <v>63</v>
      </c>
      <c r="E42" s="62" t="str">
        <f>'Param. - Transition'!C8</f>
        <v>Bandanateam B</v>
      </c>
      <c r="F42" s="55"/>
      <c r="G42" s="66" t="str">
        <f>E42</f>
        <v>Bandanateam B</v>
      </c>
      <c r="H42" s="51"/>
      <c r="I42" s="51"/>
      <c r="J42" s="65"/>
      <c r="K42" s="99">
        <f>K26+Paramétrage!$F$18+Paramétrage!$F$19</f>
        <v>0.66597222222222185</v>
      </c>
      <c r="L42" s="51"/>
      <c r="M42" s="69"/>
      <c r="N42" s="61"/>
      <c r="O42" s="51"/>
      <c r="P42" s="51"/>
      <c r="Q42" s="51"/>
      <c r="R42" s="65"/>
      <c r="S42" s="58">
        <f>K48</f>
        <v>0.66597222222222185</v>
      </c>
      <c r="T42" s="51"/>
      <c r="V42" s="61"/>
      <c r="W42" s="51"/>
      <c r="X42" s="14"/>
      <c r="Y42" s="14"/>
    </row>
    <row r="43" spans="2:25" ht="21" x14ac:dyDescent="0.35">
      <c r="B43" s="113"/>
      <c r="E43" s="51"/>
      <c r="F43" s="57"/>
      <c r="G43" s="65"/>
      <c r="H43" s="51"/>
      <c r="I43" s="51"/>
      <c r="J43" s="65"/>
      <c r="K43" s="63" t="str">
        <f>IF(I40="","",VLOOKUP("w",I39:J40,2,FALSE))</f>
        <v>Bandanateam</v>
      </c>
      <c r="L43" s="55" t="s">
        <v>7</v>
      </c>
      <c r="M43" s="70" t="str">
        <f>K43</f>
        <v>Bandanateam</v>
      </c>
      <c r="N43" s="61"/>
      <c r="O43" s="51"/>
      <c r="P43" s="51"/>
      <c r="Q43" s="51"/>
      <c r="R43" s="65"/>
      <c r="S43" s="63" t="str">
        <f>IF(Q40="","",VLOOKUP("w",Q39:R40,2,FALSE))</f>
        <v/>
      </c>
      <c r="T43" s="55"/>
      <c r="U43" s="70" t="str">
        <f>S43</f>
        <v/>
      </c>
      <c r="V43" s="61"/>
      <c r="W43" s="51"/>
      <c r="X43" s="14"/>
      <c r="Y43" s="14"/>
    </row>
    <row r="44" spans="2:25" ht="21" x14ac:dyDescent="0.35">
      <c r="B44" s="113"/>
      <c r="E44" s="58">
        <f>E40</f>
        <v>0.66145833333333337</v>
      </c>
      <c r="F44" s="57"/>
      <c r="G44" s="65"/>
      <c r="H44" s="51"/>
      <c r="I44" s="51"/>
      <c r="J44" s="65"/>
      <c r="K44" s="63" t="str">
        <f>IF(I48="","",VLOOKUP("w",I47:J48,2,FALSE))</f>
        <v>Los Mosquitos</v>
      </c>
      <c r="L44" s="55" t="s">
        <v>5</v>
      </c>
      <c r="M44" s="70" t="str">
        <f>K44</f>
        <v>Los Mosquitos</v>
      </c>
      <c r="N44" s="61"/>
      <c r="O44" s="51"/>
      <c r="P44" s="51"/>
      <c r="Q44" s="51"/>
      <c r="R44" s="65"/>
      <c r="S44" s="63" t="str">
        <f>IF(Q48="","",VLOOKUP("w",Q47:R48,2,FALSE))</f>
        <v/>
      </c>
      <c r="T44" s="55"/>
      <c r="U44" s="70" t="str">
        <f>S44</f>
        <v/>
      </c>
      <c r="V44" s="61"/>
      <c r="W44" s="51"/>
      <c r="X44" s="14"/>
      <c r="Y44" s="14"/>
    </row>
    <row r="45" spans="2:25" ht="31" x14ac:dyDescent="0.35">
      <c r="B45" s="113"/>
      <c r="D45" s="54" t="s">
        <v>60</v>
      </c>
      <c r="E45" s="62" t="str">
        <f>'Param. - Transition'!B5</f>
        <v>Les Téléteubiloutes A</v>
      </c>
      <c r="F45" s="55"/>
      <c r="G45" s="66" t="str">
        <f>E45</f>
        <v>Les Téléteubiloutes A</v>
      </c>
      <c r="H45" s="51"/>
      <c r="I45" s="51"/>
      <c r="J45" s="65"/>
      <c r="K45" s="51"/>
      <c r="L45" s="51"/>
      <c r="M45" s="69"/>
      <c r="N45" s="61"/>
      <c r="O45" s="51"/>
      <c r="P45" s="51"/>
      <c r="Q45" s="51"/>
      <c r="R45" s="65"/>
      <c r="S45" s="51"/>
      <c r="T45" s="51"/>
      <c r="V45" s="61"/>
      <c r="W45" s="51"/>
      <c r="X45" s="14"/>
      <c r="Y45" s="14"/>
    </row>
    <row r="46" spans="2:25" ht="21" x14ac:dyDescent="0.35">
      <c r="B46" s="113"/>
      <c r="D46" s="54" t="s">
        <v>61</v>
      </c>
      <c r="E46" s="62" t="str">
        <f>'Param. - Transition'!C7</f>
        <v>Saint Cyr Zoo A</v>
      </c>
      <c r="F46" s="55"/>
      <c r="G46" s="66" t="str">
        <f>E46</f>
        <v>Saint Cyr Zoo A</v>
      </c>
      <c r="H46" s="101">
        <f>H38</f>
        <v>0.63055555555555531</v>
      </c>
      <c r="I46" s="51"/>
      <c r="J46" s="65"/>
      <c r="K46" s="51"/>
      <c r="L46" s="51"/>
      <c r="M46" s="69"/>
      <c r="N46" s="61"/>
      <c r="O46" s="51"/>
      <c r="P46" s="58">
        <f>H46</f>
        <v>0.63055555555555531</v>
      </c>
      <c r="Q46" s="51"/>
      <c r="R46" s="65"/>
      <c r="S46" s="51"/>
      <c r="T46" s="51"/>
      <c r="V46" s="61"/>
      <c r="W46" s="51"/>
      <c r="X46" s="14"/>
      <c r="Y46" s="14"/>
    </row>
    <row r="47" spans="2:25" ht="21" x14ac:dyDescent="0.35">
      <c r="B47" s="113"/>
      <c r="E47" s="51"/>
      <c r="F47" s="57"/>
      <c r="G47" s="65"/>
      <c r="H47" s="63" t="str">
        <f>'Param. - Transition'!C18</f>
        <v>Los Mosquitos</v>
      </c>
      <c r="I47" s="55" t="s">
        <v>5</v>
      </c>
      <c r="J47" s="66" t="str">
        <f>H47</f>
        <v>Los Mosquitos</v>
      </c>
      <c r="K47" s="51"/>
      <c r="L47" s="51"/>
      <c r="M47" s="69"/>
      <c r="N47" s="61"/>
      <c r="O47" s="51"/>
      <c r="P47" s="63" t="str">
        <f>IF(F46="","",VLOOKUP("l",F45:G46,2,FALSE))</f>
        <v/>
      </c>
      <c r="Q47" s="55"/>
      <c r="R47" s="66" t="str">
        <f>P47</f>
        <v/>
      </c>
      <c r="S47" s="51"/>
      <c r="T47" s="51"/>
      <c r="V47" s="61"/>
      <c r="W47" s="51"/>
      <c r="X47" s="14"/>
      <c r="Y47" s="14"/>
    </row>
    <row r="48" spans="2:25" ht="21" x14ac:dyDescent="0.35">
      <c r="B48" s="113"/>
      <c r="E48" s="58">
        <f>E44</f>
        <v>0.66145833333333337</v>
      </c>
      <c r="F48" s="57"/>
      <c r="G48" s="65"/>
      <c r="H48" s="63" t="str">
        <f>'Param. - Transition'!B19</f>
        <v>Cisco</v>
      </c>
      <c r="I48" s="55" t="s">
        <v>7</v>
      </c>
      <c r="J48" s="66" t="str">
        <f>H48</f>
        <v>Cisco</v>
      </c>
      <c r="K48" s="99">
        <f>K42</f>
        <v>0.66597222222222185</v>
      </c>
      <c r="L48" s="51"/>
      <c r="M48" s="69"/>
      <c r="N48" s="61"/>
      <c r="O48" s="51"/>
      <c r="P48" s="63" t="str">
        <f>IF(F50="","",VLOOKUP("l",F49:G50,2,FALSE))</f>
        <v/>
      </c>
      <c r="Q48" s="55"/>
      <c r="R48" s="66" t="str">
        <f>P48</f>
        <v/>
      </c>
      <c r="S48" s="58">
        <f>K48</f>
        <v>0.66597222222222185</v>
      </c>
      <c r="T48" s="51"/>
      <c r="V48" s="61"/>
      <c r="W48" s="51"/>
      <c r="X48" s="14"/>
      <c r="Y48" s="14"/>
    </row>
    <row r="49" spans="2:25" ht="21" x14ac:dyDescent="0.35">
      <c r="B49" s="113"/>
      <c r="D49" s="54" t="s">
        <v>36</v>
      </c>
      <c r="E49" s="62" t="str">
        <f>'Param. - Transition'!B8</f>
        <v>Los Mosquitos B</v>
      </c>
      <c r="F49" s="55"/>
      <c r="G49" s="66" t="str">
        <f>E49</f>
        <v>Los Mosquitos B</v>
      </c>
      <c r="H49" s="51"/>
      <c r="I49" s="51"/>
      <c r="J49" s="65"/>
      <c r="K49" s="63" t="str">
        <f>IF(I40="","",VLOOKUP("L",I39:J40,2,FALSE))</f>
        <v>L'aile ou la cuite</v>
      </c>
      <c r="L49" s="55" t="s">
        <v>7</v>
      </c>
      <c r="M49" s="70" t="str">
        <f>K49</f>
        <v>L'aile ou la cuite</v>
      </c>
      <c r="N49" s="61"/>
      <c r="O49" s="51"/>
      <c r="P49" s="51"/>
      <c r="Q49" s="51"/>
      <c r="R49" s="65"/>
      <c r="S49" s="63" t="str">
        <f>IF(Q40="","",VLOOKUP("L",Q39:R40,2,FALSE))</f>
        <v/>
      </c>
      <c r="T49" s="55"/>
      <c r="U49" s="70" t="str">
        <f>S49</f>
        <v/>
      </c>
      <c r="V49" s="61"/>
      <c r="W49" s="51"/>
      <c r="X49" s="14"/>
      <c r="Y49" s="14"/>
    </row>
    <row r="50" spans="2:25" ht="21" x14ac:dyDescent="0.35">
      <c r="B50" s="114"/>
      <c r="D50" s="54" t="s">
        <v>31</v>
      </c>
      <c r="E50" s="62" t="str">
        <f>'Param. - Transition'!C6</f>
        <v>Les Fandens B</v>
      </c>
      <c r="F50" s="55"/>
      <c r="G50" s="66" t="str">
        <f>E50</f>
        <v>Les Fandens B</v>
      </c>
      <c r="H50" s="51"/>
      <c r="I50" s="51"/>
      <c r="J50" s="65"/>
      <c r="K50" s="63" t="str">
        <f>IF(I48="","",VLOOKUP("L",I47:J48,2,FALSE))</f>
        <v>Cisco</v>
      </c>
      <c r="L50" s="55" t="s">
        <v>5</v>
      </c>
      <c r="M50" s="70" t="str">
        <f>K50</f>
        <v>Cisco</v>
      </c>
      <c r="N50" s="61"/>
      <c r="O50" s="51"/>
      <c r="P50" s="51"/>
      <c r="Q50" s="51"/>
      <c r="R50" s="65"/>
      <c r="S50" s="63" t="str">
        <f>IF(Q48="","",VLOOKUP("L",Q47:R48,2,FALSE))</f>
        <v/>
      </c>
      <c r="T50" s="55"/>
      <c r="U50" s="70" t="str">
        <f>S50</f>
        <v/>
      </c>
      <c r="V50" s="61"/>
      <c r="W50" s="51"/>
      <c r="X50" s="14"/>
      <c r="Y50" s="14"/>
    </row>
    <row r="51" spans="2:25" ht="21" x14ac:dyDescent="0.35">
      <c r="E51" s="51"/>
      <c r="G51" s="65"/>
      <c r="H51" s="51"/>
      <c r="I51" s="51"/>
      <c r="J51" s="65"/>
      <c r="K51" s="51"/>
      <c r="L51" s="51"/>
      <c r="M51" s="69"/>
      <c r="N51" s="61"/>
      <c r="O51" s="51"/>
      <c r="P51" s="51"/>
      <c r="Q51" s="51"/>
      <c r="R51" s="65"/>
      <c r="S51" s="51"/>
      <c r="T51" s="51"/>
      <c r="V51" s="61"/>
      <c r="W51" s="51"/>
      <c r="X51" s="14"/>
      <c r="Y51" s="14"/>
    </row>
    <row r="52" spans="2:25" ht="21" x14ac:dyDescent="0.35">
      <c r="N52" s="59"/>
      <c r="V52" s="59"/>
      <c r="X52" s="14"/>
      <c r="Y52" s="14"/>
    </row>
    <row r="53" spans="2:25" ht="21" x14ac:dyDescent="0.35">
      <c r="K53" s="58">
        <f>K42+Paramétrage!$F$18+Paramétrage!$F$19</f>
        <v>0.67777777777777737</v>
      </c>
      <c r="N53" s="59"/>
      <c r="S53" s="58" t="s">
        <v>84</v>
      </c>
      <c r="V53" s="59"/>
    </row>
    <row r="54" spans="2:25" ht="18.5" x14ac:dyDescent="0.35">
      <c r="S54" s="58">
        <f>S48+Paramétrage!$F$18</f>
        <v>0.67430555555555516</v>
      </c>
    </row>
  </sheetData>
  <sheetProtection selectLockedCells="1"/>
  <mergeCells count="6">
    <mergeCell ref="B37:B50"/>
    <mergeCell ref="D2:L2"/>
    <mergeCell ref="P2:T2"/>
    <mergeCell ref="X2:Z2"/>
    <mergeCell ref="B5:B18"/>
    <mergeCell ref="B21:B34"/>
  </mergeCells>
  <conditionalFormatting sqref="D5:D36">
    <cfRule type="cellIs" dxfId="670" priority="318" operator="equal">
      <formula>"L"</formula>
    </cfRule>
    <cfRule type="cellIs" dxfId="669" priority="317" operator="equal">
      <formula>"W"</formula>
    </cfRule>
    <cfRule type="cellIs" dxfId="668" priority="316" operator="equal">
      <formula>"N"</formula>
    </cfRule>
  </conditionalFormatting>
  <conditionalFormatting sqref="D44:D48">
    <cfRule type="cellIs" dxfId="667" priority="312" operator="equal">
      <formula>"L"</formula>
    </cfRule>
    <cfRule type="cellIs" dxfId="666" priority="311" operator="equal">
      <formula>"W"</formula>
    </cfRule>
    <cfRule type="cellIs" dxfId="665" priority="310" operator="equal">
      <formula>"N"</formula>
    </cfRule>
  </conditionalFormatting>
  <conditionalFormatting sqref="D37:F39">
    <cfRule type="cellIs" dxfId="664" priority="43" operator="equal">
      <formula>"N"</formula>
    </cfRule>
    <cfRule type="cellIs" dxfId="663" priority="44" operator="equal">
      <formula>"W"</formula>
    </cfRule>
    <cfRule type="cellIs" dxfId="662" priority="45" operator="equal">
      <formula>"L"</formula>
    </cfRule>
  </conditionalFormatting>
  <conditionalFormatting sqref="D1:M1 O1:U1 X1:Z1 C1:C2 A1:B4 W1:W53 D2 M2 O2:P2 C3:M3 O3:U3 X3:Z3 C4:D4 F4:M4 P4:Q4 R4:T7 O4:O10 U4:U35 B5 I5:M5 A5:A18 C5:C138 K6:K9 L6:M10 S8:T9 G9:I9 P9:Q9 E9:E10 G10 E11:F11 G11:I12 O11:Q12 M11:M18 I13:L13 Q13:T13 E13:E14 O13:O51 I14:J14 Q14:R14 G17:J17 E17:E18 G18 E19:G19 J19:M19 X19:Y19 A19:B20 R19:T23 F20:M20 P20:Q20 B21 I21:M21 A21:A34 K22:K25 S24:T25 H25:I25 P25:Q25 E25:E26 E27:F27 H27:I28 P27:Q28 E29:E30 I29:J30 Q29:R30 G33:J33 E33:E34 G34 E35:G35 J35:M35 R35:T35 A35:B36 F36:M36 P36:Q36 R36:U38 B37 I37:M37 A37:A50 K38:K41 R39:T39 U39:U50 D40 S40:T41 H41:I41 P41:Q41 D41:E42 D43:F43 H43:I44 P43:Q44 E45:E46 I45:J46 Q45:R46 G49:J49 D49:E50 G50 D51:G51 J51:M51 R51:U52 A51:B1048576 D52:M52 O52:Q53 D53:J53 L53:M53 R53 T53:U53 X53:Y138 D54:R54 T54:W54 D55:W138">
    <cfRule type="cellIs" dxfId="661" priority="324" operator="equal">
      <formula>"L"</formula>
    </cfRule>
    <cfRule type="cellIs" dxfId="660" priority="322" operator="equal">
      <formula>"N"</formula>
    </cfRule>
    <cfRule type="cellIs" dxfId="659" priority="323" operator="equal">
      <formula>"W"</formula>
    </cfRule>
  </conditionalFormatting>
  <conditionalFormatting sqref="E5:F7">
    <cfRule type="cellIs" dxfId="658" priority="201" operator="equal">
      <formula>"L"</formula>
    </cfRule>
    <cfRule type="cellIs" dxfId="657" priority="200" operator="equal">
      <formula>"W"</formula>
    </cfRule>
    <cfRule type="cellIs" dxfId="656" priority="199" operator="equal">
      <formula>"N"</formula>
    </cfRule>
  </conditionalFormatting>
  <conditionalFormatting sqref="E15:F15">
    <cfRule type="cellIs" dxfId="655" priority="246" operator="equal">
      <formula>"L"</formula>
    </cfRule>
    <cfRule type="cellIs" dxfId="654" priority="245" operator="equal">
      <formula>"W"</formula>
    </cfRule>
    <cfRule type="cellIs" dxfId="653" priority="244" operator="equal">
      <formula>"N"</formula>
    </cfRule>
  </conditionalFormatting>
  <conditionalFormatting sqref="E21:F23">
    <cfRule type="cellIs" dxfId="652" priority="247" operator="equal">
      <formula>"N"</formula>
    </cfRule>
    <cfRule type="cellIs" dxfId="651" priority="249" operator="equal">
      <formula>"L"</formula>
    </cfRule>
    <cfRule type="cellIs" dxfId="650" priority="248" operator="equal">
      <formula>"W"</formula>
    </cfRule>
  </conditionalFormatting>
  <conditionalFormatting sqref="E31:F31">
    <cfRule type="cellIs" dxfId="649" priority="276" operator="equal">
      <formula>"L"</formula>
    </cfRule>
    <cfRule type="cellIs" dxfId="648" priority="275" operator="equal">
      <formula>"W"</formula>
    </cfRule>
    <cfRule type="cellIs" dxfId="647" priority="274" operator="equal">
      <formula>"N"</formula>
    </cfRule>
  </conditionalFormatting>
  <conditionalFormatting sqref="E47:F47">
    <cfRule type="cellIs" dxfId="646" priority="315" operator="equal">
      <formula>"L"</formula>
    </cfRule>
    <cfRule type="cellIs" dxfId="645" priority="314" operator="equal">
      <formula>"W"</formula>
    </cfRule>
    <cfRule type="cellIs" dxfId="644" priority="313" operator="equal">
      <formula>"N"</formula>
    </cfRule>
  </conditionalFormatting>
  <conditionalFormatting sqref="F8:F10">
    <cfRule type="cellIs" dxfId="643" priority="204" operator="equal">
      <formula>"L"</formula>
    </cfRule>
    <cfRule type="cellIs" dxfId="642" priority="203" operator="equal">
      <formula>"W"</formula>
    </cfRule>
    <cfRule type="cellIs" dxfId="641" priority="202" operator="equal">
      <formula>"N"</formula>
    </cfRule>
  </conditionalFormatting>
  <conditionalFormatting sqref="F12:F14">
    <cfRule type="cellIs" dxfId="640" priority="207" operator="equal">
      <formula>"L"</formula>
    </cfRule>
    <cfRule type="cellIs" dxfId="639" priority="205" operator="equal">
      <formula>"N"</formula>
    </cfRule>
    <cfRule type="cellIs" dxfId="638" priority="206" operator="equal">
      <formula>"W"</formula>
    </cfRule>
  </conditionalFormatting>
  <conditionalFormatting sqref="F16:F18">
    <cfRule type="cellIs" dxfId="637" priority="209" operator="equal">
      <formula>"W"</formula>
    </cfRule>
    <cfRule type="cellIs" dxfId="636" priority="208" operator="equal">
      <formula>"N"</formula>
    </cfRule>
    <cfRule type="cellIs" dxfId="635" priority="210" operator="equal">
      <formula>"L"</formula>
    </cfRule>
  </conditionalFormatting>
  <conditionalFormatting sqref="F24:F26">
    <cfRule type="cellIs" dxfId="634" priority="252" operator="equal">
      <formula>"L"</formula>
    </cfRule>
    <cfRule type="cellIs" dxfId="633" priority="251" operator="equal">
      <formula>"W"</formula>
    </cfRule>
    <cfRule type="cellIs" dxfId="632" priority="250" operator="equal">
      <formula>"N"</formula>
    </cfRule>
  </conditionalFormatting>
  <conditionalFormatting sqref="F28:F30">
    <cfRule type="cellIs" dxfId="631" priority="255" operator="equal">
      <formula>"L"</formula>
    </cfRule>
    <cfRule type="cellIs" dxfId="630" priority="254" operator="equal">
      <formula>"W"</formula>
    </cfRule>
    <cfRule type="cellIs" dxfId="629" priority="253" operator="equal">
      <formula>"N"</formula>
    </cfRule>
  </conditionalFormatting>
  <conditionalFormatting sqref="F32:F34">
    <cfRule type="cellIs" dxfId="628" priority="256" operator="equal">
      <formula>"N"</formula>
    </cfRule>
    <cfRule type="cellIs" dxfId="627" priority="258" operator="equal">
      <formula>"L"</formula>
    </cfRule>
    <cfRule type="cellIs" dxfId="626" priority="257" operator="equal">
      <formula>"W"</formula>
    </cfRule>
  </conditionalFormatting>
  <conditionalFormatting sqref="F44:F46">
    <cfRule type="cellIs" dxfId="625" priority="39" operator="equal">
      <formula>"L"</formula>
    </cfRule>
    <cfRule type="cellIs" dxfId="624" priority="38" operator="equal">
      <formula>"W"</formula>
    </cfRule>
    <cfRule type="cellIs" dxfId="623" priority="37" operator="equal">
      <formula>"N"</formula>
    </cfRule>
  </conditionalFormatting>
  <conditionalFormatting sqref="G5:G8">
    <cfRule type="cellIs" dxfId="622" priority="240" operator="equal">
      <formula>"L"</formula>
    </cfRule>
    <cfRule type="cellIs" dxfId="621" priority="238" operator="equal">
      <formula>"N"</formula>
    </cfRule>
    <cfRule type="cellIs" dxfId="620" priority="239" operator="equal">
      <formula>"W"</formula>
    </cfRule>
  </conditionalFormatting>
  <conditionalFormatting sqref="G13:G16">
    <cfRule type="cellIs" dxfId="619" priority="243" operator="equal">
      <formula>"L"</formula>
    </cfRule>
    <cfRule type="cellIs" dxfId="618" priority="242" operator="equal">
      <formula>"W"</formula>
    </cfRule>
    <cfRule type="cellIs" dxfId="617" priority="241" operator="equal">
      <formula>"N"</formula>
    </cfRule>
  </conditionalFormatting>
  <conditionalFormatting sqref="G21:G32">
    <cfRule type="cellIs" dxfId="616" priority="273" operator="equal">
      <formula>"L"</formula>
    </cfRule>
    <cfRule type="cellIs" dxfId="615" priority="272" operator="equal">
      <formula>"W"</formula>
    </cfRule>
    <cfRule type="cellIs" dxfId="614" priority="271" operator="equal">
      <formula>"N"</formula>
    </cfRule>
  </conditionalFormatting>
  <conditionalFormatting sqref="G37:G48">
    <cfRule type="cellIs" dxfId="613" priority="307" operator="equal">
      <formula>"N"</formula>
    </cfRule>
    <cfRule type="cellIs" dxfId="612" priority="308" operator="equal">
      <formula>"W"</formula>
    </cfRule>
    <cfRule type="cellIs" dxfId="611" priority="309" operator="equal">
      <formula>"L"</formula>
    </cfRule>
  </conditionalFormatting>
  <conditionalFormatting sqref="H7:H8">
    <cfRule type="cellIs" dxfId="610" priority="237" operator="equal">
      <formula>"L"</formula>
    </cfRule>
    <cfRule type="cellIs" dxfId="609" priority="236" operator="equal">
      <formula>"W"</formula>
    </cfRule>
    <cfRule type="cellIs" dxfId="608" priority="235" operator="equal">
      <formula>"N"</formula>
    </cfRule>
  </conditionalFormatting>
  <conditionalFormatting sqref="H23:H24">
    <cfRule type="cellIs" dxfId="607" priority="173" operator="equal">
      <formula>"W"</formula>
    </cfRule>
    <cfRule type="cellIs" dxfId="606" priority="174" operator="equal">
      <formula>"L"</formula>
    </cfRule>
    <cfRule type="cellIs" dxfId="605" priority="172" operator="equal">
      <formula>"N"</formula>
    </cfRule>
  </conditionalFormatting>
  <conditionalFormatting sqref="H39:H40">
    <cfRule type="cellIs" dxfId="604" priority="141" operator="equal">
      <formula>"L"</formula>
    </cfRule>
    <cfRule type="cellIs" dxfId="603" priority="140" operator="equal">
      <formula>"W"</formula>
    </cfRule>
    <cfRule type="cellIs" dxfId="602" priority="139" operator="equal">
      <formula>"N"</formula>
    </cfRule>
  </conditionalFormatting>
  <conditionalFormatting sqref="H15:J16">
    <cfRule type="cellIs" dxfId="601" priority="194" operator="equal">
      <formula>"W"</formula>
    </cfRule>
    <cfRule type="cellIs" dxfId="600" priority="193" operator="equal">
      <formula>"N"</formula>
    </cfRule>
    <cfRule type="cellIs" dxfId="599" priority="195" operator="equal">
      <formula>"L"</formula>
    </cfRule>
  </conditionalFormatting>
  <conditionalFormatting sqref="H31:J32">
    <cfRule type="cellIs" dxfId="598" priority="72" operator="equal">
      <formula>"L"</formula>
    </cfRule>
    <cfRule type="cellIs" dxfId="597" priority="71" operator="equal">
      <formula>"W"</formula>
    </cfRule>
    <cfRule type="cellIs" dxfId="596" priority="70" operator="equal">
      <formula>"N"</formula>
    </cfRule>
  </conditionalFormatting>
  <conditionalFormatting sqref="H47:J48 F48:F50">
    <cfRule type="cellIs" dxfId="595" priority="36" operator="equal">
      <formula>"L"</formula>
    </cfRule>
    <cfRule type="cellIs" dxfId="594" priority="35" operator="equal">
      <formula>"W"</formula>
    </cfRule>
    <cfRule type="cellIs" dxfId="593" priority="34" operator="equal">
      <formula>"N"</formula>
    </cfRule>
  </conditionalFormatting>
  <conditionalFormatting sqref="I6:I8">
    <cfRule type="cellIs" dxfId="592" priority="196" operator="equal">
      <formula>"N"</formula>
    </cfRule>
    <cfRule type="cellIs" dxfId="591" priority="198" operator="equal">
      <formula>"L"</formula>
    </cfRule>
    <cfRule type="cellIs" dxfId="590" priority="197" operator="equal">
      <formula>"W"</formula>
    </cfRule>
  </conditionalFormatting>
  <conditionalFormatting sqref="I22:I24">
    <cfRule type="cellIs" dxfId="589" priority="74" operator="equal">
      <formula>"W"</formula>
    </cfRule>
    <cfRule type="cellIs" dxfId="588" priority="75" operator="equal">
      <formula>"L"</formula>
    </cfRule>
    <cfRule type="cellIs" dxfId="587" priority="73" operator="equal">
      <formula>"N"</formula>
    </cfRule>
  </conditionalFormatting>
  <conditionalFormatting sqref="I38:I40 F40:F42">
    <cfRule type="cellIs" dxfId="586" priority="42" operator="equal">
      <formula>"L"</formula>
    </cfRule>
    <cfRule type="cellIs" dxfId="585" priority="41" operator="equal">
      <formula>"W"</formula>
    </cfRule>
    <cfRule type="cellIs" dxfId="584" priority="40" operator="equal">
      <formula>"N"</formula>
    </cfRule>
  </conditionalFormatting>
  <conditionalFormatting sqref="J6:J12">
    <cfRule type="cellIs" dxfId="583" priority="229" operator="equal">
      <formula>"N"</formula>
    </cfRule>
    <cfRule type="cellIs" dxfId="582" priority="230" operator="equal">
      <formula>"W"</formula>
    </cfRule>
    <cfRule type="cellIs" dxfId="581" priority="231" operator="equal">
      <formula>"L"</formula>
    </cfRule>
  </conditionalFormatting>
  <conditionalFormatting sqref="J18">
    <cfRule type="cellIs" dxfId="580" priority="224" operator="equal">
      <formula>"W"</formula>
    </cfRule>
    <cfRule type="cellIs" dxfId="579" priority="225" operator="equal">
      <formula>"L"</formula>
    </cfRule>
    <cfRule type="cellIs" dxfId="578" priority="223" operator="equal">
      <formula>"N"</formula>
    </cfRule>
  </conditionalFormatting>
  <conditionalFormatting sqref="J22:J28">
    <cfRule type="cellIs" dxfId="577" priority="268" operator="equal">
      <formula>"N"</formula>
    </cfRule>
    <cfRule type="cellIs" dxfId="576" priority="269" operator="equal">
      <formula>"W"</formula>
    </cfRule>
    <cfRule type="cellIs" dxfId="575" priority="270" operator="equal">
      <formula>"L"</formula>
    </cfRule>
  </conditionalFormatting>
  <conditionalFormatting sqref="J34">
    <cfRule type="cellIs" dxfId="574" priority="265" operator="equal">
      <formula>"N"</formula>
    </cfRule>
    <cfRule type="cellIs" dxfId="573" priority="266" operator="equal">
      <formula>"W"</formula>
    </cfRule>
    <cfRule type="cellIs" dxfId="572" priority="267" operator="equal">
      <formula>"L"</formula>
    </cfRule>
  </conditionalFormatting>
  <conditionalFormatting sqref="J38:J44">
    <cfRule type="cellIs" dxfId="571" priority="306" operator="equal">
      <formula>"L"</formula>
    </cfRule>
    <cfRule type="cellIs" dxfId="570" priority="305" operator="equal">
      <formula>"W"</formula>
    </cfRule>
    <cfRule type="cellIs" dxfId="569" priority="304" operator="equal">
      <formula>"N"</formula>
    </cfRule>
  </conditionalFormatting>
  <conditionalFormatting sqref="J50">
    <cfRule type="cellIs" dxfId="568" priority="303" operator="equal">
      <formula>"L"</formula>
    </cfRule>
    <cfRule type="cellIs" dxfId="567" priority="302" operator="equal">
      <formula>"W"</formula>
    </cfRule>
    <cfRule type="cellIs" dxfId="566" priority="301" operator="equal">
      <formula>"N"</formula>
    </cfRule>
  </conditionalFormatting>
  <conditionalFormatting sqref="K17:K18">
    <cfRule type="cellIs" dxfId="565" priority="226" operator="equal">
      <formula>"N"</formula>
    </cfRule>
    <cfRule type="cellIs" dxfId="564" priority="228" operator="equal">
      <formula>"L"</formula>
    </cfRule>
    <cfRule type="cellIs" dxfId="563" priority="227" operator="equal">
      <formula>"W"</formula>
    </cfRule>
  </conditionalFormatting>
  <conditionalFormatting sqref="K27:K29">
    <cfRule type="cellIs" dxfId="562" priority="163" operator="equal">
      <formula>"N"</formula>
    </cfRule>
    <cfRule type="cellIs" dxfId="561" priority="164" operator="equal">
      <formula>"W"</formula>
    </cfRule>
    <cfRule type="cellIs" dxfId="560" priority="165" operator="equal">
      <formula>"L"</formula>
    </cfRule>
  </conditionalFormatting>
  <conditionalFormatting sqref="K33:K34">
    <cfRule type="cellIs" dxfId="559" priority="167" operator="equal">
      <formula>"W"</formula>
    </cfRule>
    <cfRule type="cellIs" dxfId="558" priority="168" operator="equal">
      <formula>"L"</formula>
    </cfRule>
    <cfRule type="cellIs" dxfId="557" priority="166" operator="equal">
      <formula>"N"</formula>
    </cfRule>
  </conditionalFormatting>
  <conditionalFormatting sqref="K43:K45">
    <cfRule type="cellIs" dxfId="556" priority="144" operator="equal">
      <formula>"L"</formula>
    </cfRule>
    <cfRule type="cellIs" dxfId="555" priority="143" operator="equal">
      <formula>"W"</formula>
    </cfRule>
    <cfRule type="cellIs" dxfId="554" priority="142" operator="equal">
      <formula>"N"</formula>
    </cfRule>
  </conditionalFormatting>
  <conditionalFormatting sqref="K49:K50">
    <cfRule type="cellIs" dxfId="553" priority="147" operator="equal">
      <formula>"L"</formula>
    </cfRule>
    <cfRule type="cellIs" dxfId="552" priority="145" operator="equal">
      <formula>"N"</formula>
    </cfRule>
    <cfRule type="cellIs" dxfId="551" priority="146" operator="equal">
      <formula>"W"</formula>
    </cfRule>
  </conditionalFormatting>
  <conditionalFormatting sqref="K11:L12">
    <cfRule type="cellIs" dxfId="550" priority="192" operator="equal">
      <formula>"L"</formula>
    </cfRule>
    <cfRule type="cellIs" dxfId="549" priority="190" operator="equal">
      <formula>"N"</formula>
    </cfRule>
    <cfRule type="cellIs" dxfId="548" priority="191" operator="equal">
      <formula>"W"</formula>
    </cfRule>
  </conditionalFormatting>
  <conditionalFormatting sqref="L14:L18">
    <cfRule type="cellIs" dxfId="547" priority="189" operator="equal">
      <formula>"L"</formula>
    </cfRule>
    <cfRule type="cellIs" dxfId="546" priority="188" operator="equal">
      <formula>"W"</formula>
    </cfRule>
    <cfRule type="cellIs" dxfId="545" priority="187" operator="equal">
      <formula>"N"</formula>
    </cfRule>
  </conditionalFormatting>
  <conditionalFormatting sqref="L22:M34">
    <cfRule type="cellIs" dxfId="544" priority="68" operator="equal">
      <formula>"W"</formula>
    </cfRule>
    <cfRule type="cellIs" dxfId="543" priority="69" operator="equal">
      <formula>"L"</formula>
    </cfRule>
    <cfRule type="cellIs" dxfId="542" priority="67" operator="equal">
      <formula>"N"</formula>
    </cfRule>
  </conditionalFormatting>
  <conditionalFormatting sqref="L38:M50">
    <cfRule type="cellIs" dxfId="541" priority="31" operator="equal">
      <formula>"N"</formula>
    </cfRule>
    <cfRule type="cellIs" dxfId="540" priority="32" operator="equal">
      <formula>"W"</formula>
    </cfRule>
    <cfRule type="cellIs" dxfId="539" priority="33" operator="equal">
      <formula>"L"</formula>
    </cfRule>
  </conditionalFormatting>
  <conditionalFormatting sqref="P7:P8">
    <cfRule type="cellIs" dxfId="538" priority="232" operator="equal">
      <formula>"N"</formula>
    </cfRule>
    <cfRule type="cellIs" dxfId="537" priority="233" operator="equal">
      <formula>"W"</formula>
    </cfRule>
    <cfRule type="cellIs" dxfId="536" priority="234" operator="equal">
      <formula>"L"</formula>
    </cfRule>
  </conditionalFormatting>
  <conditionalFormatting sqref="P23:P24">
    <cfRule type="cellIs" dxfId="535" priority="170" operator="equal">
      <formula>"W"</formula>
    </cfRule>
    <cfRule type="cellIs" dxfId="534" priority="171" operator="equal">
      <formula>"L"</formula>
    </cfRule>
    <cfRule type="cellIs" dxfId="533" priority="169" operator="equal">
      <formula>"N"</formula>
    </cfRule>
  </conditionalFormatting>
  <conditionalFormatting sqref="P39:P40">
    <cfRule type="cellIs" dxfId="532" priority="150" operator="equal">
      <formula>"L"</formula>
    </cfRule>
    <cfRule type="cellIs" dxfId="531" priority="149" operator="equal">
      <formula>"W"</formula>
    </cfRule>
    <cfRule type="cellIs" dxfId="530" priority="148" operator="equal">
      <formula>"N"</formula>
    </cfRule>
  </conditionalFormatting>
  <conditionalFormatting sqref="P15:R17">
    <cfRule type="cellIs" dxfId="529" priority="175" operator="equal">
      <formula>"N"</formula>
    </cfRule>
    <cfRule type="cellIs" dxfId="528" priority="176" operator="equal">
      <formula>"W"</formula>
    </cfRule>
    <cfRule type="cellIs" dxfId="527" priority="177" operator="equal">
      <formula>"L"</formula>
    </cfRule>
  </conditionalFormatting>
  <conditionalFormatting sqref="P31:R33">
    <cfRule type="cellIs" dxfId="526" priority="62" operator="equal">
      <formula>"W"</formula>
    </cfRule>
    <cfRule type="cellIs" dxfId="525" priority="61" operator="equal">
      <formula>"N"</formula>
    </cfRule>
    <cfRule type="cellIs" dxfId="524" priority="63" operator="equal">
      <formula>"L"</formula>
    </cfRule>
  </conditionalFormatting>
  <conditionalFormatting sqref="Q5:Q8">
    <cfRule type="cellIs" dxfId="523" priority="185" operator="equal">
      <formula>"W"</formula>
    </cfRule>
    <cfRule type="cellIs" dxfId="522" priority="186" operator="equal">
      <formula>"L"</formula>
    </cfRule>
    <cfRule type="cellIs" dxfId="521" priority="184" operator="equal">
      <formula>"N"</formula>
    </cfRule>
  </conditionalFormatting>
  <conditionalFormatting sqref="Q21:Q24">
    <cfRule type="cellIs" dxfId="520" priority="66" operator="equal">
      <formula>"L"</formula>
    </cfRule>
    <cfRule type="cellIs" dxfId="519" priority="65" operator="equal">
      <formula>"W"</formula>
    </cfRule>
    <cfRule type="cellIs" dxfId="518" priority="64" operator="equal">
      <formula>"N"</formula>
    </cfRule>
  </conditionalFormatting>
  <conditionalFormatting sqref="Q37:Q40 T42:T50 P47:R49">
    <cfRule type="cellIs" dxfId="517" priority="30" operator="equal">
      <formula>"L"</formula>
    </cfRule>
    <cfRule type="cellIs" dxfId="516" priority="29" operator="equal">
      <formula>"W"</formula>
    </cfRule>
    <cfRule type="cellIs" dxfId="515" priority="28" operator="equal">
      <formula>"N"</formula>
    </cfRule>
  </conditionalFormatting>
  <conditionalFormatting sqref="R8:R12">
    <cfRule type="cellIs" dxfId="514" priority="220" operator="equal">
      <formula>"N"</formula>
    </cfRule>
    <cfRule type="cellIs" dxfId="513" priority="221" operator="equal">
      <formula>"W"</formula>
    </cfRule>
    <cfRule type="cellIs" dxfId="512" priority="222" operator="equal">
      <formula>"L"</formula>
    </cfRule>
  </conditionalFormatting>
  <conditionalFormatting sqref="R18">
    <cfRule type="cellIs" dxfId="511" priority="216" operator="equal">
      <formula>"L"</formula>
    </cfRule>
    <cfRule type="cellIs" dxfId="510" priority="215" operator="equal">
      <formula>"W"</formula>
    </cfRule>
    <cfRule type="cellIs" dxfId="509" priority="214" operator="equal">
      <formula>"N"</formula>
    </cfRule>
  </conditionalFormatting>
  <conditionalFormatting sqref="R24:R28">
    <cfRule type="cellIs" dxfId="508" priority="264" operator="equal">
      <formula>"L"</formula>
    </cfRule>
    <cfRule type="cellIs" dxfId="507" priority="262" operator="equal">
      <formula>"N"</formula>
    </cfRule>
    <cfRule type="cellIs" dxfId="506" priority="263" operator="equal">
      <formula>"W"</formula>
    </cfRule>
  </conditionalFormatting>
  <conditionalFormatting sqref="R34">
    <cfRule type="cellIs" dxfId="505" priority="261" operator="equal">
      <formula>"L"</formula>
    </cfRule>
    <cfRule type="cellIs" dxfId="504" priority="259" operator="equal">
      <formula>"N"</formula>
    </cfRule>
    <cfRule type="cellIs" dxfId="503" priority="260" operator="equal">
      <formula>"W"</formula>
    </cfRule>
  </conditionalFormatting>
  <conditionalFormatting sqref="R40:R44">
    <cfRule type="cellIs" dxfId="502" priority="300" operator="equal">
      <formula>"L"</formula>
    </cfRule>
    <cfRule type="cellIs" dxfId="501" priority="299" operator="equal">
      <formula>"W"</formula>
    </cfRule>
    <cfRule type="cellIs" dxfId="500" priority="298" operator="equal">
      <formula>"N"</formula>
    </cfRule>
  </conditionalFormatting>
  <conditionalFormatting sqref="R50">
    <cfRule type="cellIs" dxfId="499" priority="297" operator="equal">
      <formula>"L"</formula>
    </cfRule>
    <cfRule type="cellIs" dxfId="498" priority="296" operator="equal">
      <formula>"W"</formula>
    </cfRule>
    <cfRule type="cellIs" dxfId="497" priority="295" operator="equal">
      <formula>"N"</formula>
    </cfRule>
  </conditionalFormatting>
  <conditionalFormatting sqref="S11:S12">
    <cfRule type="cellIs" dxfId="496" priority="213" operator="equal">
      <formula>"L"</formula>
    </cfRule>
    <cfRule type="cellIs" dxfId="495" priority="212" operator="equal">
      <formula>"W"</formula>
    </cfRule>
    <cfRule type="cellIs" dxfId="494" priority="211" operator="equal">
      <formula>"N"</formula>
    </cfRule>
  </conditionalFormatting>
  <conditionalFormatting sqref="S17:S18">
    <cfRule type="cellIs" dxfId="493" priority="219" operator="equal">
      <formula>"L"</formula>
    </cfRule>
    <cfRule type="cellIs" dxfId="492" priority="218" operator="equal">
      <formula>"W"</formula>
    </cfRule>
    <cfRule type="cellIs" dxfId="491" priority="217" operator="equal">
      <formula>"N"</formula>
    </cfRule>
  </conditionalFormatting>
  <conditionalFormatting sqref="S27:S29">
    <cfRule type="cellIs" dxfId="490" priority="157" operator="equal">
      <formula>"N"</formula>
    </cfRule>
    <cfRule type="cellIs" dxfId="489" priority="158" operator="equal">
      <formula>"W"</formula>
    </cfRule>
    <cfRule type="cellIs" dxfId="488" priority="159" operator="equal">
      <formula>"L"</formula>
    </cfRule>
  </conditionalFormatting>
  <conditionalFormatting sqref="S33:S34">
    <cfRule type="cellIs" dxfId="487" priority="160" operator="equal">
      <formula>"N"</formula>
    </cfRule>
    <cfRule type="cellIs" dxfId="486" priority="161" operator="equal">
      <formula>"W"</formula>
    </cfRule>
    <cfRule type="cellIs" dxfId="485" priority="162" operator="equal">
      <formula>"L"</formula>
    </cfRule>
  </conditionalFormatting>
  <conditionalFormatting sqref="S43:S45">
    <cfRule type="cellIs" dxfId="484" priority="152" operator="equal">
      <formula>"W"</formula>
    </cfRule>
    <cfRule type="cellIs" dxfId="483" priority="151" operator="equal">
      <formula>"N"</formula>
    </cfRule>
    <cfRule type="cellIs" dxfId="482" priority="153" operator="equal">
      <formula>"L"</formula>
    </cfRule>
  </conditionalFormatting>
  <conditionalFormatting sqref="S49:S50">
    <cfRule type="cellIs" dxfId="481" priority="154" operator="equal">
      <formula>"N"</formula>
    </cfRule>
    <cfRule type="cellIs" dxfId="480" priority="156" operator="equal">
      <formula>"L"</formula>
    </cfRule>
    <cfRule type="cellIs" dxfId="479" priority="155" operator="equal">
      <formula>"W"</formula>
    </cfRule>
  </conditionalFormatting>
  <conditionalFormatting sqref="T10:T12">
    <cfRule type="cellIs" dxfId="478" priority="183" operator="equal">
      <formula>"L"</formula>
    </cfRule>
    <cfRule type="cellIs" dxfId="477" priority="182" operator="equal">
      <formula>"W"</formula>
    </cfRule>
    <cfRule type="cellIs" dxfId="476" priority="181" operator="equal">
      <formula>"N"</formula>
    </cfRule>
  </conditionalFormatting>
  <conditionalFormatting sqref="T14:T18">
    <cfRule type="cellIs" dxfId="475" priority="180" operator="equal">
      <formula>"L"</formula>
    </cfRule>
    <cfRule type="cellIs" dxfId="474" priority="179" operator="equal">
      <formula>"W"</formula>
    </cfRule>
    <cfRule type="cellIs" dxfId="473" priority="178" operator="equal">
      <formula>"N"</formula>
    </cfRule>
  </conditionalFormatting>
  <conditionalFormatting sqref="T26:T34">
    <cfRule type="cellIs" dxfId="472" priority="60" operator="equal">
      <formula>"L"</formula>
    </cfRule>
    <cfRule type="cellIs" dxfId="471" priority="59" operator="equal">
      <formula>"W"</formula>
    </cfRule>
    <cfRule type="cellIs" dxfId="470" priority="58" operator="equal">
      <formula>"N"</formula>
    </cfRule>
  </conditionalFormatting>
  <conditionalFormatting sqref="U2">
    <cfRule type="cellIs" dxfId="469" priority="26" operator="equal">
      <formula>"W"</formula>
    </cfRule>
    <cfRule type="cellIs" dxfId="468" priority="25" operator="equal">
      <formula>"N"</formula>
    </cfRule>
    <cfRule type="cellIs" dxfId="467" priority="27" operator="equal">
      <formula>"L"</formula>
    </cfRule>
  </conditionalFormatting>
  <conditionalFormatting sqref="X2">
    <cfRule type="cellIs" dxfId="466" priority="22" operator="equal">
      <formula>"N"</formula>
    </cfRule>
    <cfRule type="cellIs" dxfId="465" priority="23" operator="equal">
      <formula>"W"</formula>
    </cfRule>
    <cfRule type="cellIs" dxfId="464" priority="24" operator="equal">
      <formula>"L"</formula>
    </cfRule>
  </conditionalFormatting>
  <conditionalFormatting sqref="X8">
    <cfRule type="cellIs" dxfId="463" priority="286" operator="equal">
      <formula>"N"</formula>
    </cfRule>
    <cfRule type="cellIs" dxfId="462" priority="287" operator="equal">
      <formula>"W"</formula>
    </cfRule>
    <cfRule type="cellIs" dxfId="461" priority="288" operator="equal">
      <formula>"L"</formula>
    </cfRule>
  </conditionalFormatting>
  <conditionalFormatting sqref="X10">
    <cfRule type="cellIs" dxfId="460" priority="289" operator="equal">
      <formula>"N"</formula>
    </cfRule>
    <cfRule type="cellIs" dxfId="459" priority="290" operator="equal">
      <formula>"W"</formula>
    </cfRule>
    <cfRule type="cellIs" dxfId="458" priority="291" operator="equal">
      <formula>"L"</formula>
    </cfRule>
  </conditionalFormatting>
  <conditionalFormatting sqref="X12">
    <cfRule type="cellIs" dxfId="457" priority="285" operator="equal">
      <formula>"L"</formula>
    </cfRule>
    <cfRule type="cellIs" dxfId="456" priority="284" operator="equal">
      <formula>"W"</formula>
    </cfRule>
    <cfRule type="cellIs" dxfId="455" priority="283" operator="equal">
      <formula>"N"</formula>
    </cfRule>
  </conditionalFormatting>
  <conditionalFormatting sqref="X14">
    <cfRule type="cellIs" dxfId="454" priority="293" operator="equal">
      <formula>"W"</formula>
    </cfRule>
    <cfRule type="cellIs" dxfId="453" priority="292" operator="equal">
      <formula>"N"</formula>
    </cfRule>
    <cfRule type="cellIs" dxfId="452" priority="294" operator="equal">
      <formula>"L"</formula>
    </cfRule>
  </conditionalFormatting>
  <conditionalFormatting sqref="X16">
    <cfRule type="cellIs" dxfId="451" priority="280" operator="equal">
      <formula>"N"</formula>
    </cfRule>
    <cfRule type="cellIs" dxfId="450" priority="281" operator="equal">
      <formula>"W"</formula>
    </cfRule>
    <cfRule type="cellIs" dxfId="449" priority="282" operator="equal">
      <formula>"L"</formula>
    </cfRule>
  </conditionalFormatting>
  <conditionalFormatting sqref="X18:X20">
    <cfRule type="cellIs" dxfId="448" priority="133" operator="equal">
      <formula>"N"</formula>
    </cfRule>
    <cfRule type="cellIs" dxfId="447" priority="134" operator="equal">
      <formula>"W"</formula>
    </cfRule>
    <cfRule type="cellIs" dxfId="446" priority="135" operator="equal">
      <formula>"L"</formula>
    </cfRule>
  </conditionalFormatting>
  <conditionalFormatting sqref="X22">
    <cfRule type="cellIs" dxfId="445" priority="136" operator="equal">
      <formula>"N"</formula>
    </cfRule>
    <cfRule type="cellIs" dxfId="444" priority="137" operator="equal">
      <formula>"W"</formula>
    </cfRule>
    <cfRule type="cellIs" dxfId="443" priority="138" operator="equal">
      <formula>"L"</formula>
    </cfRule>
  </conditionalFormatting>
  <conditionalFormatting sqref="X24">
    <cfRule type="cellIs" dxfId="442" priority="132" operator="equal">
      <formula>"L"</formula>
    </cfRule>
    <cfRule type="cellIs" dxfId="441" priority="130" operator="equal">
      <formula>"N"</formula>
    </cfRule>
    <cfRule type="cellIs" dxfId="440" priority="131" operator="equal">
      <formula>"W"</formula>
    </cfRule>
  </conditionalFormatting>
  <conditionalFormatting sqref="X26:X27">
    <cfRule type="cellIs" dxfId="439" priority="125" operator="equal">
      <formula>"W"</formula>
    </cfRule>
    <cfRule type="cellIs" dxfId="438" priority="126" operator="equal">
      <formula>"L"</formula>
    </cfRule>
    <cfRule type="cellIs" dxfId="437" priority="124" operator="equal">
      <formula>"N"</formula>
    </cfRule>
  </conditionalFormatting>
  <conditionalFormatting sqref="X4:Y6">
    <cfRule type="cellIs" dxfId="436" priority="279" operator="equal">
      <formula>"L"</formula>
    </cfRule>
    <cfRule type="cellIs" dxfId="435" priority="278" operator="equal">
      <formula>"W"</formula>
    </cfRule>
    <cfRule type="cellIs" dxfId="434" priority="277" operator="equal">
      <formula>"N"</formula>
    </cfRule>
  </conditionalFormatting>
  <conditionalFormatting sqref="Y8:Y10">
    <cfRule type="cellIs" dxfId="433" priority="3" operator="equal">
      <formula>"L"</formula>
    </cfRule>
    <cfRule type="cellIs" dxfId="432" priority="1" operator="equal">
      <formula>"N"</formula>
    </cfRule>
    <cfRule type="cellIs" dxfId="431" priority="2" operator="equal">
      <formula>"W"</formula>
    </cfRule>
  </conditionalFormatting>
  <conditionalFormatting sqref="Y12:Y14">
    <cfRule type="cellIs" dxfId="430" priority="9" operator="equal">
      <formula>"L"</formula>
    </cfRule>
    <cfRule type="cellIs" dxfId="429" priority="8" operator="equal">
      <formula>"W"</formula>
    </cfRule>
    <cfRule type="cellIs" dxfId="428" priority="7" operator="equal">
      <formula>"N"</formula>
    </cfRule>
  </conditionalFormatting>
  <conditionalFormatting sqref="Y16:Y18">
    <cfRule type="cellIs" dxfId="427" priority="15" operator="equal">
      <formula>"L"</formula>
    </cfRule>
    <cfRule type="cellIs" dxfId="426" priority="14" operator="equal">
      <formula>"W"</formula>
    </cfRule>
    <cfRule type="cellIs" dxfId="425" priority="13" operator="equal">
      <formula>"N"</formula>
    </cfRule>
  </conditionalFormatting>
  <conditionalFormatting sqref="Y20:Y22">
    <cfRule type="cellIs" dxfId="424" priority="17" operator="equal">
      <formula>"W"</formula>
    </cfRule>
    <cfRule type="cellIs" dxfId="423" priority="16" operator="equal">
      <formula>"N"</formula>
    </cfRule>
    <cfRule type="cellIs" dxfId="422" priority="18" operator="equal">
      <formula>"L"</formula>
    </cfRule>
  </conditionalFormatting>
  <conditionalFormatting sqref="Y24:Y26">
    <cfRule type="cellIs" dxfId="421" priority="83" operator="equal">
      <formula>"W"</formula>
    </cfRule>
    <cfRule type="cellIs" dxfId="420" priority="82" operator="equal">
      <formula>"N"</formula>
    </cfRule>
    <cfRule type="cellIs" dxfId="419" priority="84" operator="equal">
      <formula>"L"</formula>
    </cfRule>
  </conditionalFormatting>
  <conditionalFormatting sqref="Z4:Z138">
    <cfRule type="cellIs" dxfId="418" priority="319" operator="equal">
      <formula>"N"</formula>
    </cfRule>
    <cfRule type="cellIs" dxfId="417" priority="320" operator="equal">
      <formula>"W"</formula>
    </cfRule>
    <cfRule type="cellIs" dxfId="416" priority="321" operator="equal">
      <formula>"L"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FAAEA9-305A-4B5B-B088-C2B8D9567186}">
          <x14:formula1>
            <xm:f>Paramétrage!$A$1:$A$3</xm:f>
          </x14:formula1>
          <xm:sqref>F45:F46 I39:I40 F37:F38 T33:T34 F41:F42 F49:F50 I47:I48 L43:L44 L49:L50 Q47:Q48 Q39:Q40 T43:T44 F25:F26 F21:F22 Q7:Q8 I23:I24 I31:I32 L27:L28 Q15:Q16 L33:L34 Q23:Q24 Q31:Q32 T17:T18 T27:T28 F33:F34 F29:F30 T11:T12 F17:F18 F13:F14 F9:F10 F5:F6 I7:I8 I15:I16 L11:L12 L17:L18 T49:T50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DFA60-4B29-4C58-B634-7AD70708D15A}">
  <dimension ref="A1:G19"/>
  <sheetViews>
    <sheetView topLeftCell="A2" workbookViewId="0">
      <selection activeCell="C8" sqref="C8"/>
    </sheetView>
  </sheetViews>
  <sheetFormatPr baseColWidth="10" defaultRowHeight="14.5" x14ac:dyDescent="0.35"/>
  <cols>
    <col min="2" max="7" width="19.81640625" style="1" customWidth="1"/>
  </cols>
  <sheetData>
    <row r="1" spans="1:7" ht="15" thickBot="1" x14ac:dyDescent="0.4"/>
    <row r="2" spans="1:7" ht="15" thickBot="1" x14ac:dyDescent="0.4">
      <c r="B2" s="118" t="s">
        <v>12</v>
      </c>
      <c r="C2" s="119"/>
      <c r="D2" s="119"/>
      <c r="E2" s="119"/>
      <c r="F2" s="119"/>
      <c r="G2" s="120"/>
    </row>
    <row r="3" spans="1:7" ht="15" thickBot="1" x14ac:dyDescent="0.4"/>
    <row r="4" spans="1:7" ht="15" thickBot="1" x14ac:dyDescent="0.4">
      <c r="B4" s="6">
        <v>1</v>
      </c>
      <c r="C4" s="7">
        <v>2</v>
      </c>
      <c r="D4" s="7">
        <v>3</v>
      </c>
      <c r="E4" s="7">
        <v>4</v>
      </c>
      <c r="F4" s="7">
        <v>5</v>
      </c>
      <c r="G4" s="8">
        <v>6</v>
      </c>
    </row>
    <row r="5" spans="1:7" x14ac:dyDescent="0.35">
      <c r="A5" s="1" t="s">
        <v>50</v>
      </c>
      <c r="B5" s="6" t="str">
        <f>+VLOOKUP('Param. - Transition'!B$4,'1-Phase de poule-Ping'!$I$22:$J$27,2,FALSE)</f>
        <v>Les Téléteubiloutes A</v>
      </c>
      <c r="C5" s="7" t="str">
        <f>+VLOOKUP('Param. - Transition'!C$4,'1-Phase de poule-Ping'!$I$22:$J$27,2,FALSE)</f>
        <v>Cisco A</v>
      </c>
      <c r="D5" s="7" t="str">
        <f>+VLOOKUP('Param. - Transition'!D4,'1-Phase de poule-Ping'!$I$22:$J$27,2,FALSE)</f>
        <v>L'aile ou la cuite A</v>
      </c>
      <c r="E5" s="7" t="str">
        <f>+VLOOKUP('Param. - Transition'!E4,'1-Phase de poule-Ping'!$I$22:$J$27,2,FALSE)</f>
        <v>Standard de brousse A</v>
      </c>
      <c r="F5" s="7" t="str">
        <f>+VLOOKUP('Param. - Transition'!F4,'1-Phase de poule-Ping'!$I$22:$J$27,2,FALSE)</f>
        <v>Les Fandens A</v>
      </c>
      <c r="G5" s="8" t="str">
        <f>+VLOOKUP('Param. - Transition'!G4,'1-Phase de poule-Ping'!$I$22:$J$27,2,FALSE)</f>
        <v>Trampotech A</v>
      </c>
    </row>
    <row r="6" spans="1:7" x14ac:dyDescent="0.35">
      <c r="A6" s="1" t="s">
        <v>65</v>
      </c>
      <c r="B6" s="9" t="str">
        <f>+VLOOKUP('Param. - Transition'!B$4,'1-Phase de poule-Ping'!$U$22:$V$27,2,FALSE)</f>
        <v>L'aile ou la cuite B</v>
      </c>
      <c r="C6" s="5" t="str">
        <f>+VLOOKUP('Param. - Transition'!C$4,'1-Phase de poule-Ping'!$U$22:$V$27,2,FALSE)</f>
        <v>Les Fandens B</v>
      </c>
      <c r="D6" s="5" t="str">
        <f>+VLOOKUP('Param. - Transition'!D$4,'1-Phase de poule-Ping'!$U$22:$V$27,2,FALSE)</f>
        <v>Standard de brousse B</v>
      </c>
      <c r="E6" s="5" t="str">
        <f>+VLOOKUP('Param. - Transition'!E$4,'1-Phase de poule-Ping'!$U$22:$V$27,2,FALSE)</f>
        <v>Cisco B</v>
      </c>
      <c r="F6" s="5" t="str">
        <f>+VLOOKUP('Param. - Transition'!F$4,'1-Phase de poule-Ping'!$U$22:$V$27,2,FALSE)</f>
        <v>Les Téléteubiloutes B</v>
      </c>
      <c r="G6" s="10" t="str">
        <f>+VLOOKUP('Param. - Transition'!G$4,'1-Phase de poule-Ping'!$U$22:$V$27,2,FALSE)</f>
        <v>Trampotech B</v>
      </c>
    </row>
    <row r="7" spans="1:7" x14ac:dyDescent="0.35">
      <c r="A7" s="1" t="s">
        <v>66</v>
      </c>
      <c r="B7" s="9" t="str">
        <f>+VLOOKUP('Param. - Transition'!B$4,'1-Phase de poule-Ping'!$AG$22:$AH$27,2,FALSE)</f>
        <v>Bandanateam A</v>
      </c>
      <c r="C7" s="5" t="str">
        <f>+VLOOKUP('Param. - Transition'!C$4,'1-Phase de poule-Ping'!$AG$22:$AH$27,2,FALSE)</f>
        <v>Saint Cyr Zoo A</v>
      </c>
      <c r="D7" s="5" t="str">
        <f>+VLOOKUP('Param. - Transition'!D$4,'1-Phase de poule-Ping'!$AG$22:$AH$27,2,FALSE)</f>
        <v>Los Mosquitos A</v>
      </c>
      <c r="E7" s="5" t="str">
        <f>+VLOOKUP('Param. - Transition'!E$4,'1-Phase de poule-Ping'!$AG$22:$AH$27,2,FALSE)</f>
        <v>Les Pizzas A</v>
      </c>
      <c r="F7" s="5" t="str">
        <f>+VLOOKUP('Param. - Transition'!F$4,'1-Phase de poule-Ping'!$AG$22:$AH$27,2,FALSE)</f>
        <v>Les Caracaras A</v>
      </c>
      <c r="G7" s="10" t="str">
        <f>+VLOOKUP('Param. - Transition'!G$4,'1-Phase de poule-Ping'!$AG$22:$AH$27,2,FALSE)</f>
        <v>Les Tengos A</v>
      </c>
    </row>
    <row r="8" spans="1:7" ht="15" thickBot="1" x14ac:dyDescent="0.4">
      <c r="A8" s="1" t="s">
        <v>67</v>
      </c>
      <c r="B8" s="11" t="str">
        <f>+VLOOKUP('Param. - Transition'!B$4,'1-Phase de poule-Ping'!$AS$22:$AT$27,2,FALSE)</f>
        <v>Los Mosquitos B</v>
      </c>
      <c r="C8" s="12" t="str">
        <f>+VLOOKUP('Param. - Transition'!C$4,'1-Phase de poule-Ping'!$AS$22:$AT$27,2,FALSE)</f>
        <v>Bandanateam B</v>
      </c>
      <c r="D8" s="12" t="str">
        <f>+VLOOKUP('Param. - Transition'!D$4,'1-Phase de poule-Ping'!$AS$22:$AT$27,2,FALSE)</f>
        <v>Les Tengos B</v>
      </c>
      <c r="E8" s="12" t="str">
        <f>+VLOOKUP('Param. - Transition'!E$4,'1-Phase de poule-Ping'!$AS$22:$AT$27,2,FALSE)</f>
        <v>Saint Cyr Zoo B</v>
      </c>
      <c r="F8" s="12" t="str">
        <f>+VLOOKUP('Param. - Transition'!F$4,'1-Phase de poule-Ping'!$AS$22:$AT$27,2,FALSE)</f>
        <v>Les Pizzas B</v>
      </c>
      <c r="G8" s="13" t="str">
        <f>+VLOOKUP('Param. - Transition'!G$4,'1-Phase de poule-Ping'!$AS$22:$AT$27,2,FALSE)</f>
        <v>Les Caracaras B</v>
      </c>
    </row>
    <row r="12" spans="1:7" x14ac:dyDescent="0.35">
      <c r="B12" s="1" t="s">
        <v>104</v>
      </c>
      <c r="D12" s="1" t="s">
        <v>106</v>
      </c>
      <c r="F12" s="1" t="s">
        <v>110</v>
      </c>
    </row>
    <row r="13" spans="1:7" x14ac:dyDescent="0.35">
      <c r="B13" s="1" t="s">
        <v>102</v>
      </c>
      <c r="D13" s="1" t="s">
        <v>107</v>
      </c>
      <c r="F13" s="1" t="s">
        <v>111</v>
      </c>
    </row>
    <row r="14" spans="1:7" x14ac:dyDescent="0.35">
      <c r="B14" s="1" t="s">
        <v>103</v>
      </c>
      <c r="D14" s="1" t="s">
        <v>108</v>
      </c>
      <c r="F14" s="1" t="s">
        <v>112</v>
      </c>
    </row>
    <row r="15" spans="1:7" x14ac:dyDescent="0.35">
      <c r="B15" s="1" t="s">
        <v>105</v>
      </c>
      <c r="D15" s="1" t="s">
        <v>109</v>
      </c>
      <c r="F15" s="1" t="s">
        <v>113</v>
      </c>
    </row>
    <row r="16" spans="1:7" ht="15" thickBot="1" x14ac:dyDescent="0.4"/>
    <row r="17" spans="1:7" ht="15" thickBot="1" x14ac:dyDescent="0.4">
      <c r="B17" s="6">
        <v>1</v>
      </c>
      <c r="C17" s="7">
        <v>2</v>
      </c>
      <c r="D17" s="7">
        <v>3</v>
      </c>
      <c r="E17" s="7">
        <v>4</v>
      </c>
      <c r="F17" s="7">
        <v>5</v>
      </c>
      <c r="G17" s="8">
        <v>6</v>
      </c>
    </row>
    <row r="18" spans="1:7" x14ac:dyDescent="0.35">
      <c r="A18" s="1" t="s">
        <v>50</v>
      </c>
      <c r="B18" s="6" t="str">
        <f>+VLOOKUP('Param. - Transition'!B$4,'1-Phase de poule-Foot'!$I$22:$J$27,2,FALSE)</f>
        <v>Bandanateam</v>
      </c>
      <c r="C18" s="7" t="str">
        <f>+VLOOKUP('Param. - Transition'!C$4,'1-Phase de poule-Foot'!$I$22:$J$27,2,FALSE)</f>
        <v>Los Mosquitos</v>
      </c>
      <c r="D18" s="7" t="str">
        <f>+VLOOKUP('Param. - Transition'!D17,'1-Phase de poule-Foot'!$I$22:$J$27,2,FALSE)</f>
        <v>Les Tengos</v>
      </c>
      <c r="E18" s="7" t="str">
        <f>+VLOOKUP('Param. - Transition'!E17,'1-Phase de poule-Foot'!$I$22:$J$27,2,FALSE)</f>
        <v>Saint Cyr Zoo</v>
      </c>
      <c r="F18" s="7" t="str">
        <f>+VLOOKUP('Param. - Transition'!F17,'1-Phase de poule-Foot'!$I$22:$J$27,2,FALSE)</f>
        <v>Les Pizzas</v>
      </c>
      <c r="G18" s="8" t="str">
        <f>+VLOOKUP('Param. - Transition'!G17,'1-Phase de poule-Foot'!$I$22:$J$27,2,FALSE)</f>
        <v>Les Caracaras</v>
      </c>
    </row>
    <row r="19" spans="1:7" x14ac:dyDescent="0.35">
      <c r="A19" s="1" t="s">
        <v>65</v>
      </c>
      <c r="B19" s="9" t="str">
        <f>+VLOOKUP('Param. - Transition'!B$4,'1-Phase de poule-Foot'!$T$22:$U$27,2,FALSE)</f>
        <v>Cisco</v>
      </c>
      <c r="C19" s="5" t="str">
        <f>+VLOOKUP('Param. - Transition'!C$4,'1-Phase de poule-Foot'!$T$22:$U$27,2,FALSE)</f>
        <v>L'aile ou la cuite</v>
      </c>
      <c r="D19" s="5" t="str">
        <f>+VLOOKUP('Param. - Transition'!D$4,'1-Phase de poule-Foot'!$T$22:$U$27,2,FALSE)</f>
        <v>Standard de brousse</v>
      </c>
      <c r="E19" s="5" t="str">
        <f>+VLOOKUP('Param. - Transition'!E$4,'1-Phase de poule-Foot'!$T$22:$U$27,2,FALSE)</f>
        <v>Les Fandens</v>
      </c>
      <c r="F19" s="5" t="str">
        <f>+VLOOKUP('Param. - Transition'!F$4,'1-Phase de poule-Foot'!$T$22:$U$27,2,FALSE)</f>
        <v>Les Téléteubiloutes</v>
      </c>
      <c r="G19" s="10" t="str">
        <f>+VLOOKUP('Param. - Transition'!G$4,'1-Phase de poule-Foot'!$T$22:$U$27,2,FALSE)</f>
        <v>Trampotech</v>
      </c>
    </row>
  </sheetData>
  <sheetProtection selectLockedCells="1" selectUnlockedCells="1"/>
  <mergeCells count="1">
    <mergeCell ref="B2:G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4A2BD-4426-46E6-B266-D0EE8C1AA1B1}">
  <sheetPr>
    <tabColor rgb="FF00B0F0"/>
  </sheetPr>
  <dimension ref="A1:AV65"/>
  <sheetViews>
    <sheetView showGridLines="0" topLeftCell="A10" zoomScale="40" zoomScaleNormal="40" workbookViewId="0">
      <selection activeCell="Z3" activeCellId="2" sqref="N1:N1048576 E1:E1048576 Z1:Z1048576"/>
    </sheetView>
  </sheetViews>
  <sheetFormatPr baseColWidth="10" defaultRowHeight="14.5" outlineLevelRow="1" x14ac:dyDescent="0.35"/>
  <cols>
    <col min="1" max="1" width="1.7265625" customWidth="1"/>
    <col min="2" max="3" width="8.6328125" style="1" customWidth="1"/>
    <col min="4" max="4" width="1.7265625" customWidth="1"/>
    <col min="5" max="5" width="8.81640625" hidden="1" customWidth="1"/>
    <col min="6" max="6" width="26.453125" customWidth="1"/>
    <col min="7" max="8" width="6" style="2" customWidth="1"/>
    <col min="9" max="9" width="5.08984375" customWidth="1"/>
    <col min="10" max="10" width="26.453125" customWidth="1"/>
    <col min="11" max="12" width="6" style="2" customWidth="1"/>
    <col min="13" max="13" width="2.453125" customWidth="1"/>
    <col min="14" max="14" width="8.81640625" hidden="1" customWidth="1"/>
    <col min="15" max="16" width="8.6328125" style="1" customWidth="1"/>
    <col min="17" max="17" width="1.7265625" customWidth="1"/>
    <col min="18" max="18" width="26.81640625" customWidth="1"/>
    <col min="19" max="20" width="6" style="2" customWidth="1"/>
    <col min="21" max="21" width="5.08984375" customWidth="1"/>
    <col min="22" max="22" width="27" customWidth="1"/>
    <col min="23" max="24" width="6" style="2" customWidth="1"/>
    <col min="25" max="25" width="2.453125" customWidth="1"/>
    <col min="26" max="26" width="8.81640625" hidden="1" customWidth="1"/>
    <col min="27" max="28" width="8.6328125" style="1" customWidth="1"/>
    <col min="29" max="29" width="1.7265625" customWidth="1"/>
    <col min="30" max="30" width="25.36328125" customWidth="1"/>
    <col min="31" max="32" width="6" style="2" customWidth="1"/>
    <col min="33" max="33" width="5.08984375" customWidth="1"/>
    <col min="34" max="34" width="26.08984375" customWidth="1"/>
    <col min="35" max="36" width="6" style="2" customWidth="1"/>
    <col min="37" max="37" width="2.453125" customWidth="1"/>
    <col min="38" max="38" width="8.81640625" hidden="1" customWidth="1"/>
    <col min="39" max="40" width="8.6328125" style="1" customWidth="1"/>
    <col min="41" max="41" width="1.7265625" customWidth="1"/>
    <col min="42" max="42" width="26.08984375" customWidth="1"/>
    <col min="43" max="44" width="6" style="2" customWidth="1"/>
    <col min="45" max="45" width="5.08984375" customWidth="1"/>
    <col min="46" max="46" width="26.08984375" customWidth="1"/>
    <col min="47" max="48" width="6" style="2" customWidth="1"/>
  </cols>
  <sheetData>
    <row r="1" spans="1:48" ht="15" thickBot="1" x14ac:dyDescent="0.4"/>
    <row r="2" spans="1:48" ht="25" customHeight="1" thickBot="1" x14ac:dyDescent="0.6">
      <c r="F2" s="109" t="s">
        <v>93</v>
      </c>
      <c r="G2" s="110"/>
      <c r="H2" s="110"/>
      <c r="I2" s="110"/>
      <c r="J2" s="110"/>
      <c r="K2" s="110"/>
      <c r="L2" s="111"/>
      <c r="R2" s="109" t="s">
        <v>94</v>
      </c>
      <c r="S2" s="110"/>
      <c r="T2" s="110"/>
      <c r="U2" s="110"/>
      <c r="V2" s="110"/>
      <c r="W2" s="110"/>
      <c r="X2" s="111"/>
      <c r="AD2" s="109" t="s">
        <v>100</v>
      </c>
      <c r="AE2" s="110"/>
      <c r="AF2" s="110"/>
      <c r="AG2" s="110"/>
      <c r="AH2" s="110"/>
      <c r="AI2" s="110"/>
      <c r="AJ2" s="111"/>
      <c r="AP2" s="109" t="s">
        <v>101</v>
      </c>
      <c r="AQ2" s="110"/>
      <c r="AR2" s="110"/>
      <c r="AS2" s="110"/>
      <c r="AT2" s="110"/>
      <c r="AU2" s="110"/>
      <c r="AV2" s="111"/>
    </row>
    <row r="3" spans="1:48" ht="25" customHeight="1" thickBot="1" x14ac:dyDescent="0.4"/>
    <row r="4" spans="1:48" s="14" customFormat="1" ht="25" customHeight="1" thickBot="1" x14ac:dyDescent="0.4">
      <c r="A4"/>
      <c r="B4" s="1"/>
      <c r="C4" s="1"/>
      <c r="D4"/>
      <c r="E4" s="32" t="s">
        <v>10</v>
      </c>
      <c r="F4" s="23" t="s">
        <v>0</v>
      </c>
      <c r="G4" s="24" t="s">
        <v>1</v>
      </c>
      <c r="H4" s="24" t="s">
        <v>2</v>
      </c>
      <c r="I4" s="33"/>
      <c r="J4" s="25" t="s">
        <v>0</v>
      </c>
      <c r="K4" s="24" t="s">
        <v>1</v>
      </c>
      <c r="L4" s="26" t="s">
        <v>2</v>
      </c>
      <c r="N4" s="32" t="s">
        <v>10</v>
      </c>
      <c r="O4" s="1"/>
      <c r="P4" s="1"/>
      <c r="Q4"/>
      <c r="R4" s="23" t="s">
        <v>0</v>
      </c>
      <c r="S4" s="24" t="s">
        <v>1</v>
      </c>
      <c r="T4" s="24" t="s">
        <v>2</v>
      </c>
      <c r="U4" s="33"/>
      <c r="V4" s="25" t="s">
        <v>0</v>
      </c>
      <c r="W4" s="24" t="s">
        <v>1</v>
      </c>
      <c r="X4" s="26" t="s">
        <v>2</v>
      </c>
      <c r="Z4" s="32" t="s">
        <v>10</v>
      </c>
      <c r="AA4" s="1"/>
      <c r="AB4" s="1"/>
      <c r="AC4"/>
      <c r="AD4" s="23" t="s">
        <v>0</v>
      </c>
      <c r="AE4" s="24" t="s">
        <v>1</v>
      </c>
      <c r="AF4" s="24" t="s">
        <v>2</v>
      </c>
      <c r="AG4" s="33"/>
      <c r="AH4" s="25" t="s">
        <v>0</v>
      </c>
      <c r="AI4" s="24" t="s">
        <v>1</v>
      </c>
      <c r="AJ4" s="26" t="s">
        <v>2</v>
      </c>
      <c r="AL4" s="32" t="s">
        <v>10</v>
      </c>
      <c r="AM4" s="1"/>
      <c r="AN4" s="1"/>
      <c r="AO4"/>
      <c r="AP4" s="23" t="s">
        <v>0</v>
      </c>
      <c r="AQ4" s="24" t="s">
        <v>1</v>
      </c>
      <c r="AR4" s="24" t="s">
        <v>2</v>
      </c>
      <c r="AS4" s="33"/>
      <c r="AT4" s="25" t="s">
        <v>0</v>
      </c>
      <c r="AU4" s="24" t="s">
        <v>1</v>
      </c>
      <c r="AV4" s="26" t="s">
        <v>2</v>
      </c>
    </row>
    <row r="5" spans="1:48" s="14" customFormat="1" ht="25" customHeight="1" thickTop="1" thickBot="1" x14ac:dyDescent="0.4">
      <c r="B5" s="49" t="s">
        <v>95</v>
      </c>
      <c r="C5" s="49">
        <f>Paramétrage!E17</f>
        <v>0.4201388888888889</v>
      </c>
      <c r="E5" s="34"/>
      <c r="F5" s="27" t="s">
        <v>141</v>
      </c>
      <c r="G5" s="40" t="s">
        <v>5</v>
      </c>
      <c r="H5" s="40">
        <v>10</v>
      </c>
      <c r="I5" s="22" t="s">
        <v>3</v>
      </c>
      <c r="J5" s="20" t="s">
        <v>142</v>
      </c>
      <c r="K5" s="40" t="s">
        <v>7</v>
      </c>
      <c r="L5" s="42">
        <f>-H5</f>
        <v>-10</v>
      </c>
      <c r="N5" s="34"/>
      <c r="O5" s="49" t="s">
        <v>95</v>
      </c>
      <c r="P5" s="49">
        <f>C5+Paramétrage!$E$18+Paramétrage!$E$19</f>
        <v>0.42743055555555554</v>
      </c>
      <c r="R5" s="27" t="s">
        <v>159</v>
      </c>
      <c r="S5" s="40" t="s">
        <v>5</v>
      </c>
      <c r="T5" s="40">
        <v>17</v>
      </c>
      <c r="U5" s="22" t="s">
        <v>3</v>
      </c>
      <c r="V5" s="20" t="s">
        <v>160</v>
      </c>
      <c r="W5" s="40" t="s">
        <v>7</v>
      </c>
      <c r="X5" s="42">
        <f>-T5</f>
        <v>-17</v>
      </c>
      <c r="Z5" s="34"/>
      <c r="AA5" s="49" t="s">
        <v>95</v>
      </c>
      <c r="AB5" s="49">
        <v>0.54166666666666663</v>
      </c>
      <c r="AD5" s="27" t="s">
        <v>147</v>
      </c>
      <c r="AE5" s="40" t="s">
        <v>5</v>
      </c>
      <c r="AF5" s="40">
        <v>6</v>
      </c>
      <c r="AG5" s="22" t="s">
        <v>3</v>
      </c>
      <c r="AH5" s="20" t="s">
        <v>148</v>
      </c>
      <c r="AI5" s="40" t="s">
        <v>7</v>
      </c>
      <c r="AJ5" s="42">
        <f>-AF5</f>
        <v>-6</v>
      </c>
      <c r="AL5" s="34"/>
      <c r="AM5" s="49" t="s">
        <v>95</v>
      </c>
      <c r="AN5" s="49">
        <f>AB5+Paramétrage!$E$18+Paramétrage!$E$19</f>
        <v>0.54895833333333333</v>
      </c>
      <c r="AP5" s="27" t="s">
        <v>149</v>
      </c>
      <c r="AQ5" s="40" t="s">
        <v>5</v>
      </c>
      <c r="AR5" s="40">
        <v>7</v>
      </c>
      <c r="AS5" s="22" t="s">
        <v>3</v>
      </c>
      <c r="AT5" s="20" t="s">
        <v>150</v>
      </c>
      <c r="AU5" s="40" t="s">
        <v>7</v>
      </c>
      <c r="AV5" s="42">
        <f>-AR5</f>
        <v>-7</v>
      </c>
    </row>
    <row r="6" spans="1:48" s="14" customFormat="1" ht="25" customHeight="1" thickBot="1" x14ac:dyDescent="0.4">
      <c r="A6" s="48"/>
      <c r="B6" s="50" t="s">
        <v>96</v>
      </c>
      <c r="C6" s="50">
        <f>C5</f>
        <v>0.4201388888888889</v>
      </c>
      <c r="D6" s="48"/>
      <c r="E6" s="35"/>
      <c r="F6" s="28" t="s">
        <v>143</v>
      </c>
      <c r="G6" s="41" t="s">
        <v>5</v>
      </c>
      <c r="H6" s="41">
        <v>2</v>
      </c>
      <c r="I6" s="22" t="s">
        <v>3</v>
      </c>
      <c r="J6" s="21" t="s">
        <v>144</v>
      </c>
      <c r="K6" s="41" t="s">
        <v>7</v>
      </c>
      <c r="L6" s="42">
        <f t="shared" ref="L6:L19" si="0">-H6</f>
        <v>-2</v>
      </c>
      <c r="N6" s="35"/>
      <c r="O6" s="50" t="s">
        <v>96</v>
      </c>
      <c r="P6" s="50">
        <f>+P5</f>
        <v>0.42743055555555554</v>
      </c>
      <c r="Q6" s="48"/>
      <c r="R6" s="28" t="s">
        <v>161</v>
      </c>
      <c r="S6" s="41" t="s">
        <v>7</v>
      </c>
      <c r="T6" s="41">
        <v>-23</v>
      </c>
      <c r="U6" s="22" t="s">
        <v>3</v>
      </c>
      <c r="V6" s="21" t="s">
        <v>162</v>
      </c>
      <c r="W6" s="41" t="s">
        <v>5</v>
      </c>
      <c r="X6" s="42">
        <f t="shared" ref="X6:X19" si="1">-T6</f>
        <v>23</v>
      </c>
      <c r="Z6" s="35"/>
      <c r="AA6" s="50" t="s">
        <v>96</v>
      </c>
      <c r="AB6" s="50">
        <f>+AB5</f>
        <v>0.54166666666666663</v>
      </c>
      <c r="AC6" s="48"/>
      <c r="AD6" s="28" t="s">
        <v>151</v>
      </c>
      <c r="AE6" s="41" t="s">
        <v>5</v>
      </c>
      <c r="AF6" s="41">
        <v>8</v>
      </c>
      <c r="AG6" s="22" t="s">
        <v>3</v>
      </c>
      <c r="AH6" s="21" t="s">
        <v>152</v>
      </c>
      <c r="AI6" s="41" t="s">
        <v>7</v>
      </c>
      <c r="AJ6" s="42">
        <f t="shared" ref="AJ6:AJ19" si="2">-AF6</f>
        <v>-8</v>
      </c>
      <c r="AL6" s="35"/>
      <c r="AM6" s="50" t="s">
        <v>96</v>
      </c>
      <c r="AN6" s="50">
        <f>+AN5</f>
        <v>0.54895833333333333</v>
      </c>
      <c r="AO6" s="48"/>
      <c r="AP6" s="28" t="s">
        <v>153</v>
      </c>
      <c r="AQ6" s="41" t="s">
        <v>7</v>
      </c>
      <c r="AR6" s="41">
        <v>-28</v>
      </c>
      <c r="AS6" s="22" t="s">
        <v>3</v>
      </c>
      <c r="AT6" s="21" t="s">
        <v>154</v>
      </c>
      <c r="AU6" s="41" t="s">
        <v>5</v>
      </c>
      <c r="AV6" s="42">
        <f t="shared" ref="AV6:AV19" si="3">-AR6</f>
        <v>28</v>
      </c>
    </row>
    <row r="7" spans="1:48" s="14" customFormat="1" ht="25" customHeight="1" thickBot="1" x14ac:dyDescent="0.4">
      <c r="A7" s="48"/>
      <c r="B7" s="49" t="s">
        <v>97</v>
      </c>
      <c r="C7" s="50">
        <f>+C6</f>
        <v>0.4201388888888889</v>
      </c>
      <c r="D7" s="48"/>
      <c r="E7" s="34"/>
      <c r="F7" s="27" t="s">
        <v>145</v>
      </c>
      <c r="G7" s="40" t="s">
        <v>5</v>
      </c>
      <c r="H7" s="40">
        <v>23</v>
      </c>
      <c r="I7" s="22" t="s">
        <v>3</v>
      </c>
      <c r="J7" s="20" t="s">
        <v>146</v>
      </c>
      <c r="K7" s="40" t="s">
        <v>7</v>
      </c>
      <c r="L7" s="42">
        <f t="shared" si="0"/>
        <v>-23</v>
      </c>
      <c r="N7" s="34"/>
      <c r="O7" s="49" t="s">
        <v>97</v>
      </c>
      <c r="P7" s="50">
        <f>P6</f>
        <v>0.42743055555555554</v>
      </c>
      <c r="Q7" s="48"/>
      <c r="R7" s="27" t="s">
        <v>163</v>
      </c>
      <c r="S7" s="40" t="s">
        <v>7</v>
      </c>
      <c r="T7" s="40">
        <v>-10</v>
      </c>
      <c r="U7" s="22" t="s">
        <v>3</v>
      </c>
      <c r="V7" s="20" t="s">
        <v>164</v>
      </c>
      <c r="W7" s="40" t="s">
        <v>5</v>
      </c>
      <c r="X7" s="42">
        <f t="shared" si="1"/>
        <v>10</v>
      </c>
      <c r="Z7" s="34"/>
      <c r="AA7" s="49" t="s">
        <v>97</v>
      </c>
      <c r="AB7" s="50">
        <f>AB6</f>
        <v>0.54166666666666663</v>
      </c>
      <c r="AC7" s="48"/>
      <c r="AD7" s="27" t="s">
        <v>155</v>
      </c>
      <c r="AE7" s="40" t="s">
        <v>5</v>
      </c>
      <c r="AF7" s="40">
        <v>19</v>
      </c>
      <c r="AG7" s="22" t="s">
        <v>3</v>
      </c>
      <c r="AH7" s="20" t="s">
        <v>156</v>
      </c>
      <c r="AI7" s="40" t="s">
        <v>7</v>
      </c>
      <c r="AJ7" s="42">
        <f t="shared" si="2"/>
        <v>-19</v>
      </c>
      <c r="AL7" s="34"/>
      <c r="AM7" s="49" t="s">
        <v>97</v>
      </c>
      <c r="AN7" s="50">
        <f>AN6</f>
        <v>0.54895833333333333</v>
      </c>
      <c r="AO7" s="48"/>
      <c r="AP7" s="27" t="s">
        <v>157</v>
      </c>
      <c r="AQ7" s="40" t="s">
        <v>7</v>
      </c>
      <c r="AR7" s="40">
        <v>-4</v>
      </c>
      <c r="AS7" s="22" t="s">
        <v>3</v>
      </c>
      <c r="AT7" s="20" t="s">
        <v>158</v>
      </c>
      <c r="AU7" s="40" t="s">
        <v>5</v>
      </c>
      <c r="AV7" s="42">
        <f t="shared" si="3"/>
        <v>4</v>
      </c>
    </row>
    <row r="8" spans="1:48" s="14" customFormat="1" ht="25" customHeight="1" thickBot="1" x14ac:dyDescent="0.4">
      <c r="A8" s="48"/>
      <c r="B8" s="49" t="s">
        <v>95</v>
      </c>
      <c r="C8" s="50">
        <f>P5+Paramétrage!$E$18+Paramétrage!$E$19</f>
        <v>0.43472222222222218</v>
      </c>
      <c r="D8" s="48"/>
      <c r="E8" s="35"/>
      <c r="F8" s="28" t="s">
        <v>141</v>
      </c>
      <c r="G8" s="41" t="s">
        <v>7</v>
      </c>
      <c r="H8" s="41">
        <v>-8</v>
      </c>
      <c r="I8" s="22" t="s">
        <v>3</v>
      </c>
      <c r="J8" s="21" t="s">
        <v>144</v>
      </c>
      <c r="K8" s="41" t="s">
        <v>5</v>
      </c>
      <c r="L8" s="42">
        <f t="shared" si="0"/>
        <v>8</v>
      </c>
      <c r="N8" s="35"/>
      <c r="O8" s="49" t="s">
        <v>95</v>
      </c>
      <c r="P8" s="49">
        <f>C8+Paramétrage!$E$18+Paramétrage!$E$19</f>
        <v>0.44201388888888882</v>
      </c>
      <c r="Q8" s="48"/>
      <c r="R8" s="28" t="s">
        <v>159</v>
      </c>
      <c r="S8" s="41" t="s">
        <v>5</v>
      </c>
      <c r="T8" s="41">
        <v>2</v>
      </c>
      <c r="U8" s="22" t="s">
        <v>3</v>
      </c>
      <c r="V8" s="21" t="s">
        <v>162</v>
      </c>
      <c r="W8" s="41" t="s">
        <v>7</v>
      </c>
      <c r="X8" s="42">
        <f t="shared" si="1"/>
        <v>-2</v>
      </c>
      <c r="Z8" s="35"/>
      <c r="AA8" s="49" t="s">
        <v>95</v>
      </c>
      <c r="AB8" s="49">
        <f>AN5+Paramétrage!$E$18+Paramétrage!$E$19</f>
        <v>0.55625000000000002</v>
      </c>
      <c r="AC8" s="48"/>
      <c r="AD8" s="28" t="s">
        <v>147</v>
      </c>
      <c r="AE8" s="41" t="s">
        <v>5</v>
      </c>
      <c r="AF8" s="41">
        <v>4</v>
      </c>
      <c r="AG8" s="22" t="s">
        <v>3</v>
      </c>
      <c r="AH8" s="21" t="s">
        <v>152</v>
      </c>
      <c r="AI8" s="41" t="s">
        <v>7</v>
      </c>
      <c r="AJ8" s="42">
        <f t="shared" si="2"/>
        <v>-4</v>
      </c>
      <c r="AL8" s="35"/>
      <c r="AM8" s="49" t="s">
        <v>95</v>
      </c>
      <c r="AN8" s="49">
        <f>AB8+Paramétrage!$E$18+Paramétrage!$E$19</f>
        <v>0.56354166666666672</v>
      </c>
      <c r="AO8" s="48"/>
      <c r="AP8" s="28" t="s">
        <v>149</v>
      </c>
      <c r="AQ8" s="41" t="s">
        <v>5</v>
      </c>
      <c r="AR8" s="41">
        <v>12</v>
      </c>
      <c r="AS8" s="22" t="s">
        <v>3</v>
      </c>
      <c r="AT8" s="21" t="s">
        <v>154</v>
      </c>
      <c r="AU8" s="41" t="s">
        <v>7</v>
      </c>
      <c r="AV8" s="42">
        <f>-AR8</f>
        <v>-12</v>
      </c>
    </row>
    <row r="9" spans="1:48" s="14" customFormat="1" ht="25" customHeight="1" thickBot="1" x14ac:dyDescent="0.4">
      <c r="A9" s="48"/>
      <c r="B9" s="50" t="s">
        <v>96</v>
      </c>
      <c r="C9" s="50">
        <f>C8</f>
        <v>0.43472222222222218</v>
      </c>
      <c r="D9" s="48"/>
      <c r="E9" s="34"/>
      <c r="F9" s="27" t="s">
        <v>146</v>
      </c>
      <c r="G9" s="40" t="s">
        <v>5</v>
      </c>
      <c r="H9" s="40">
        <v>10</v>
      </c>
      <c r="I9" s="22" t="s">
        <v>3</v>
      </c>
      <c r="J9" s="20" t="s">
        <v>142</v>
      </c>
      <c r="K9" s="40" t="s">
        <v>7</v>
      </c>
      <c r="L9" s="42">
        <f t="shared" si="0"/>
        <v>-10</v>
      </c>
      <c r="N9" s="34"/>
      <c r="O9" s="50" t="s">
        <v>96</v>
      </c>
      <c r="P9" s="50">
        <f>+P8</f>
        <v>0.44201388888888882</v>
      </c>
      <c r="Q9" s="48"/>
      <c r="R9" s="27" t="s">
        <v>164</v>
      </c>
      <c r="S9" s="40" t="s">
        <v>5</v>
      </c>
      <c r="T9" s="40">
        <v>15</v>
      </c>
      <c r="U9" s="22" t="s">
        <v>3</v>
      </c>
      <c r="V9" s="20" t="s">
        <v>160</v>
      </c>
      <c r="W9" s="40" t="s">
        <v>7</v>
      </c>
      <c r="X9" s="42">
        <f t="shared" si="1"/>
        <v>-15</v>
      </c>
      <c r="Z9" s="34"/>
      <c r="AA9" s="50" t="s">
        <v>96</v>
      </c>
      <c r="AB9" s="50">
        <f>+AB8</f>
        <v>0.55625000000000002</v>
      </c>
      <c r="AC9" s="48"/>
      <c r="AD9" s="27" t="s">
        <v>156</v>
      </c>
      <c r="AE9" s="40" t="s">
        <v>5</v>
      </c>
      <c r="AF9" s="40">
        <v>5</v>
      </c>
      <c r="AG9" s="22" t="s">
        <v>3</v>
      </c>
      <c r="AH9" s="20" t="s">
        <v>148</v>
      </c>
      <c r="AI9" s="40" t="s">
        <v>7</v>
      </c>
      <c r="AJ9" s="42">
        <f t="shared" si="2"/>
        <v>-5</v>
      </c>
      <c r="AL9" s="34"/>
      <c r="AM9" s="50" t="s">
        <v>96</v>
      </c>
      <c r="AN9" s="50">
        <f>+AN8</f>
        <v>0.56354166666666672</v>
      </c>
      <c r="AO9" s="48"/>
      <c r="AP9" s="27" t="s">
        <v>158</v>
      </c>
      <c r="AQ9" s="40" t="s">
        <v>7</v>
      </c>
      <c r="AR9" s="40">
        <v>-3</v>
      </c>
      <c r="AS9" s="22" t="s">
        <v>3</v>
      </c>
      <c r="AT9" s="20" t="s">
        <v>150</v>
      </c>
      <c r="AU9" s="40" t="s">
        <v>5</v>
      </c>
      <c r="AV9" s="42">
        <f t="shared" si="3"/>
        <v>3</v>
      </c>
    </row>
    <row r="10" spans="1:48" s="14" customFormat="1" ht="25" customHeight="1" thickBot="1" x14ac:dyDescent="0.4">
      <c r="A10" s="48"/>
      <c r="B10" s="49" t="s">
        <v>97</v>
      </c>
      <c r="C10" s="50">
        <f>C9</f>
        <v>0.43472222222222218</v>
      </c>
      <c r="D10" s="48"/>
      <c r="E10" s="35"/>
      <c r="F10" s="28" t="s">
        <v>143</v>
      </c>
      <c r="G10" s="41" t="s">
        <v>7</v>
      </c>
      <c r="H10" s="41">
        <v>-11</v>
      </c>
      <c r="I10" s="22" t="s">
        <v>3</v>
      </c>
      <c r="J10" s="21" t="s">
        <v>145</v>
      </c>
      <c r="K10" s="41" t="s">
        <v>5</v>
      </c>
      <c r="L10" s="42">
        <f t="shared" si="0"/>
        <v>11</v>
      </c>
      <c r="N10" s="35"/>
      <c r="O10" s="49" t="s">
        <v>97</v>
      </c>
      <c r="P10" s="50">
        <f>P9</f>
        <v>0.44201388888888882</v>
      </c>
      <c r="Q10" s="48"/>
      <c r="R10" s="28" t="s">
        <v>161</v>
      </c>
      <c r="S10" s="41" t="s">
        <v>5</v>
      </c>
      <c r="T10" s="41">
        <v>10</v>
      </c>
      <c r="U10" s="22" t="s">
        <v>3</v>
      </c>
      <c r="V10" s="21" t="s">
        <v>163</v>
      </c>
      <c r="W10" s="41" t="s">
        <v>7</v>
      </c>
      <c r="X10" s="42">
        <f t="shared" si="1"/>
        <v>-10</v>
      </c>
      <c r="Z10" s="35"/>
      <c r="AA10" s="49" t="s">
        <v>97</v>
      </c>
      <c r="AB10" s="50">
        <f>AB9</f>
        <v>0.55625000000000002</v>
      </c>
      <c r="AC10" s="48"/>
      <c r="AD10" s="28" t="s">
        <v>151</v>
      </c>
      <c r="AE10" s="41" t="s">
        <v>5</v>
      </c>
      <c r="AF10" s="41">
        <v>1</v>
      </c>
      <c r="AG10" s="22" t="s">
        <v>3</v>
      </c>
      <c r="AH10" s="21" t="s">
        <v>155</v>
      </c>
      <c r="AI10" s="41" t="s">
        <v>7</v>
      </c>
      <c r="AJ10" s="42">
        <f t="shared" si="2"/>
        <v>-1</v>
      </c>
      <c r="AL10" s="35"/>
      <c r="AM10" s="49" t="s">
        <v>97</v>
      </c>
      <c r="AN10" s="50">
        <f>AN9</f>
        <v>0.56354166666666672</v>
      </c>
      <c r="AO10" s="48"/>
      <c r="AP10" s="28" t="s">
        <v>153</v>
      </c>
      <c r="AQ10" s="41" t="s">
        <v>7</v>
      </c>
      <c r="AR10" s="41">
        <v>-19</v>
      </c>
      <c r="AS10" s="22" t="s">
        <v>3</v>
      </c>
      <c r="AT10" s="21" t="s">
        <v>157</v>
      </c>
      <c r="AU10" s="41" t="s">
        <v>5</v>
      </c>
      <c r="AV10" s="42">
        <v>19</v>
      </c>
    </row>
    <row r="11" spans="1:48" s="14" customFormat="1" ht="25" customHeight="1" thickBot="1" x14ac:dyDescent="0.4">
      <c r="A11" s="48"/>
      <c r="B11" s="49" t="s">
        <v>95</v>
      </c>
      <c r="C11" s="50">
        <f>P8+Paramétrage!$E$18+Paramétrage!$E$19</f>
        <v>0.44930555555555546</v>
      </c>
      <c r="D11" s="48"/>
      <c r="E11" s="34"/>
      <c r="F11" s="27" t="s">
        <v>141</v>
      </c>
      <c r="G11" s="40" t="s">
        <v>7</v>
      </c>
      <c r="H11" s="40">
        <v>-23</v>
      </c>
      <c r="I11" s="22" t="s">
        <v>3</v>
      </c>
      <c r="J11" s="20" t="s">
        <v>146</v>
      </c>
      <c r="K11" s="40" t="s">
        <v>5</v>
      </c>
      <c r="L11" s="42">
        <f t="shared" si="0"/>
        <v>23</v>
      </c>
      <c r="N11" s="34"/>
      <c r="O11" s="49" t="s">
        <v>95</v>
      </c>
      <c r="P11" s="49">
        <f>C11+Paramétrage!$E$18+Paramétrage!$E$19</f>
        <v>0.4565972222222221</v>
      </c>
      <c r="Q11" s="48"/>
      <c r="R11" s="27" t="s">
        <v>159</v>
      </c>
      <c r="S11" s="40" t="s">
        <v>5</v>
      </c>
      <c r="T11" s="40">
        <v>5</v>
      </c>
      <c r="U11" s="22" t="s">
        <v>3</v>
      </c>
      <c r="V11" s="20" t="s">
        <v>164</v>
      </c>
      <c r="W11" s="40" t="s">
        <v>7</v>
      </c>
      <c r="X11" s="42">
        <f t="shared" si="1"/>
        <v>-5</v>
      </c>
      <c r="Z11" s="34"/>
      <c r="AA11" s="49" t="s">
        <v>95</v>
      </c>
      <c r="AB11" s="49">
        <f>AN8+Paramétrage!$E$18+Paramétrage!$E$19</f>
        <v>0.57083333333333341</v>
      </c>
      <c r="AC11" s="48"/>
      <c r="AD11" s="27" t="s">
        <v>147</v>
      </c>
      <c r="AE11" s="40" t="s">
        <v>5</v>
      </c>
      <c r="AF11" s="40">
        <v>2</v>
      </c>
      <c r="AG11" s="22" t="s">
        <v>3</v>
      </c>
      <c r="AH11" s="20" t="s">
        <v>156</v>
      </c>
      <c r="AI11" s="40" t="s">
        <v>7</v>
      </c>
      <c r="AJ11" s="42">
        <f t="shared" si="2"/>
        <v>-2</v>
      </c>
      <c r="AL11" s="34"/>
      <c r="AM11" s="49" t="s">
        <v>95</v>
      </c>
      <c r="AN11" s="49">
        <f>AB11+Paramétrage!$E$18+Paramétrage!$E$19</f>
        <v>0.57812500000000011</v>
      </c>
      <c r="AO11" s="48"/>
      <c r="AP11" s="27" t="s">
        <v>149</v>
      </c>
      <c r="AQ11" s="40" t="s">
        <v>5</v>
      </c>
      <c r="AR11" s="40">
        <v>2</v>
      </c>
      <c r="AS11" s="22" t="s">
        <v>3</v>
      </c>
      <c r="AT11" s="20" t="s">
        <v>158</v>
      </c>
      <c r="AU11" s="40" t="s">
        <v>7</v>
      </c>
      <c r="AV11" s="42">
        <f t="shared" si="3"/>
        <v>-2</v>
      </c>
    </row>
    <row r="12" spans="1:48" s="14" customFormat="1" ht="25" customHeight="1" thickBot="1" x14ac:dyDescent="0.4">
      <c r="A12"/>
      <c r="B12" s="50" t="s">
        <v>96</v>
      </c>
      <c r="C12" s="50">
        <f>C11</f>
        <v>0.44930555555555546</v>
      </c>
      <c r="D12"/>
      <c r="E12" s="35"/>
      <c r="F12" s="28" t="s">
        <v>145</v>
      </c>
      <c r="G12" s="41" t="s">
        <v>5</v>
      </c>
      <c r="H12" s="41">
        <v>15</v>
      </c>
      <c r="I12" s="22" t="s">
        <v>3</v>
      </c>
      <c r="J12" s="21" t="s">
        <v>144</v>
      </c>
      <c r="K12" s="41" t="s">
        <v>7</v>
      </c>
      <c r="L12" s="42">
        <f t="shared" si="0"/>
        <v>-15</v>
      </c>
      <c r="N12" s="35"/>
      <c r="O12" s="50" t="s">
        <v>96</v>
      </c>
      <c r="P12" s="50">
        <f>+P11</f>
        <v>0.4565972222222221</v>
      </c>
      <c r="Q12"/>
      <c r="R12" s="28" t="s">
        <v>163</v>
      </c>
      <c r="S12" s="41" t="s">
        <v>7</v>
      </c>
      <c r="T12" s="41">
        <v>-10</v>
      </c>
      <c r="U12" s="22" t="s">
        <v>3</v>
      </c>
      <c r="V12" s="21" t="s">
        <v>162</v>
      </c>
      <c r="W12" s="41" t="s">
        <v>5</v>
      </c>
      <c r="X12" s="42">
        <f t="shared" si="1"/>
        <v>10</v>
      </c>
      <c r="Z12" s="35"/>
      <c r="AA12" s="50" t="s">
        <v>96</v>
      </c>
      <c r="AB12" s="50">
        <f>+AB11</f>
        <v>0.57083333333333341</v>
      </c>
      <c r="AC12"/>
      <c r="AD12" s="28" t="s">
        <v>155</v>
      </c>
      <c r="AE12" s="41" t="s">
        <v>7</v>
      </c>
      <c r="AF12" s="41">
        <v>-1</v>
      </c>
      <c r="AG12" s="22" t="s">
        <v>3</v>
      </c>
      <c r="AH12" s="21" t="s">
        <v>152</v>
      </c>
      <c r="AI12" s="41" t="s">
        <v>5</v>
      </c>
      <c r="AJ12" s="42">
        <f t="shared" si="2"/>
        <v>1</v>
      </c>
      <c r="AL12" s="35"/>
      <c r="AM12" s="50" t="s">
        <v>96</v>
      </c>
      <c r="AN12" s="50">
        <f>+AN11</f>
        <v>0.57812500000000011</v>
      </c>
      <c r="AO12"/>
      <c r="AP12" s="28" t="s">
        <v>157</v>
      </c>
      <c r="AQ12" s="41" t="s">
        <v>7</v>
      </c>
      <c r="AR12" s="41">
        <v>-5</v>
      </c>
      <c r="AS12" s="22" t="s">
        <v>3</v>
      </c>
      <c r="AT12" s="21" t="s">
        <v>154</v>
      </c>
      <c r="AU12" s="41" t="s">
        <v>5</v>
      </c>
      <c r="AV12" s="42">
        <f t="shared" si="3"/>
        <v>5</v>
      </c>
    </row>
    <row r="13" spans="1:48" s="14" customFormat="1" ht="25" customHeight="1" thickBot="1" x14ac:dyDescent="0.4">
      <c r="A13"/>
      <c r="B13" s="49" t="s">
        <v>97</v>
      </c>
      <c r="C13" s="50">
        <f>C12</f>
        <v>0.44930555555555546</v>
      </c>
      <c r="D13"/>
      <c r="E13" s="34"/>
      <c r="F13" s="27" t="s">
        <v>143</v>
      </c>
      <c r="G13" s="40" t="s">
        <v>5</v>
      </c>
      <c r="H13" s="40">
        <v>10</v>
      </c>
      <c r="I13" s="22" t="s">
        <v>3</v>
      </c>
      <c r="J13" s="20" t="s">
        <v>142</v>
      </c>
      <c r="K13" s="40" t="s">
        <v>7</v>
      </c>
      <c r="L13" s="42">
        <f t="shared" si="0"/>
        <v>-10</v>
      </c>
      <c r="N13" s="34"/>
      <c r="O13" s="49" t="s">
        <v>97</v>
      </c>
      <c r="P13" s="50">
        <f>P12</f>
        <v>0.4565972222222221</v>
      </c>
      <c r="Q13"/>
      <c r="R13" s="27" t="s">
        <v>161</v>
      </c>
      <c r="S13" s="40" t="s">
        <v>5</v>
      </c>
      <c r="T13" s="40">
        <v>7</v>
      </c>
      <c r="U13" s="22" t="s">
        <v>3</v>
      </c>
      <c r="V13" s="20" t="s">
        <v>160</v>
      </c>
      <c r="W13" s="40" t="s">
        <v>7</v>
      </c>
      <c r="X13" s="42">
        <f t="shared" si="1"/>
        <v>-7</v>
      </c>
      <c r="Z13" s="34"/>
      <c r="AA13" s="49" t="s">
        <v>97</v>
      </c>
      <c r="AB13" s="50">
        <f>AB12</f>
        <v>0.57083333333333341</v>
      </c>
      <c r="AC13"/>
      <c r="AD13" s="27" t="s">
        <v>151</v>
      </c>
      <c r="AE13" s="40" t="s">
        <v>5</v>
      </c>
      <c r="AF13" s="40">
        <v>12</v>
      </c>
      <c r="AG13" s="22" t="s">
        <v>3</v>
      </c>
      <c r="AH13" s="20" t="s">
        <v>148</v>
      </c>
      <c r="AI13" s="40" t="s">
        <v>7</v>
      </c>
      <c r="AJ13" s="42">
        <f t="shared" si="2"/>
        <v>-12</v>
      </c>
      <c r="AL13" s="34"/>
      <c r="AM13" s="49" t="s">
        <v>97</v>
      </c>
      <c r="AN13" s="50">
        <f>AN12</f>
        <v>0.57812500000000011</v>
      </c>
      <c r="AO13"/>
      <c r="AP13" s="27" t="s">
        <v>153</v>
      </c>
      <c r="AQ13" s="40" t="s">
        <v>7</v>
      </c>
      <c r="AR13" s="40">
        <v>-21</v>
      </c>
      <c r="AS13" s="22" t="s">
        <v>3</v>
      </c>
      <c r="AT13" s="20" t="s">
        <v>150</v>
      </c>
      <c r="AU13" s="40" t="s">
        <v>5</v>
      </c>
      <c r="AV13" s="42">
        <f t="shared" si="3"/>
        <v>21</v>
      </c>
    </row>
    <row r="14" spans="1:48" s="14" customFormat="1" ht="25" customHeight="1" thickBot="1" x14ac:dyDescent="0.4">
      <c r="A14"/>
      <c r="B14" s="49" t="s">
        <v>95</v>
      </c>
      <c r="C14" s="50">
        <f>P11+Paramétrage!$E$18+Paramétrage!$E$19</f>
        <v>0.46388888888888874</v>
      </c>
      <c r="D14"/>
      <c r="E14" s="35"/>
      <c r="F14" s="28" t="s">
        <v>141</v>
      </c>
      <c r="G14" s="41" t="s">
        <v>7</v>
      </c>
      <c r="H14" s="41">
        <v>-6</v>
      </c>
      <c r="I14" s="22" t="s">
        <v>3</v>
      </c>
      <c r="J14" s="21" t="s">
        <v>145</v>
      </c>
      <c r="K14" s="41" t="s">
        <v>5</v>
      </c>
      <c r="L14" s="42">
        <f t="shared" si="0"/>
        <v>6</v>
      </c>
      <c r="N14" s="35"/>
      <c r="O14" s="49" t="s">
        <v>95</v>
      </c>
      <c r="P14" s="49">
        <f>C14+Paramétrage!$E$18+Paramétrage!$E$19</f>
        <v>0.47118055555555538</v>
      </c>
      <c r="Q14"/>
      <c r="R14" s="28" t="s">
        <v>159</v>
      </c>
      <c r="S14" s="41" t="s">
        <v>5</v>
      </c>
      <c r="T14" s="41">
        <v>10</v>
      </c>
      <c r="U14" s="22" t="s">
        <v>3</v>
      </c>
      <c r="V14" s="21" t="s">
        <v>163</v>
      </c>
      <c r="W14" s="41" t="s">
        <v>7</v>
      </c>
      <c r="X14" s="42">
        <f t="shared" si="1"/>
        <v>-10</v>
      </c>
      <c r="Z14" s="35"/>
      <c r="AA14" s="49" t="s">
        <v>95</v>
      </c>
      <c r="AB14" s="49">
        <f>AN11+Paramétrage!$E$18+Paramétrage!$E$19</f>
        <v>0.58541666666666681</v>
      </c>
      <c r="AC14"/>
      <c r="AD14" s="28" t="s">
        <v>147</v>
      </c>
      <c r="AE14" s="41" t="s">
        <v>5</v>
      </c>
      <c r="AF14" s="41">
        <v>4</v>
      </c>
      <c r="AG14" s="22" t="s">
        <v>3</v>
      </c>
      <c r="AH14" s="21" t="s">
        <v>155</v>
      </c>
      <c r="AI14" s="41" t="s">
        <v>7</v>
      </c>
      <c r="AJ14" s="42">
        <f t="shared" si="2"/>
        <v>-4</v>
      </c>
      <c r="AL14" s="35"/>
      <c r="AM14" s="49" t="s">
        <v>95</v>
      </c>
      <c r="AN14" s="49">
        <f>AB14+Paramétrage!$E$18+Paramétrage!$E$19</f>
        <v>0.5927083333333335</v>
      </c>
      <c r="AO14"/>
      <c r="AP14" s="28" t="s">
        <v>149</v>
      </c>
      <c r="AQ14" s="41" t="s">
        <v>5</v>
      </c>
      <c r="AR14" s="41">
        <v>12</v>
      </c>
      <c r="AS14" s="22" t="s">
        <v>3</v>
      </c>
      <c r="AT14" s="21" t="s">
        <v>157</v>
      </c>
      <c r="AU14" s="41" t="s">
        <v>7</v>
      </c>
      <c r="AV14" s="42">
        <f t="shared" si="3"/>
        <v>-12</v>
      </c>
    </row>
    <row r="15" spans="1:48" s="14" customFormat="1" ht="25" customHeight="1" thickBot="1" x14ac:dyDescent="0.4">
      <c r="A15"/>
      <c r="B15" s="50" t="s">
        <v>96</v>
      </c>
      <c r="C15" s="50">
        <f>C14</f>
        <v>0.46388888888888874</v>
      </c>
      <c r="D15"/>
      <c r="E15" s="34"/>
      <c r="F15" s="27" t="s">
        <v>143</v>
      </c>
      <c r="G15" s="40" t="s">
        <v>7</v>
      </c>
      <c r="H15" s="40">
        <v>-12</v>
      </c>
      <c r="I15" s="22" t="s">
        <v>3</v>
      </c>
      <c r="J15" s="20" t="s">
        <v>146</v>
      </c>
      <c r="K15" s="40" t="s">
        <v>5</v>
      </c>
      <c r="L15" s="42">
        <f t="shared" si="0"/>
        <v>12</v>
      </c>
      <c r="N15" s="34"/>
      <c r="O15" s="50" t="s">
        <v>96</v>
      </c>
      <c r="P15" s="50">
        <f>+P14</f>
        <v>0.47118055555555538</v>
      </c>
      <c r="Q15"/>
      <c r="R15" s="27" t="s">
        <v>161</v>
      </c>
      <c r="S15" s="40" t="s">
        <v>5</v>
      </c>
      <c r="T15" s="40">
        <v>6</v>
      </c>
      <c r="U15" s="22" t="s">
        <v>3</v>
      </c>
      <c r="V15" s="20" t="s">
        <v>164</v>
      </c>
      <c r="W15" s="40" t="s">
        <v>7</v>
      </c>
      <c r="X15" s="42">
        <f t="shared" si="1"/>
        <v>-6</v>
      </c>
      <c r="Z15" s="34"/>
      <c r="AA15" s="50" t="s">
        <v>96</v>
      </c>
      <c r="AB15" s="50">
        <f>+AB14</f>
        <v>0.58541666666666681</v>
      </c>
      <c r="AC15"/>
      <c r="AD15" s="27" t="s">
        <v>151</v>
      </c>
      <c r="AE15" s="40" t="s">
        <v>5</v>
      </c>
      <c r="AF15" s="40">
        <v>2</v>
      </c>
      <c r="AG15" s="22" t="s">
        <v>3</v>
      </c>
      <c r="AH15" s="20" t="s">
        <v>156</v>
      </c>
      <c r="AI15" s="40" t="s">
        <v>7</v>
      </c>
      <c r="AJ15" s="42">
        <f t="shared" si="2"/>
        <v>-2</v>
      </c>
      <c r="AL15" s="34"/>
      <c r="AM15" s="50" t="s">
        <v>96</v>
      </c>
      <c r="AN15" s="50">
        <f>+AN14</f>
        <v>0.5927083333333335</v>
      </c>
      <c r="AO15"/>
      <c r="AP15" s="27" t="s">
        <v>153</v>
      </c>
      <c r="AQ15" s="40" t="s">
        <v>7</v>
      </c>
      <c r="AR15" s="40">
        <v>-13</v>
      </c>
      <c r="AS15" s="22" t="s">
        <v>3</v>
      </c>
      <c r="AT15" s="20" t="s">
        <v>158</v>
      </c>
      <c r="AU15" s="40" t="s">
        <v>5</v>
      </c>
      <c r="AV15" s="42">
        <f t="shared" si="3"/>
        <v>13</v>
      </c>
    </row>
    <row r="16" spans="1:48" s="14" customFormat="1" ht="26" customHeight="1" thickBot="1" x14ac:dyDescent="0.4">
      <c r="A16"/>
      <c r="B16" s="49" t="s">
        <v>97</v>
      </c>
      <c r="C16" s="50">
        <f>C15</f>
        <v>0.46388888888888874</v>
      </c>
      <c r="D16"/>
      <c r="E16" s="35"/>
      <c r="F16" s="28" t="s">
        <v>144</v>
      </c>
      <c r="G16" s="41" t="s">
        <v>5</v>
      </c>
      <c r="H16" s="41">
        <v>10</v>
      </c>
      <c r="I16" s="22" t="s">
        <v>3</v>
      </c>
      <c r="J16" s="21" t="s">
        <v>142</v>
      </c>
      <c r="K16" s="41" t="s">
        <v>7</v>
      </c>
      <c r="L16" s="42">
        <f t="shared" si="0"/>
        <v>-10</v>
      </c>
      <c r="N16" s="35"/>
      <c r="O16" s="49" t="s">
        <v>97</v>
      </c>
      <c r="P16" s="50">
        <f>P15</f>
        <v>0.47118055555555538</v>
      </c>
      <c r="Q16"/>
      <c r="R16" s="28" t="s">
        <v>162</v>
      </c>
      <c r="S16" s="41" t="s">
        <v>5</v>
      </c>
      <c r="T16" s="41">
        <v>12</v>
      </c>
      <c r="U16" s="22" t="s">
        <v>3</v>
      </c>
      <c r="V16" s="21" t="s">
        <v>160</v>
      </c>
      <c r="W16" s="41" t="s">
        <v>7</v>
      </c>
      <c r="X16" s="42">
        <f t="shared" si="1"/>
        <v>-12</v>
      </c>
      <c r="Z16" s="35"/>
      <c r="AA16" s="49" t="s">
        <v>97</v>
      </c>
      <c r="AB16" s="50">
        <f>AB15</f>
        <v>0.58541666666666681</v>
      </c>
      <c r="AC16"/>
      <c r="AD16" s="28" t="s">
        <v>152</v>
      </c>
      <c r="AE16" s="41" t="s">
        <v>5</v>
      </c>
      <c r="AF16" s="41">
        <v>8</v>
      </c>
      <c r="AG16" s="22" t="s">
        <v>3</v>
      </c>
      <c r="AH16" s="21" t="s">
        <v>148</v>
      </c>
      <c r="AI16" s="41" t="s">
        <v>7</v>
      </c>
      <c r="AJ16" s="42">
        <f t="shared" si="2"/>
        <v>-8</v>
      </c>
      <c r="AL16" s="35"/>
      <c r="AM16" s="49" t="s">
        <v>97</v>
      </c>
      <c r="AN16" s="50">
        <f>AN15</f>
        <v>0.5927083333333335</v>
      </c>
      <c r="AO16"/>
      <c r="AP16" s="28" t="s">
        <v>154</v>
      </c>
      <c r="AQ16" s="41" t="s">
        <v>5</v>
      </c>
      <c r="AR16" s="41">
        <v>20</v>
      </c>
      <c r="AS16" s="22" t="s">
        <v>3</v>
      </c>
      <c r="AT16" s="21" t="s">
        <v>150</v>
      </c>
      <c r="AU16" s="41" t="s">
        <v>7</v>
      </c>
      <c r="AV16" s="42">
        <f t="shared" si="3"/>
        <v>-20</v>
      </c>
    </row>
    <row r="17" spans="1:48" s="14" customFormat="1" ht="25" customHeight="1" thickBot="1" x14ac:dyDescent="0.4">
      <c r="A17"/>
      <c r="B17" s="49" t="s">
        <v>95</v>
      </c>
      <c r="C17" s="50">
        <f>P14+Paramétrage!$E$18+Paramétrage!$E$19</f>
        <v>0.47847222222222202</v>
      </c>
      <c r="D17"/>
      <c r="E17" s="34"/>
      <c r="F17" s="27" t="s">
        <v>141</v>
      </c>
      <c r="G17" s="40" t="s">
        <v>5</v>
      </c>
      <c r="H17" s="40">
        <v>4</v>
      </c>
      <c r="I17" s="22" t="s">
        <v>3</v>
      </c>
      <c r="J17" s="20" t="s">
        <v>143</v>
      </c>
      <c r="K17" s="40" t="s">
        <v>7</v>
      </c>
      <c r="L17" s="42">
        <f t="shared" si="0"/>
        <v>-4</v>
      </c>
      <c r="N17" s="34"/>
      <c r="O17" s="49" t="s">
        <v>95</v>
      </c>
      <c r="P17" s="49">
        <f>C17+Paramétrage!$E$18+Paramétrage!$E$19</f>
        <v>0.48576388888888866</v>
      </c>
      <c r="Q17"/>
      <c r="R17" s="27" t="s">
        <v>159</v>
      </c>
      <c r="S17" s="40" t="s">
        <v>5</v>
      </c>
      <c r="T17" s="40">
        <v>7</v>
      </c>
      <c r="U17" s="22" t="s">
        <v>3</v>
      </c>
      <c r="V17" s="20" t="s">
        <v>161</v>
      </c>
      <c r="W17" s="40" t="s">
        <v>7</v>
      </c>
      <c r="X17" s="42">
        <f t="shared" si="1"/>
        <v>-7</v>
      </c>
      <c r="Z17" s="34"/>
      <c r="AA17" s="49" t="s">
        <v>95</v>
      </c>
      <c r="AB17" s="49">
        <f>AN14+Paramétrage!$E$18+Paramétrage!$E$19</f>
        <v>0.6000000000000002</v>
      </c>
      <c r="AC17"/>
      <c r="AD17" s="27" t="s">
        <v>147</v>
      </c>
      <c r="AE17" s="40" t="s">
        <v>5</v>
      </c>
      <c r="AF17" s="40">
        <v>15</v>
      </c>
      <c r="AG17" s="22" t="s">
        <v>3</v>
      </c>
      <c r="AH17" s="20" t="s">
        <v>151</v>
      </c>
      <c r="AI17" s="40" t="s">
        <v>7</v>
      </c>
      <c r="AJ17" s="42">
        <f t="shared" si="2"/>
        <v>-15</v>
      </c>
      <c r="AL17" s="34"/>
      <c r="AM17" s="49" t="s">
        <v>95</v>
      </c>
      <c r="AN17" s="49">
        <f>AB17+Paramétrage!$E$18+Paramétrage!$E$19</f>
        <v>0.6072916666666669</v>
      </c>
      <c r="AO17"/>
      <c r="AP17" s="27" t="s">
        <v>149</v>
      </c>
      <c r="AQ17" s="40" t="s">
        <v>5</v>
      </c>
      <c r="AR17" s="40">
        <v>20</v>
      </c>
      <c r="AS17" s="22" t="s">
        <v>3</v>
      </c>
      <c r="AT17" s="20" t="s">
        <v>153</v>
      </c>
      <c r="AU17" s="40" t="s">
        <v>7</v>
      </c>
      <c r="AV17" s="42">
        <f t="shared" si="3"/>
        <v>-20</v>
      </c>
    </row>
    <row r="18" spans="1:48" s="14" customFormat="1" ht="25" customHeight="1" thickBot="1" x14ac:dyDescent="0.4">
      <c r="A18"/>
      <c r="B18" s="50" t="s">
        <v>96</v>
      </c>
      <c r="C18" s="50">
        <f>C17</f>
        <v>0.47847222222222202</v>
      </c>
      <c r="D18"/>
      <c r="E18" s="35"/>
      <c r="F18" s="28" t="s">
        <v>145</v>
      </c>
      <c r="G18" s="41" t="s">
        <v>5</v>
      </c>
      <c r="H18" s="41">
        <v>10</v>
      </c>
      <c r="I18" s="22" t="s">
        <v>3</v>
      </c>
      <c r="J18" s="21" t="s">
        <v>142</v>
      </c>
      <c r="K18" s="41" t="s">
        <v>7</v>
      </c>
      <c r="L18" s="42">
        <f t="shared" si="0"/>
        <v>-10</v>
      </c>
      <c r="N18" s="35"/>
      <c r="O18" s="50" t="s">
        <v>96</v>
      </c>
      <c r="P18" s="50">
        <f>+P17</f>
        <v>0.48576388888888866</v>
      </c>
      <c r="Q18"/>
      <c r="R18" s="28" t="s">
        <v>163</v>
      </c>
      <c r="S18" s="41" t="s">
        <v>7</v>
      </c>
      <c r="T18" s="41">
        <v>-10</v>
      </c>
      <c r="U18" s="22" t="s">
        <v>3</v>
      </c>
      <c r="V18" s="21" t="s">
        <v>160</v>
      </c>
      <c r="W18" s="41" t="s">
        <v>5</v>
      </c>
      <c r="X18" s="42">
        <f t="shared" si="1"/>
        <v>10</v>
      </c>
      <c r="Z18" s="35"/>
      <c r="AA18" s="50" t="s">
        <v>96</v>
      </c>
      <c r="AB18" s="50">
        <f>+AB17</f>
        <v>0.6000000000000002</v>
      </c>
      <c r="AC18"/>
      <c r="AD18" s="28" t="s">
        <v>155</v>
      </c>
      <c r="AE18" s="41" t="s">
        <v>5</v>
      </c>
      <c r="AF18" s="41">
        <v>9</v>
      </c>
      <c r="AG18" s="22" t="s">
        <v>3</v>
      </c>
      <c r="AH18" s="21" t="s">
        <v>148</v>
      </c>
      <c r="AI18" s="41" t="s">
        <v>7</v>
      </c>
      <c r="AJ18" s="42">
        <f t="shared" si="2"/>
        <v>-9</v>
      </c>
      <c r="AL18" s="35"/>
      <c r="AM18" s="50" t="s">
        <v>96</v>
      </c>
      <c r="AN18" s="50">
        <f>+AN17</f>
        <v>0.6072916666666669</v>
      </c>
      <c r="AO18"/>
      <c r="AP18" s="28" t="s">
        <v>157</v>
      </c>
      <c r="AQ18" s="41" t="s">
        <v>5</v>
      </c>
      <c r="AR18" s="41">
        <v>6</v>
      </c>
      <c r="AS18" s="22" t="s">
        <v>3</v>
      </c>
      <c r="AT18" s="21" t="s">
        <v>150</v>
      </c>
      <c r="AU18" s="41" t="s">
        <v>7</v>
      </c>
      <c r="AV18" s="42">
        <f t="shared" si="3"/>
        <v>-6</v>
      </c>
    </row>
    <row r="19" spans="1:48" s="14" customFormat="1" ht="25" customHeight="1" thickBot="1" x14ac:dyDescent="0.4">
      <c r="A19"/>
      <c r="B19" s="49" t="s">
        <v>97</v>
      </c>
      <c r="C19" s="50">
        <f>C18</f>
        <v>0.47847222222222202</v>
      </c>
      <c r="D19"/>
      <c r="E19" s="34"/>
      <c r="F19" s="29" t="s">
        <v>146</v>
      </c>
      <c r="G19" s="46" t="s">
        <v>5</v>
      </c>
      <c r="H19" s="46">
        <v>2</v>
      </c>
      <c r="I19" s="30" t="s">
        <v>3</v>
      </c>
      <c r="J19" s="31" t="s">
        <v>144</v>
      </c>
      <c r="K19" s="46" t="s">
        <v>7</v>
      </c>
      <c r="L19" s="47">
        <f t="shared" si="0"/>
        <v>-2</v>
      </c>
      <c r="N19" s="34"/>
      <c r="O19" s="49" t="s">
        <v>97</v>
      </c>
      <c r="P19" s="50">
        <f>P18</f>
        <v>0.48576388888888866</v>
      </c>
      <c r="Q19"/>
      <c r="R19" s="29" t="s">
        <v>164</v>
      </c>
      <c r="S19" s="46" t="s">
        <v>5</v>
      </c>
      <c r="T19" s="46">
        <v>2</v>
      </c>
      <c r="U19" s="30" t="s">
        <v>3</v>
      </c>
      <c r="V19" s="31" t="s">
        <v>162</v>
      </c>
      <c r="W19" s="46" t="s">
        <v>7</v>
      </c>
      <c r="X19" s="47">
        <f t="shared" si="1"/>
        <v>-2</v>
      </c>
      <c r="Z19" s="34"/>
      <c r="AA19" s="49" t="s">
        <v>97</v>
      </c>
      <c r="AB19" s="50">
        <f>AB18</f>
        <v>0.6000000000000002</v>
      </c>
      <c r="AC19"/>
      <c r="AD19" s="29" t="s">
        <v>156</v>
      </c>
      <c r="AE19" s="46" t="s">
        <v>7</v>
      </c>
      <c r="AF19" s="46">
        <v>-7</v>
      </c>
      <c r="AG19" s="30" t="s">
        <v>3</v>
      </c>
      <c r="AH19" s="31" t="s">
        <v>152</v>
      </c>
      <c r="AI19" s="46" t="s">
        <v>5</v>
      </c>
      <c r="AJ19" s="47">
        <f t="shared" si="2"/>
        <v>7</v>
      </c>
      <c r="AL19" s="34"/>
      <c r="AM19" s="49" t="s">
        <v>97</v>
      </c>
      <c r="AN19" s="50">
        <f>AN18</f>
        <v>0.6072916666666669</v>
      </c>
      <c r="AO19"/>
      <c r="AP19" s="29" t="s">
        <v>158</v>
      </c>
      <c r="AQ19" s="46" t="s">
        <v>7</v>
      </c>
      <c r="AR19" s="46">
        <v>-19</v>
      </c>
      <c r="AS19" s="30" t="s">
        <v>3</v>
      </c>
      <c r="AT19" s="31" t="s">
        <v>154</v>
      </c>
      <c r="AU19" s="46" t="s">
        <v>5</v>
      </c>
      <c r="AV19" s="47">
        <f t="shared" si="3"/>
        <v>19</v>
      </c>
    </row>
    <row r="20" spans="1:48" ht="21.5" thickBot="1" x14ac:dyDescent="0.4">
      <c r="P20" s="49">
        <f>P19+Paramétrage!$E$18+Paramétrage!$E$19</f>
        <v>0.4930555555555553</v>
      </c>
      <c r="AN20" s="49">
        <f>AN19+Paramétrage!$E$18+Paramétrage!$E$19</f>
        <v>0.61458333333333359</v>
      </c>
    </row>
    <row r="21" spans="1:48" ht="68" customHeight="1" outlineLevel="1" x14ac:dyDescent="0.35">
      <c r="F21" s="36" t="s">
        <v>0</v>
      </c>
      <c r="G21" s="24" t="s">
        <v>8</v>
      </c>
      <c r="H21" s="24" t="s">
        <v>2</v>
      </c>
      <c r="I21" s="26" t="s">
        <v>9</v>
      </c>
      <c r="J21" s="3" t="s">
        <v>11</v>
      </c>
      <c r="R21" s="36" t="s">
        <v>0</v>
      </c>
      <c r="S21" s="24" t="s">
        <v>8</v>
      </c>
      <c r="T21" s="24" t="s">
        <v>2</v>
      </c>
      <c r="U21" s="26" t="s">
        <v>9</v>
      </c>
      <c r="V21" s="3" t="s">
        <v>11</v>
      </c>
      <c r="AD21" s="36" t="s">
        <v>0</v>
      </c>
      <c r="AE21" s="24" t="s">
        <v>8</v>
      </c>
      <c r="AF21" s="24" t="s">
        <v>2</v>
      </c>
      <c r="AG21" s="26" t="s">
        <v>9</v>
      </c>
      <c r="AH21" s="3" t="s">
        <v>11</v>
      </c>
      <c r="AP21" s="36" t="s">
        <v>0</v>
      </c>
      <c r="AQ21" s="24" t="s">
        <v>8</v>
      </c>
      <c r="AR21" s="24" t="s">
        <v>2</v>
      </c>
      <c r="AS21" s="26" t="s">
        <v>9</v>
      </c>
      <c r="AT21" s="3" t="s">
        <v>11</v>
      </c>
    </row>
    <row r="22" spans="1:48" ht="22.5" outlineLevel="1" x14ac:dyDescent="0.35">
      <c r="F22" s="27" t="str">
        <f>F5</f>
        <v>Les Fandens A</v>
      </c>
      <c r="G22" s="18">
        <f>(COUNTIFS(K$5:K$19,"w",J$5:J$19,F22)+COUNTIFS(G$5:G$19,"w",F$5:F$19,F22))*Paramétrage!$C$25+(COUNTIFS(K$5:K$19,"N",J$5:J$19,F22)+COUNTIFS(G$5:G$19,"N",F$5:F$19,F22))*Paramétrage!$C$26+(COUNTIFS(K$5:K$19,"L",J$5:J$19,F22)+COUNTIFS(G$5:G$19,"L",F$5:F$19,F22))*Paramétrage!$C$27</f>
        <v>9</v>
      </c>
      <c r="H22" s="18">
        <f ca="1">SUMIF(F$5:H$19,F22,H$5:H$19)+SUMIF(J$5:L$19,F22,L$5:L$19)</f>
        <v>-23</v>
      </c>
      <c r="I22" s="43">
        <v>5</v>
      </c>
      <c r="J22" s="4" t="str">
        <f>F22</f>
        <v>Les Fandens A</v>
      </c>
      <c r="R22" s="27" t="str">
        <f>R5</f>
        <v>L'aile ou la cuite B</v>
      </c>
      <c r="S22" s="18">
        <f>(COUNTIFS(W$5:W$19,"w",V$5:V$19,R22)+COUNTIFS(S$5:S$19,"w",R$5:R$19,R22))*Paramétrage!$C$25+(COUNTIFS(W$5:W$19,"N",V$5:V$19,R22)+COUNTIFS(S$5:S$19,"N",R$5:R$19,R22))*Paramétrage!$C$26+(COUNTIFS(W$5:W$19,"L",V$5:V$19,R22)+COUNTIFS(S$5:S$19,"L",R$5:R$19,R22))*Paramétrage!$C$27</f>
        <v>15</v>
      </c>
      <c r="T22" s="18">
        <f ca="1">SUMIF(R$5:T$19,R22,T$5:T$19)+SUMIF(V$5:X$19,R22,X$5:X$19)</f>
        <v>41</v>
      </c>
      <c r="U22" s="43">
        <v>1</v>
      </c>
      <c r="V22" s="4" t="str">
        <f>R22</f>
        <v>L'aile ou la cuite B</v>
      </c>
      <c r="AD22" s="27" t="str">
        <f>AD5</f>
        <v>Bandanateam A</v>
      </c>
      <c r="AE22" s="18">
        <f>(COUNTIFS(AI$5:AI$19,"w",AH$5:AH$19,AD22)+COUNTIFS(AE$5:AE$19,"w",AD$5:AD$19,AD22))*Paramétrage!$C$25+(COUNTIFS(AI$5:AI$19,"N",AH$5:AH$19,AD22)+COUNTIFS(AE$5:AE$19,"N",AD$5:AD$19,AD22))*Paramétrage!$C$26+(COUNTIFS(AI$5:AI$19,"L",AH$5:AH$19,AD22)+COUNTIFS(AE$5:AE$19,"L",AD$5:AD$19,AD22))*Paramétrage!$C$27</f>
        <v>15</v>
      </c>
      <c r="AF22" s="18">
        <f ca="1">SUMIF(AD$5:AF$19,AD22,AF$5:AF$19)+SUMIF(AH$5:AJ$19,AD22,AJ$5:AJ$19)</f>
        <v>31</v>
      </c>
      <c r="AG22" s="43">
        <v>1</v>
      </c>
      <c r="AH22" s="4" t="str">
        <f>AD22</f>
        <v>Bandanateam A</v>
      </c>
      <c r="AP22" s="27" t="str">
        <f>AP5</f>
        <v>Los Mosquitos B</v>
      </c>
      <c r="AQ22" s="18">
        <f>(COUNTIFS(AU$5:AU$19,"w",AT$5:AT$19,AP22)+COUNTIFS(AQ$5:AQ$19,"w",AP$5:AP$19,AP22))*Paramétrage!$C$25+(COUNTIFS(AU$5:AU$19,"N",AT$5:AT$19,AP22)+COUNTIFS(AQ$5:AQ$19,"N",AP$5:AP$19,AP22))*Paramétrage!$C$26+(COUNTIFS(AU$5:AU$19,"L",AT$5:AT$19,AP22)+COUNTIFS(AQ$5:AQ$19,"L",AP$5:AP$19,AP22))*Paramétrage!$C$27</f>
        <v>15</v>
      </c>
      <c r="AR22" s="18">
        <f ca="1">SUMIF(AP$5:AR$19,AP22,AR$5:AR$19)+SUMIF(AT$5:AV$19,AP22,AV$5:AV$19)</f>
        <v>53</v>
      </c>
      <c r="AS22" s="43">
        <v>1</v>
      </c>
      <c r="AT22" s="4" t="str">
        <f>AP22</f>
        <v>Los Mosquitos B</v>
      </c>
    </row>
    <row r="23" spans="1:48" ht="22.5" outlineLevel="1" x14ac:dyDescent="0.35">
      <c r="F23" s="28" t="str">
        <f>F6</f>
        <v>Standard de brousse A</v>
      </c>
      <c r="G23" s="19">
        <f>(COUNTIFS(K$5:K$19,"w",J$5:J$19,F23)+COUNTIFS(G$5:G$19,"w",F$5:F$19,F23))*Paramétrage!$C$25+(COUNTIFS(K$5:K$19,"N",J$5:J$19,F23)+COUNTIFS(G$5:G$19,"N",F$5:F$19,F23))*Paramétrage!$C$26+(COUNTIFS(K$5:K$19,"L",J$5:J$19,F23)+COUNTIFS(G$5:G$19,"L",F$5:F$19,F23))*Paramétrage!$C$27</f>
        <v>9</v>
      </c>
      <c r="H23" s="19">
        <f t="shared" ref="H23:H27" ca="1" si="4">SUMIF(F$5:H$19,F23,H$5:H$19)+SUMIF(J$5:L$19,F23,L$5:L$19)</f>
        <v>-15</v>
      </c>
      <c r="I23" s="44">
        <v>4</v>
      </c>
      <c r="J23" s="4" t="str">
        <f t="shared" ref="J23:J27" si="5">F23</f>
        <v>Standard de brousse A</v>
      </c>
      <c r="R23" s="28" t="str">
        <f>R6</f>
        <v>Cisco B</v>
      </c>
      <c r="S23" s="19">
        <f>(COUNTIFS(W$5:W$19,"w",V$5:V$19,R23)+COUNTIFS(S$5:S$19,"w",R$5:R$19,R23))*Paramétrage!$C$25+(COUNTIFS(W$5:W$19,"N",V$5:V$19,R23)+COUNTIFS(S$5:S$19,"N",R$5:R$19,R23))*Paramétrage!$C$26+(COUNTIFS(W$5:W$19,"L",V$5:V$19,R23)+COUNTIFS(S$5:S$19,"L",R$5:R$19,R23))*Paramétrage!$C$27</f>
        <v>11</v>
      </c>
      <c r="T23" s="19">
        <f t="shared" ref="T23:T27" ca="1" si="6">SUMIF(R$5:T$19,R23,T$5:T$19)+SUMIF(V$5:X$19,R23,X$5:X$19)</f>
        <v>-7</v>
      </c>
      <c r="U23" s="44">
        <v>4</v>
      </c>
      <c r="V23" s="4" t="str">
        <f t="shared" ref="V23:V27" si="7">R23</f>
        <v>Cisco B</v>
      </c>
      <c r="AD23" s="28" t="str">
        <f>AD6</f>
        <v>Saint Cyr Zoo A</v>
      </c>
      <c r="AE23" s="19">
        <f>(COUNTIFS(AI$5:AI$19,"w",AH$5:AH$19,AD23)+COUNTIFS(AE$5:AE$19,"w",AD$5:AD$19,AD23))*Paramétrage!$C$25+(COUNTIFS(AI$5:AI$19,"N",AH$5:AH$19,AD23)+COUNTIFS(AE$5:AE$19,"N",AD$5:AD$19,AD23))*Paramétrage!$C$26+(COUNTIFS(AI$5:AI$19,"L",AH$5:AH$19,AD23)+COUNTIFS(AE$5:AE$19,"L",AD$5:AD$19,AD23))*Paramétrage!$C$27</f>
        <v>13</v>
      </c>
      <c r="AF23" s="19">
        <f t="shared" ref="AF23" ca="1" si="8">SUMIF(AD$5:AF$19,AD23,AF$5:AF$19)+SUMIF(AH$5:AJ$19,AD23,AJ$5:AJ$19)</f>
        <v>8</v>
      </c>
      <c r="AG23" s="44">
        <v>2</v>
      </c>
      <c r="AH23" s="4" t="str">
        <f t="shared" ref="AH23:AH27" si="9">AD23</f>
        <v>Saint Cyr Zoo A</v>
      </c>
      <c r="AP23" s="28" t="str">
        <f>AP6</f>
        <v>Les Caracaras B</v>
      </c>
      <c r="AQ23" s="19">
        <f>(COUNTIFS(AU$5:AU$19,"w",AT$5:AT$19,AP23)+COUNTIFS(AQ$5:AQ$19,"w",AP$5:AP$19,AP23))*Paramétrage!$C$25+(COUNTIFS(AU$5:AU$19,"N",AT$5:AT$19,AP23)+COUNTIFS(AQ$5:AQ$19,"N",AP$5:AP$19,AP23))*Paramétrage!$C$26+(COUNTIFS(AU$5:AU$19,"L",AT$5:AT$19,AP23)+COUNTIFS(AQ$5:AQ$19,"L",AP$5:AP$19,AP23))*Paramétrage!$C$27</f>
        <v>5</v>
      </c>
      <c r="AR23" s="19">
        <f t="shared" ref="AR23" ca="1" si="10">SUMIF(AP$5:AR$19,AP23,AR$5:AR$19)+SUMIF(AT$5:AV$19,AP23,AV$5:AV$19)</f>
        <v>-101</v>
      </c>
      <c r="AS23" s="44">
        <v>6</v>
      </c>
      <c r="AT23" s="4" t="str">
        <f t="shared" ref="AT23:AT27" si="11">AP23</f>
        <v>Les Caracaras B</v>
      </c>
    </row>
    <row r="24" spans="1:48" ht="22.5" outlineLevel="1" x14ac:dyDescent="0.35">
      <c r="F24" s="27" t="str">
        <f>F7</f>
        <v>Les Téléteubiloutes A</v>
      </c>
      <c r="G24" s="18">
        <f>(COUNTIFS(K$5:K$19,"w",J$5:J$19,F24)+COUNTIFS(G$5:G$19,"w",F$5:F$19,F24))*Paramétrage!$C$25+(COUNTIFS(K$5:K$19,"N",J$5:J$19,F24)+COUNTIFS(G$5:G$19,"N",F$5:F$19,F24))*Paramétrage!$C$26+(COUNTIFS(K$5:K$19,"L",J$5:J$19,F24)+COUNTIFS(G$5:G$19,"L",F$5:F$19,F24))*Paramétrage!$C$27</f>
        <v>15</v>
      </c>
      <c r="H24" s="18">
        <f t="shared" ca="1" si="4"/>
        <v>65</v>
      </c>
      <c r="I24" s="43">
        <v>1</v>
      </c>
      <c r="J24" s="4" t="str">
        <f t="shared" si="5"/>
        <v>Les Téléteubiloutes A</v>
      </c>
      <c r="R24" s="27" t="str">
        <f>R7</f>
        <v>Trampotech B</v>
      </c>
      <c r="S24" s="18">
        <f>(COUNTIFS(W$5:W$19,"w",V$5:V$19,R24)+COUNTIFS(S$5:S$19,"w",R$5:R$19,R24))*Paramétrage!$C$25+(COUNTIFS(W$5:W$19,"N",V$5:V$19,R24)+COUNTIFS(S$5:S$19,"N",R$5:R$19,R24))*Paramétrage!$C$26+(COUNTIFS(W$5:W$19,"L",V$5:V$19,R24)+COUNTIFS(S$5:S$19,"L",R$5:R$19,R24))*Paramétrage!$C$27</f>
        <v>5</v>
      </c>
      <c r="T24" s="18">
        <f ca="1">SUMIF(R$5:T$19,R24,T$5:T$19)+SUMIF(V$5:X$19,R24,X$5:X$19)</f>
        <v>-50</v>
      </c>
      <c r="U24" s="43">
        <v>6</v>
      </c>
      <c r="V24" s="4" t="str">
        <f t="shared" si="7"/>
        <v>Trampotech B</v>
      </c>
      <c r="AD24" s="27" t="str">
        <f>AD7</f>
        <v>Les Pizzas A</v>
      </c>
      <c r="AE24" s="18">
        <f>(COUNTIFS(AI$5:AI$19,"w",AH$5:AH$19,AD24)+COUNTIFS(AE$5:AE$19,"w",AD$5:AD$19,AD24))*Paramétrage!$C$25+(COUNTIFS(AI$5:AI$19,"N",AH$5:AH$19,AD24)+COUNTIFS(AE$5:AE$19,"N",AD$5:AD$19,AD24))*Paramétrage!$C$26+(COUNTIFS(AI$5:AI$19,"L",AH$5:AH$19,AD24)+COUNTIFS(AE$5:AE$19,"L",AD$5:AD$19,AD24))*Paramétrage!$C$27</f>
        <v>9</v>
      </c>
      <c r="AF24" s="18">
        <f ca="1">SUMIF(AD$5:AF$19,AD24,AF$5:AF$19)+SUMIF(AH$5:AJ$19,AD24,AJ$5:AJ$19)</f>
        <v>22</v>
      </c>
      <c r="AG24" s="43">
        <v>4</v>
      </c>
      <c r="AH24" s="4" t="str">
        <f t="shared" si="9"/>
        <v>Les Pizzas A</v>
      </c>
      <c r="AP24" s="27" t="str">
        <f>AP7</f>
        <v>Les Tengos B</v>
      </c>
      <c r="AQ24" s="18">
        <f>(COUNTIFS(AU$5:AU$19,"w",AT$5:AT$19,AP24)+COUNTIFS(AQ$5:AQ$19,"w",AP$5:AP$19,AP24))*Paramétrage!$C$25+(COUNTIFS(AU$5:AU$19,"N",AT$5:AT$19,AP24)+COUNTIFS(AQ$5:AQ$19,"N",AP$5:AP$19,AP24))*Paramétrage!$C$26+(COUNTIFS(AU$5:AU$19,"L",AT$5:AT$19,AP24)+COUNTIFS(AQ$5:AQ$19,"L",AP$5:AP$19,AP24))*Paramétrage!$C$27</f>
        <v>9</v>
      </c>
      <c r="AR24" s="18">
        <f ca="1">SUMIF(AP$5:AR$19,AP24,AR$5:AR$19)+SUMIF(AT$5:AV$19,AP24,AV$5:AV$19)</f>
        <v>4</v>
      </c>
      <c r="AS24" s="43">
        <v>3</v>
      </c>
      <c r="AT24" s="4" t="str">
        <f t="shared" si="11"/>
        <v>Les Tengos B</v>
      </c>
    </row>
    <row r="25" spans="1:48" ht="22.5" outlineLevel="1" x14ac:dyDescent="0.35">
      <c r="F25" s="28" t="str">
        <f>J5</f>
        <v>Trampotech A</v>
      </c>
      <c r="G25" s="19">
        <f>(COUNTIFS(K$5:K$19,"w",J$5:J$19,F25)+COUNTIFS(G$5:G$19,"w",F$5:F$19,F25))*Paramétrage!$C$25+(COUNTIFS(K$5:K$19,"N",J$5:J$19,F25)+COUNTIFS(G$5:G$19,"N",F$5:F$19,F25))*Paramétrage!$C$26+(COUNTIFS(K$5:K$19,"L",J$5:J$19,F25)+COUNTIFS(G$5:G$19,"L",F$5:F$19,F25))*Paramétrage!$C$27</f>
        <v>5</v>
      </c>
      <c r="H25" s="19">
        <f t="shared" ca="1" si="4"/>
        <v>-50</v>
      </c>
      <c r="I25" s="44">
        <v>6</v>
      </c>
      <c r="J25" s="4" t="str">
        <f t="shared" si="5"/>
        <v>Trampotech A</v>
      </c>
      <c r="R25" s="28" t="str">
        <f>V5</f>
        <v>Les Téléteubiloutes B</v>
      </c>
      <c r="S25" s="19">
        <f>(COUNTIFS(W$5:W$19,"w",V$5:V$19,R25)+COUNTIFS(S$5:S$19,"w",R$5:R$19,R25))*Paramétrage!$C$25+(COUNTIFS(W$5:W$19,"N",V$5:V$19,R25)+COUNTIFS(S$5:S$19,"N",R$5:R$19,R25))*Paramétrage!$C$26+(COUNTIFS(W$5:W$19,"L",V$5:V$19,R25)+COUNTIFS(S$5:S$19,"L",R$5:R$19,R25))*Paramétrage!$C$27</f>
        <v>7</v>
      </c>
      <c r="T25" s="19">
        <f t="shared" ca="1" si="6"/>
        <v>-41</v>
      </c>
      <c r="U25" s="44">
        <v>5</v>
      </c>
      <c r="V25" s="4" t="str">
        <f t="shared" si="7"/>
        <v>Les Téléteubiloutes B</v>
      </c>
      <c r="AD25" s="28" t="str">
        <f>AH5</f>
        <v>Les Tengos A</v>
      </c>
      <c r="AE25" s="19">
        <f>(COUNTIFS(AI$5:AI$19,"w",AH$5:AH$19,AD25)+COUNTIFS(AE$5:AE$19,"w",AD$5:AD$19,AD25))*Paramétrage!$C$25+(COUNTIFS(AI$5:AI$19,"N",AH$5:AH$19,AD25)+COUNTIFS(AE$5:AE$19,"N",AD$5:AD$19,AD25))*Paramétrage!$C$26+(COUNTIFS(AI$5:AI$19,"L",AH$5:AH$19,AD25)+COUNTIFS(AE$5:AE$19,"L",AD$5:AD$19,AD25))*Paramétrage!$C$27</f>
        <v>5</v>
      </c>
      <c r="AF25" s="19">
        <f t="shared" ref="AF25:AF27" ca="1" si="12">SUMIF(AD$5:AF$19,AD25,AF$5:AF$19)+SUMIF(AH$5:AJ$19,AD25,AJ$5:AJ$19)</f>
        <v>-40</v>
      </c>
      <c r="AG25" s="44">
        <v>6</v>
      </c>
      <c r="AH25" s="4" t="str">
        <f t="shared" si="9"/>
        <v>Les Tengos A</v>
      </c>
      <c r="AP25" s="28" t="str">
        <f>AT5</f>
        <v>Les Pizzas B</v>
      </c>
      <c r="AQ25" s="19">
        <f>(COUNTIFS(AU$5:AU$19,"w",AT$5:AT$19,AP25)+COUNTIFS(AQ$5:AQ$19,"w",AP$5:AP$19,AP25))*Paramétrage!$C$25+(COUNTIFS(AU$5:AU$19,"N",AT$5:AT$19,AP25)+COUNTIFS(AQ$5:AQ$19,"N",AP$5:AP$19,AP25))*Paramétrage!$C$26+(COUNTIFS(AU$5:AU$19,"L",AT$5:AT$19,AP25)+COUNTIFS(AQ$5:AQ$19,"L",AP$5:AP$19,AP25))*Paramétrage!$C$27</f>
        <v>9</v>
      </c>
      <c r="AR25" s="19">
        <f t="shared" ref="AR25:AR27" ca="1" si="13">SUMIF(AP$5:AR$19,AP25,AR$5:AR$19)+SUMIF(AT$5:AV$19,AP25,AV$5:AV$19)</f>
        <v>-9</v>
      </c>
      <c r="AS25" s="44">
        <v>5</v>
      </c>
      <c r="AT25" s="4" t="str">
        <f t="shared" si="11"/>
        <v>Les Pizzas B</v>
      </c>
    </row>
    <row r="26" spans="1:48" ht="22.5" outlineLevel="1" x14ac:dyDescent="0.35">
      <c r="F26" s="27" t="str">
        <f>J6</f>
        <v>L'aile ou la cuite A</v>
      </c>
      <c r="G26" s="18">
        <f>(COUNTIFS(K$5:K$19,"w",J$5:J$19,F26)+COUNTIFS(G$5:G$19,"w",F$5:F$19,F26))*Paramétrage!$C$25+(COUNTIFS(K$5:K$19,"N",J$5:J$19,F26)+COUNTIFS(G$5:G$19,"N",F$5:F$19,F26))*Paramétrage!$C$26+(COUNTIFS(K$5:K$19,"L",J$5:J$19,F26)+COUNTIFS(G$5:G$19,"L",F$5:F$19,F26))*Paramétrage!$C$27</f>
        <v>9</v>
      </c>
      <c r="H26" s="18">
        <f t="shared" ca="1" si="4"/>
        <v>-1</v>
      </c>
      <c r="I26" s="43">
        <v>3</v>
      </c>
      <c r="J26" s="4" t="str">
        <f t="shared" si="5"/>
        <v>L'aile ou la cuite A</v>
      </c>
      <c r="R26" s="27" t="str">
        <f>V6</f>
        <v>Les Fandens B</v>
      </c>
      <c r="S26" s="18">
        <f>(COUNTIFS(W$5:W$19,"w",V$5:V$19,R26)+COUNTIFS(S$5:S$19,"w",R$5:R$19,R26))*Paramétrage!$C$25+(COUNTIFS(W$5:W$19,"N",V$5:V$19,R26)+COUNTIFS(S$5:S$19,"N",R$5:R$19,R26))*Paramétrage!$C$26+(COUNTIFS(W$5:W$19,"L",V$5:V$19,R26)+COUNTIFS(S$5:S$19,"L",R$5:R$19,R26))*Paramétrage!$C$27</f>
        <v>11</v>
      </c>
      <c r="T26" s="18">
        <f t="shared" ca="1" si="6"/>
        <v>41</v>
      </c>
      <c r="U26" s="43">
        <v>2</v>
      </c>
      <c r="V26" s="4" t="str">
        <f t="shared" si="7"/>
        <v>Les Fandens B</v>
      </c>
      <c r="AD26" s="27" t="str">
        <f>AH6</f>
        <v>Los Mosquitos A</v>
      </c>
      <c r="AE26" s="18">
        <f>(COUNTIFS(AI$5:AI$19,"w",AH$5:AH$19,AD26)+COUNTIFS(AE$5:AE$19,"w",AD$5:AD$19,AD26))*Paramétrage!$C$25+(COUNTIFS(AI$5:AI$19,"N",AH$5:AH$19,AD26)+COUNTIFS(AE$5:AE$19,"N",AD$5:AD$19,AD26))*Paramétrage!$C$26+(COUNTIFS(AI$5:AI$19,"L",AH$5:AH$19,AD26)+COUNTIFS(AE$5:AE$19,"L",AD$5:AD$19,AD26))*Paramétrage!$C$27</f>
        <v>11</v>
      </c>
      <c r="AF26" s="18">
        <f t="shared" ca="1" si="12"/>
        <v>4</v>
      </c>
      <c r="AG26" s="43">
        <v>3</v>
      </c>
      <c r="AH26" s="4" t="str">
        <f t="shared" si="9"/>
        <v>Los Mosquitos A</v>
      </c>
      <c r="AP26" s="27" t="str">
        <f>AT6</f>
        <v>Bandanateam B</v>
      </c>
      <c r="AQ26" s="18">
        <f>(COUNTIFS(AU$5:AU$19,"w",AT$5:AT$19,AP26)+COUNTIFS(AQ$5:AQ$19,"w",AP$5:AP$19,AP26))*Paramétrage!$C$25+(COUNTIFS(AU$5:AU$19,"N",AT$5:AT$19,AP26)+COUNTIFS(AQ$5:AQ$19,"N",AP$5:AP$19,AP26))*Paramétrage!$C$26+(COUNTIFS(AU$5:AU$19,"L",AT$5:AT$19,AP26)+COUNTIFS(AQ$5:AQ$19,"L",AP$5:AP$19,AP26))*Paramétrage!$C$27</f>
        <v>13</v>
      </c>
      <c r="AR26" s="18">
        <f t="shared" ca="1" si="13"/>
        <v>60</v>
      </c>
      <c r="AS26" s="43">
        <v>2</v>
      </c>
      <c r="AT26" s="4" t="str">
        <f t="shared" si="11"/>
        <v>Bandanateam B</v>
      </c>
    </row>
    <row r="27" spans="1:48" ht="23" outlineLevel="1" thickBot="1" x14ac:dyDescent="0.4">
      <c r="F27" s="37" t="str">
        <f>J7</f>
        <v>Cisco A</v>
      </c>
      <c r="G27" s="38">
        <f>(COUNTIFS(K$5:K$19,"w",J$5:J$19,F27)+COUNTIFS(G$5:G$19,"w",F$5:F$19,F27))*Paramétrage!$C$25+(COUNTIFS(K$5:K$19,"N",J$5:J$19,F27)+COUNTIFS(G$5:G$19,"N",F$5:F$19,F27))*Paramétrage!$C$26+(COUNTIFS(K$5:K$19,"L",J$5:J$19,F27)+COUNTIFS(G$5:G$19,"L",F$5:F$19,F27))*Paramétrage!$C$27</f>
        <v>13</v>
      </c>
      <c r="H27" s="38">
        <f t="shared" ca="1" si="4"/>
        <v>24</v>
      </c>
      <c r="I27" s="45">
        <v>2</v>
      </c>
      <c r="J27" s="4" t="str">
        <f t="shared" si="5"/>
        <v>Cisco A</v>
      </c>
      <c r="R27" s="37" t="str">
        <f>V7</f>
        <v>Standard de brousse B</v>
      </c>
      <c r="S27" s="38">
        <f>(COUNTIFS(W$5:W$19,"w",V$5:V$19,R27)+COUNTIFS(S$5:S$19,"w",R$5:R$19,R27))*Paramétrage!$C$25+(COUNTIFS(W$5:W$19,"N",V$5:V$19,R27)+COUNTIFS(S$5:S$19,"N",R$5:R$19,R27))*Paramétrage!$C$26+(COUNTIFS(W$5:W$19,"L",V$5:V$19,R27)+COUNTIFS(S$5:S$19,"L",R$5:R$19,R27))*Paramétrage!$C$27</f>
        <v>11</v>
      </c>
      <c r="T27" s="38">
        <f t="shared" ca="1" si="6"/>
        <v>16</v>
      </c>
      <c r="U27" s="45">
        <v>3</v>
      </c>
      <c r="V27" s="4" t="str">
        <f t="shared" si="7"/>
        <v>Standard de brousse B</v>
      </c>
      <c r="AD27" s="37" t="str">
        <f>AH7</f>
        <v>Les Caracaras A</v>
      </c>
      <c r="AE27" s="38">
        <f>(COUNTIFS(AI$5:AI$19,"w",AH$5:AH$19,AD27)+COUNTIFS(AE$5:AE$19,"w",AD$5:AD$19,AD27))*Paramétrage!$C$25+(COUNTIFS(AI$5:AI$19,"N",AH$5:AH$19,AD27)+COUNTIFS(AE$5:AE$19,"N",AD$5:AD$19,AD27))*Paramétrage!$C$26+(COUNTIFS(AI$5:AI$19,"L",AH$5:AH$19,AD27)+COUNTIFS(AE$5:AE$19,"L",AD$5:AD$19,AD27))*Paramétrage!$C$27</f>
        <v>7</v>
      </c>
      <c r="AF27" s="38">
        <f t="shared" ca="1" si="12"/>
        <v>-25</v>
      </c>
      <c r="AG27" s="45">
        <v>5</v>
      </c>
      <c r="AH27" s="4" t="str">
        <f t="shared" si="9"/>
        <v>Les Caracaras A</v>
      </c>
      <c r="AP27" s="37" t="str">
        <f>AT7</f>
        <v>Saint Cyr Zoo B</v>
      </c>
      <c r="AQ27" s="38">
        <f>(COUNTIFS(AU$5:AU$19,"w",AT$5:AT$19,AP27)+COUNTIFS(AQ$5:AQ$19,"w",AP$5:AP$19,AP27))*Paramétrage!$C$25+(COUNTIFS(AU$5:AU$19,"N",AT$5:AT$19,AP27)+COUNTIFS(AQ$5:AQ$19,"N",AP$5:AP$19,AP27))*Paramétrage!$C$26+(COUNTIFS(AU$5:AU$19,"L",AT$5:AT$19,AP27)+COUNTIFS(AQ$5:AQ$19,"L",AP$5:AP$19,AP27))*Paramétrage!$C$27</f>
        <v>9</v>
      </c>
      <c r="AR27" s="38">
        <f t="shared" ca="1" si="13"/>
        <v>-7</v>
      </c>
      <c r="AS27" s="45">
        <v>4</v>
      </c>
      <c r="AT27" s="4" t="str">
        <f t="shared" si="11"/>
        <v>Saint Cyr Zoo B</v>
      </c>
    </row>
    <row r="28" spans="1:48" x14ac:dyDescent="0.35">
      <c r="I28" s="2"/>
    </row>
    <row r="31" spans="1:48" ht="15.5" x14ac:dyDescent="0.35">
      <c r="AF31" s="14"/>
    </row>
    <row r="41" spans="2:28" x14ac:dyDescent="0.35">
      <c r="B41" s="2"/>
      <c r="C41" s="2"/>
      <c r="D41" s="2"/>
      <c r="E41" s="2"/>
      <c r="F41" s="2"/>
      <c r="I41" s="2"/>
      <c r="J41" s="2"/>
      <c r="M41" s="2"/>
      <c r="N41" s="2"/>
      <c r="O41" s="2"/>
      <c r="P41" s="2"/>
      <c r="Q41" s="2"/>
      <c r="R41" s="2"/>
      <c r="U41" s="2"/>
      <c r="V41" s="2"/>
      <c r="Y41" s="2"/>
      <c r="Z41" s="2"/>
      <c r="AA41" s="2"/>
      <c r="AB41" s="2"/>
    </row>
    <row r="42" spans="2:28" x14ac:dyDescent="0.35">
      <c r="B42" s="2"/>
      <c r="C42" s="2"/>
      <c r="D42" s="2"/>
      <c r="E42" s="2"/>
      <c r="F42" s="2"/>
      <c r="I42" s="2"/>
      <c r="J42" s="2"/>
      <c r="M42" s="2"/>
      <c r="N42" s="2"/>
      <c r="O42" s="2"/>
      <c r="P42" s="2"/>
      <c r="Q42" s="2"/>
      <c r="R42" s="2"/>
      <c r="U42" s="2"/>
      <c r="V42" s="2"/>
      <c r="Y42" s="2"/>
      <c r="Z42" s="2"/>
      <c r="AA42" s="2"/>
      <c r="AB42" s="2"/>
    </row>
    <row r="43" spans="2:28" x14ac:dyDescent="0.35">
      <c r="B43" s="2"/>
      <c r="C43" s="2"/>
      <c r="D43" s="2"/>
      <c r="E43" s="2"/>
      <c r="F43" s="2"/>
      <c r="I43" s="2"/>
      <c r="J43" s="2"/>
      <c r="M43" s="2"/>
      <c r="N43" s="2"/>
      <c r="O43" s="2"/>
      <c r="P43" s="2"/>
      <c r="Q43" s="2"/>
      <c r="R43" s="2"/>
      <c r="U43" s="2"/>
      <c r="V43" s="2"/>
      <c r="Y43" s="2"/>
      <c r="Z43" s="2"/>
      <c r="AA43" s="2"/>
      <c r="AB43" s="2"/>
    </row>
    <row r="44" spans="2:28" x14ac:dyDescent="0.35">
      <c r="B44" s="2"/>
      <c r="C44" s="2"/>
      <c r="D44" s="2"/>
      <c r="E44" s="2"/>
      <c r="F44" s="2"/>
      <c r="I44" s="2"/>
      <c r="J44" s="2"/>
      <c r="M44" s="2"/>
      <c r="N44" s="2"/>
      <c r="O44" s="2"/>
      <c r="P44" s="2"/>
      <c r="Q44" s="2"/>
      <c r="R44" s="2"/>
      <c r="U44" s="2"/>
      <c r="V44" s="2"/>
      <c r="Y44" s="2"/>
      <c r="Z44" s="2"/>
      <c r="AA44" s="2"/>
      <c r="AB44" s="2"/>
    </row>
    <row r="45" spans="2:28" x14ac:dyDescent="0.35">
      <c r="B45" s="2"/>
      <c r="C45" s="2"/>
      <c r="D45" s="2"/>
      <c r="E45" s="2"/>
      <c r="F45" s="2"/>
      <c r="I45" s="2"/>
      <c r="J45" s="2"/>
      <c r="M45" s="2"/>
      <c r="N45" s="2"/>
      <c r="O45" s="2"/>
      <c r="P45" s="2"/>
      <c r="Q45" s="2"/>
      <c r="R45" s="2"/>
      <c r="U45" s="2"/>
      <c r="V45" s="2"/>
      <c r="Y45" s="2"/>
      <c r="Z45" s="2"/>
      <c r="AA45" s="2"/>
      <c r="AB45" s="2"/>
    </row>
    <row r="46" spans="2:28" x14ac:dyDescent="0.35">
      <c r="B46" s="2"/>
      <c r="C46" s="2"/>
      <c r="D46" s="2"/>
      <c r="E46" s="2"/>
      <c r="F46" s="2"/>
      <c r="I46" s="2"/>
      <c r="J46" s="2"/>
      <c r="M46" s="2"/>
      <c r="N46" s="2"/>
      <c r="O46" s="2"/>
      <c r="P46" s="2"/>
      <c r="Q46" s="2"/>
      <c r="R46" s="2"/>
      <c r="U46" s="2"/>
      <c r="V46" s="2"/>
      <c r="Y46" s="2"/>
      <c r="Z46" s="2"/>
      <c r="AA46" s="2"/>
      <c r="AB46" s="2"/>
    </row>
    <row r="47" spans="2:28" x14ac:dyDescent="0.35">
      <c r="B47" s="2"/>
      <c r="C47" s="2"/>
      <c r="D47" s="2"/>
      <c r="E47" s="2"/>
      <c r="F47" s="2"/>
      <c r="I47" s="2"/>
      <c r="J47" s="2"/>
      <c r="M47" s="2"/>
      <c r="N47" s="2"/>
      <c r="O47" s="2"/>
      <c r="P47" s="2"/>
      <c r="Q47" s="2"/>
      <c r="R47" s="2"/>
      <c r="U47" s="2"/>
      <c r="V47" s="2"/>
      <c r="Y47" s="2"/>
      <c r="Z47" s="2"/>
      <c r="AA47" s="2"/>
      <c r="AB47" s="2"/>
    </row>
    <row r="48" spans="2:28" x14ac:dyDescent="0.35">
      <c r="B48" s="2"/>
      <c r="C48" s="2"/>
      <c r="D48" s="2"/>
      <c r="E48" s="2"/>
      <c r="F48" s="2"/>
      <c r="I48" s="2"/>
      <c r="J48" s="2"/>
      <c r="M48" s="2"/>
      <c r="N48" s="2"/>
      <c r="O48" s="2"/>
      <c r="P48" s="2"/>
      <c r="Q48" s="2"/>
      <c r="R48" s="2"/>
      <c r="U48" s="2"/>
      <c r="V48" s="2"/>
      <c r="Y48" s="2"/>
      <c r="Z48" s="2"/>
      <c r="AA48" s="2"/>
      <c r="AB48" s="2"/>
    </row>
    <row r="49" spans="2:28" x14ac:dyDescent="0.35">
      <c r="B49" s="2"/>
      <c r="C49" s="2"/>
      <c r="D49" s="2"/>
      <c r="E49" s="2"/>
      <c r="F49" s="2"/>
      <c r="I49" s="2"/>
      <c r="J49" s="2"/>
      <c r="M49" s="2"/>
      <c r="N49" s="2"/>
      <c r="O49" s="2"/>
      <c r="P49" s="2"/>
      <c r="Q49" s="2"/>
      <c r="R49" s="2"/>
      <c r="U49" s="2"/>
      <c r="V49" s="2"/>
      <c r="Y49" s="2"/>
      <c r="Z49" s="2"/>
      <c r="AA49" s="2"/>
      <c r="AB49" s="2"/>
    </row>
    <row r="50" spans="2:28" x14ac:dyDescent="0.35">
      <c r="B50" s="2"/>
      <c r="C50" s="2"/>
      <c r="D50" s="2"/>
      <c r="E50" s="2"/>
      <c r="F50" s="2"/>
      <c r="I50" s="2"/>
      <c r="J50" s="2"/>
      <c r="M50" s="2"/>
      <c r="N50" s="2"/>
      <c r="O50" s="2"/>
      <c r="P50" s="2"/>
      <c r="Q50" s="2"/>
      <c r="R50" s="2"/>
      <c r="U50" s="2"/>
      <c r="V50" s="2"/>
      <c r="Y50" s="2"/>
      <c r="Z50" s="2"/>
      <c r="AA50" s="2"/>
      <c r="AB50" s="2"/>
    </row>
    <row r="51" spans="2:28" x14ac:dyDescent="0.35">
      <c r="B51" s="2"/>
      <c r="C51" s="2"/>
      <c r="D51" s="2"/>
      <c r="E51" s="2"/>
      <c r="F51" s="2"/>
      <c r="I51" s="2"/>
      <c r="J51" s="2"/>
      <c r="M51" s="2"/>
      <c r="N51" s="2"/>
      <c r="O51" s="2"/>
      <c r="P51" s="2"/>
      <c r="Q51" s="2"/>
      <c r="R51" s="2"/>
      <c r="U51" s="2"/>
      <c r="V51" s="2"/>
      <c r="Y51" s="2"/>
      <c r="Z51" s="2"/>
      <c r="AA51" s="2"/>
      <c r="AB51" s="2"/>
    </row>
    <row r="52" spans="2:28" x14ac:dyDescent="0.35">
      <c r="B52" s="2"/>
      <c r="C52" s="2"/>
      <c r="D52" s="2"/>
      <c r="E52" s="2"/>
      <c r="F52" s="2"/>
      <c r="I52" s="2"/>
      <c r="J52" s="2"/>
      <c r="M52" s="2"/>
      <c r="N52" s="2"/>
      <c r="O52" s="2"/>
      <c r="P52" s="2"/>
      <c r="Q52" s="2"/>
      <c r="R52" s="2"/>
      <c r="U52" s="2"/>
      <c r="V52" s="2"/>
      <c r="Y52" s="2"/>
      <c r="Z52" s="2"/>
      <c r="AA52" s="2"/>
      <c r="AB52" s="2"/>
    </row>
    <row r="53" spans="2:28" x14ac:dyDescent="0.35">
      <c r="B53" s="2"/>
      <c r="C53" s="2"/>
      <c r="D53" s="2"/>
      <c r="E53" s="2"/>
      <c r="F53" s="2"/>
      <c r="I53" s="2"/>
      <c r="J53" s="2"/>
      <c r="M53" s="2"/>
      <c r="N53" s="2"/>
      <c r="O53" s="2"/>
      <c r="P53" s="2"/>
      <c r="Q53" s="2"/>
      <c r="R53" s="2"/>
      <c r="U53" s="2"/>
      <c r="V53" s="2"/>
      <c r="Y53" s="2"/>
      <c r="Z53" s="2"/>
      <c r="AA53" s="2"/>
      <c r="AB53" s="2"/>
    </row>
    <row r="54" spans="2:28" x14ac:dyDescent="0.35">
      <c r="B54" s="2"/>
      <c r="C54" s="2"/>
      <c r="D54" s="2"/>
      <c r="E54" s="2"/>
      <c r="F54" s="2"/>
      <c r="I54" s="2"/>
      <c r="J54" s="2"/>
      <c r="M54" s="2"/>
      <c r="N54" s="2"/>
      <c r="O54" s="2"/>
      <c r="P54" s="2"/>
      <c r="Q54" s="2"/>
      <c r="R54" s="2"/>
      <c r="U54" s="2"/>
      <c r="V54" s="2"/>
      <c r="Y54" s="2"/>
      <c r="Z54" s="2"/>
      <c r="AA54" s="2"/>
      <c r="AB54" s="2"/>
    </row>
    <row r="55" spans="2:28" x14ac:dyDescent="0.35">
      <c r="B55" s="2"/>
      <c r="C55" s="2"/>
      <c r="D55" s="2"/>
      <c r="E55" s="2"/>
      <c r="F55" s="2"/>
      <c r="I55" s="2"/>
      <c r="J55" s="2"/>
      <c r="M55" s="2"/>
      <c r="N55" s="2"/>
      <c r="O55" s="2"/>
      <c r="P55" s="2"/>
      <c r="Q55" s="2"/>
      <c r="R55" s="2"/>
      <c r="U55" s="2"/>
      <c r="V55" s="2"/>
      <c r="Y55" s="2"/>
      <c r="Z55" s="2"/>
      <c r="AA55" s="2"/>
      <c r="AB55" s="2"/>
    </row>
    <row r="56" spans="2:28" x14ac:dyDescent="0.35">
      <c r="B56" s="2"/>
      <c r="C56" s="2"/>
      <c r="D56" s="2"/>
      <c r="E56" s="2"/>
      <c r="F56" s="2"/>
      <c r="I56" s="2"/>
      <c r="J56" s="2"/>
      <c r="M56" s="2"/>
      <c r="N56" s="2"/>
      <c r="O56" s="2"/>
      <c r="P56" s="2"/>
      <c r="Q56" s="2"/>
      <c r="R56" s="2"/>
      <c r="U56" s="2"/>
      <c r="V56" s="2"/>
      <c r="Y56" s="2"/>
      <c r="Z56" s="2"/>
      <c r="AA56" s="2"/>
      <c r="AB56" s="2"/>
    </row>
    <row r="57" spans="2:28" x14ac:dyDescent="0.35">
      <c r="B57" s="2"/>
      <c r="C57" s="2"/>
      <c r="D57" s="2"/>
      <c r="E57" s="2"/>
      <c r="F57" s="2"/>
      <c r="I57" s="2"/>
      <c r="J57" s="2"/>
      <c r="M57" s="2"/>
      <c r="N57" s="2"/>
      <c r="O57" s="2"/>
      <c r="P57" s="2"/>
      <c r="Q57" s="2"/>
      <c r="R57" s="2"/>
      <c r="U57" s="2"/>
      <c r="V57" s="2"/>
      <c r="Y57" s="2"/>
      <c r="Z57" s="2"/>
      <c r="AA57" s="2"/>
      <c r="AB57" s="2"/>
    </row>
    <row r="58" spans="2:28" x14ac:dyDescent="0.35">
      <c r="B58" s="2"/>
      <c r="C58" s="2"/>
      <c r="D58" s="2"/>
      <c r="E58" s="2"/>
      <c r="F58" s="2"/>
      <c r="I58" s="2"/>
      <c r="J58" s="2"/>
      <c r="M58" s="2"/>
      <c r="N58" s="2"/>
      <c r="O58" s="2"/>
      <c r="P58" s="2"/>
      <c r="Q58" s="2"/>
      <c r="R58" s="2"/>
      <c r="U58" s="2"/>
      <c r="V58" s="2"/>
      <c r="Y58" s="2"/>
      <c r="Z58" s="2"/>
      <c r="AA58" s="2"/>
      <c r="AB58" s="2"/>
    </row>
    <row r="59" spans="2:28" x14ac:dyDescent="0.35">
      <c r="B59" s="2"/>
      <c r="C59" s="2"/>
      <c r="D59" s="2"/>
      <c r="E59" s="2"/>
      <c r="F59" s="2"/>
      <c r="I59" s="2"/>
      <c r="J59" s="2"/>
      <c r="M59" s="2"/>
      <c r="N59" s="2"/>
      <c r="O59" s="2"/>
      <c r="P59" s="2"/>
      <c r="Q59" s="2"/>
      <c r="R59" s="2"/>
      <c r="U59" s="2"/>
      <c r="V59" s="2"/>
      <c r="Y59" s="2"/>
      <c r="Z59" s="2"/>
      <c r="AA59" s="2"/>
      <c r="AB59" s="2"/>
    </row>
    <row r="60" spans="2:28" x14ac:dyDescent="0.35">
      <c r="B60" s="2"/>
      <c r="C60" s="2"/>
      <c r="D60" s="2"/>
      <c r="E60" s="2"/>
      <c r="F60" s="2"/>
      <c r="I60" s="2"/>
      <c r="J60" s="2"/>
      <c r="M60" s="2"/>
      <c r="N60" s="2"/>
      <c r="O60" s="2"/>
      <c r="P60" s="2"/>
      <c r="Q60" s="2"/>
      <c r="R60" s="2"/>
      <c r="U60" s="2"/>
      <c r="V60" s="2"/>
      <c r="Y60" s="2"/>
      <c r="Z60" s="2"/>
      <c r="AA60" s="2"/>
      <c r="AB60" s="2"/>
    </row>
    <row r="61" spans="2:28" x14ac:dyDescent="0.35">
      <c r="B61" s="2"/>
      <c r="C61" s="2"/>
      <c r="D61" s="2"/>
      <c r="E61" s="2"/>
      <c r="F61" s="2"/>
      <c r="I61" s="2"/>
      <c r="J61" s="2"/>
      <c r="M61" s="2"/>
      <c r="N61" s="2"/>
      <c r="O61" s="2"/>
      <c r="P61" s="2"/>
      <c r="Q61" s="2"/>
      <c r="R61" s="2"/>
      <c r="U61" s="2"/>
      <c r="V61" s="2"/>
      <c r="Y61" s="2"/>
      <c r="Z61" s="2"/>
      <c r="AA61" s="2"/>
      <c r="AB61" s="2"/>
    </row>
    <row r="62" spans="2:28" x14ac:dyDescent="0.35">
      <c r="B62" s="2"/>
      <c r="C62" s="2"/>
      <c r="D62" s="2"/>
      <c r="E62" s="2"/>
      <c r="F62" s="2"/>
      <c r="I62" s="2"/>
      <c r="J62" s="2"/>
      <c r="M62" s="2"/>
      <c r="N62" s="2"/>
      <c r="O62" s="2"/>
      <c r="P62" s="2"/>
      <c r="Q62" s="2"/>
      <c r="R62" s="2"/>
      <c r="U62" s="2"/>
      <c r="V62" s="2"/>
      <c r="Y62" s="2"/>
      <c r="Z62" s="2"/>
      <c r="AA62" s="2"/>
      <c r="AB62" s="2"/>
    </row>
    <row r="63" spans="2:28" x14ac:dyDescent="0.35">
      <c r="B63" s="2"/>
      <c r="C63" s="2"/>
      <c r="D63" s="2"/>
      <c r="E63" s="2"/>
      <c r="F63" s="2"/>
      <c r="I63" s="2"/>
      <c r="J63" s="2"/>
      <c r="M63" s="2"/>
      <c r="N63" s="2"/>
      <c r="O63" s="2"/>
      <c r="P63" s="2"/>
      <c r="Q63" s="2"/>
      <c r="R63" s="2"/>
      <c r="U63" s="2"/>
      <c r="V63" s="2"/>
      <c r="Y63" s="2"/>
      <c r="Z63" s="2"/>
      <c r="AA63" s="2"/>
      <c r="AB63" s="2"/>
    </row>
    <row r="64" spans="2:28" x14ac:dyDescent="0.35">
      <c r="B64" s="2"/>
      <c r="C64" s="2"/>
      <c r="D64" s="2"/>
      <c r="E64" s="2"/>
      <c r="F64" s="2"/>
      <c r="I64" s="2"/>
      <c r="J64" s="2"/>
      <c r="M64" s="2"/>
      <c r="N64" s="2"/>
      <c r="O64" s="2"/>
      <c r="P64" s="2"/>
      <c r="Q64" s="2"/>
      <c r="R64" s="2"/>
      <c r="U64" s="2"/>
      <c r="V64" s="2"/>
      <c r="Y64" s="2"/>
      <c r="Z64" s="2"/>
      <c r="AA64" s="2"/>
      <c r="AB64" s="2"/>
    </row>
    <row r="65" spans="2:28" x14ac:dyDescent="0.35">
      <c r="B65" s="2"/>
      <c r="C65" s="2"/>
      <c r="D65" s="2"/>
      <c r="E65" s="2"/>
      <c r="F65" s="2"/>
      <c r="I65" s="2"/>
      <c r="J65" s="2"/>
      <c r="M65" s="2"/>
      <c r="N65" s="2"/>
      <c r="O65" s="2"/>
      <c r="P65" s="2"/>
      <c r="Q65" s="2"/>
      <c r="R65" s="2"/>
      <c r="U65" s="2"/>
      <c r="V65" s="2"/>
      <c r="Y65" s="2"/>
      <c r="Z65" s="2"/>
      <c r="AA65" s="2"/>
      <c r="AB65" s="2"/>
    </row>
  </sheetData>
  <sheetProtection selectLockedCells="1"/>
  <mergeCells count="4">
    <mergeCell ref="F2:L2"/>
    <mergeCell ref="R2:X2"/>
    <mergeCell ref="AD2:AJ2"/>
    <mergeCell ref="AP2:AV2"/>
  </mergeCells>
  <conditionalFormatting sqref="A1:D40 A66:D1048576">
    <cfRule type="cellIs" dxfId="415" priority="209" operator="equal">
      <formula>"W"</formula>
    </cfRule>
    <cfRule type="cellIs" dxfId="414" priority="208" operator="equal">
      <formula>"N"</formula>
    </cfRule>
    <cfRule type="cellIs" dxfId="413" priority="210" operator="equal">
      <formula>"L"</formula>
    </cfRule>
  </conditionalFormatting>
  <conditionalFormatting sqref="A41:AC65">
    <cfRule type="cellIs" dxfId="412" priority="31" operator="equal">
      <formula>"N"</formula>
    </cfRule>
    <cfRule type="cellIs" dxfId="411" priority="32" operator="equal">
      <formula>"W"</formula>
    </cfRule>
    <cfRule type="cellIs" dxfId="410" priority="33" operator="equal">
      <formula>"L"</formula>
    </cfRule>
  </conditionalFormatting>
  <conditionalFormatting sqref="E1:N40 E66:N1048576">
    <cfRule type="cellIs" dxfId="401" priority="290" operator="equal">
      <formula>"L"</formula>
    </cfRule>
    <cfRule type="cellIs" dxfId="399" priority="289" operator="equal">
      <formula>"W"</formula>
    </cfRule>
    <cfRule type="cellIs" dxfId="398" priority="288" operator="equal">
      <formula>"N"</formula>
    </cfRule>
  </conditionalFormatting>
  <conditionalFormatting sqref="O66:Q1048576">
    <cfRule type="cellIs" dxfId="390" priority="41" operator="equal">
      <formula>"W"</formula>
    </cfRule>
    <cfRule type="cellIs" dxfId="389" priority="42" operator="equal">
      <formula>"L"</formula>
    </cfRule>
    <cfRule type="cellIs" dxfId="388" priority="40" operator="equal">
      <formula>"N"</formula>
    </cfRule>
  </conditionalFormatting>
  <conditionalFormatting sqref="O1:AC40">
    <cfRule type="cellIs" dxfId="387" priority="21" operator="equal">
      <formula>"W"</formula>
    </cfRule>
    <cfRule type="cellIs" dxfId="386" priority="22" operator="equal">
      <formula>"L"</formula>
    </cfRule>
    <cfRule type="cellIs" dxfId="385" priority="20" operator="equal">
      <formula>"N"</formula>
    </cfRule>
  </conditionalFormatting>
  <conditionalFormatting sqref="R66:Z1048576">
    <cfRule type="cellIs" dxfId="375" priority="89" operator="equal">
      <formula>"L"</formula>
    </cfRule>
    <cfRule type="cellIs" dxfId="367" priority="87" operator="equal">
      <formula>"N"</formula>
    </cfRule>
    <cfRule type="cellIs" dxfId="366" priority="88" operator="equal">
      <formula>"W"</formula>
    </cfRule>
  </conditionalFormatting>
  <conditionalFormatting sqref="AA66:AC1048576">
    <cfRule type="cellIs" dxfId="365" priority="37" operator="equal">
      <formula>"N"</formula>
    </cfRule>
    <cfRule type="cellIs" dxfId="364" priority="39" operator="equal">
      <formula>"L"</formula>
    </cfRule>
    <cfRule type="cellIs" dxfId="363" priority="38" operator="equal">
      <formula>"W"</formula>
    </cfRule>
  </conditionalFormatting>
  <conditionalFormatting sqref="AD1:AL1048576">
    <cfRule type="cellIs" dxfId="355" priority="76" operator="equal">
      <formula>"N"</formula>
    </cfRule>
    <cfRule type="cellIs" dxfId="354" priority="77" operator="equal">
      <formula>"W"</formula>
    </cfRule>
    <cfRule type="cellIs" dxfId="353" priority="78" operator="equal">
      <formula>"L"</formula>
    </cfRule>
  </conditionalFormatting>
  <conditionalFormatting sqref="AM1:XFD1048576">
    <cfRule type="cellIs" dxfId="351" priority="9" operator="equal">
      <formula>"N"</formula>
    </cfRule>
    <cfRule type="cellIs" dxfId="350" priority="11" operator="equal">
      <formula>"L"</formula>
    </cfRule>
    <cfRule type="cellIs" dxfId="349" priority="10" operator="equal">
      <formula>"W"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6" operator="containsText" id="{440ABACC-0DF4-4BF5-8616-C4653AD4784B}">
            <xm:f>NOT(ISERROR(SEARCH(Paramétrage!$B$11,B41)))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27" operator="containsText" id="{1BC8DA41-1F04-4C5C-B142-6B131BA7A1EC}">
            <xm:f>NOT(ISERROR(SEARCH(Paramétrage!$B$10,B41)))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8" operator="containsText" id="{794AC4AD-C5AE-4221-A2D1-6C05D9AE65FE}">
            <xm:f>NOT(ISERROR(SEARCH(Paramétrage!$B$9,B41)))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9" operator="containsText" id="{69EF7FA8-B675-4DD8-8A8B-249A5EBF3A2F}">
            <xm:f>NOT(ISERROR(SEARCH(Paramétrage!$B$8,B41)))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" operator="containsText" id="{4A261CAA-0CED-418C-A64F-B2F7D983AC4C}">
            <xm:f>NOT(ISERROR(SEARCH(Paramétrage!$B$7,B41)))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3" operator="containsText" id="{36BB81BF-4775-4BA3-B31C-1A3066E4FEDC}">
            <xm:f>NOT(ISERROR(SEARCH(Paramétrage!$B$14,B41)))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24" operator="containsText" id="{1EB22FE1-5064-4D55-8C71-4EFAA1F21CF2}">
            <xm:f>NOT(ISERROR(SEARCH(Paramétrage!$B$13,B41)))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14:cfRule type="containsText" priority="25" operator="containsText" id="{6F4BE6AD-4656-4307-B5EA-7420C31C0F9D}">
            <xm:f>NOT(ISERROR(SEARCH(Paramétrage!$B$12,B41)))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m:sqref>B41:AB65</xm:sqref>
        </x14:conditionalFormatting>
        <x14:conditionalFormatting xmlns:xm="http://schemas.microsoft.com/office/excel/2006/main">
          <x14:cfRule type="containsText" priority="281" operator="containsText" id="{24D96370-FA85-414B-A478-E162D9972CF5}">
            <xm:f>NOT(ISERROR(SEARCH(Paramétrage!$B$13,E1)))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14:cfRule type="containsText" priority="287" operator="containsText" id="{E26132A4-1600-4098-81B3-74A9EEEB6CF9}">
            <xm:f>NOT(ISERROR(SEARCH(Paramétrage!$B$7,E1)))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86" operator="containsText" id="{4021CCC8-84E2-4B5E-8B41-F46E7A3F90C0}">
            <xm:f>NOT(ISERROR(SEARCH(Paramétrage!$B$8,E1)))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85" operator="containsText" id="{C02E1764-FE5A-43BD-94AF-7EBEDFD7FADB}">
            <xm:f>NOT(ISERROR(SEARCH(Paramétrage!$B$9,E1)))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284" operator="containsText" id="{DBB7EB66-3BCF-4876-A73F-634D6D99F6ED}">
            <xm:f>NOT(ISERROR(SEARCH(Paramétrage!$B$10,E1)))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283" operator="containsText" id="{EBA8541C-E02F-4C35-896B-AD6DBA6BBA3F}">
            <xm:f>NOT(ISERROR(SEARCH(Paramétrage!$B$11,E1)))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282" operator="containsText" id="{03635CA7-02AE-4FC0-B200-35292DBE29E9}">
            <xm:f>NOT(ISERROR(SEARCH(Paramétrage!$B$12,E1)))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80" operator="containsText" id="{416277A4-D273-4A07-8D7C-437F2EDBBAA6}">
            <xm:f>NOT(ISERROR(SEARCH(Paramétrage!$B$14,E1)))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m:sqref>E1:N40 E66:N1048576</xm:sqref>
        </x14:conditionalFormatting>
        <x14:conditionalFormatting xmlns:xm="http://schemas.microsoft.com/office/excel/2006/main">
          <x14:cfRule type="containsText" priority="19" operator="containsText" id="{22B6CB06-0473-48A7-B96A-E723EE313242}">
            <xm:f>NOT(ISERROR(SEARCH(Paramétrage!$B$7,R1)))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7" operator="containsText" id="{1B16C4AA-09A8-41EB-9C3A-B5FC2BC374FC}">
            <xm:f>NOT(ISERROR(SEARCH(Paramétrage!$B$9,R1)))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8" operator="containsText" id="{AE2B2D0E-689A-48E5-BDE5-FFE330BEFD59}">
            <xm:f>NOT(ISERROR(SEARCH(Paramétrage!$B$8,R1)))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" operator="containsText" id="{B211261F-C90E-4823-9B72-845620D4557C}">
            <xm:f>NOT(ISERROR(SEARCH(Paramétrage!$B$10,R1)))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15" operator="containsText" id="{C31B2489-62F8-4544-AC59-B5764D5E1228}">
            <xm:f>NOT(ISERROR(SEARCH(Paramétrage!$B$11,R1)))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12" operator="containsText" id="{067AACDF-0A4F-40C9-909D-A523DB7EE834}">
            <xm:f>NOT(ISERROR(SEARCH(Paramétrage!$B$14,R1)))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14" operator="containsText" id="{4F2E1DAD-02C5-4C6C-82FE-68DD5885C172}">
            <xm:f>NOT(ISERROR(SEARCH(Paramétrage!$B$12,R1)))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3" operator="containsText" id="{CD72ED45-40A5-40AC-8FF9-E9A4350BD272}">
            <xm:f>NOT(ISERROR(SEARCH(Paramétrage!$B$13,R1)))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m:sqref>R1:Z40</xm:sqref>
        </x14:conditionalFormatting>
        <x14:conditionalFormatting xmlns:xm="http://schemas.microsoft.com/office/excel/2006/main">
          <x14:cfRule type="containsText" priority="86" operator="containsText" id="{89677487-02F7-4C7D-80F0-C28CF331E074}">
            <xm:f>NOT(ISERROR(SEARCH(Paramétrage!$B$7,R66)))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9" operator="containsText" id="{CA104373-C87B-48BC-BFD5-44F239DEAB36}">
            <xm:f>NOT(ISERROR(SEARCH(Paramétrage!$B$14,R66)))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81" operator="containsText" id="{20945382-0FD1-4BDF-9C1E-D8FB417F110D}">
            <xm:f>NOT(ISERROR(SEARCH(Paramétrage!$B$12,R66)))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2" operator="containsText" id="{EC54E62B-42DD-4077-939F-DF8146D338C7}">
            <xm:f>NOT(ISERROR(SEARCH(Paramétrage!$B$11,R66)))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83" operator="containsText" id="{CAD96DB5-A82A-44C4-96BE-6030D594D3B4}">
            <xm:f>NOT(ISERROR(SEARCH(Paramétrage!$B$10,R66)))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80" operator="containsText" id="{C8D8CC81-73A1-4009-AF56-500D17CCEF17}">
            <xm:f>NOT(ISERROR(SEARCH(Paramétrage!$B$13,R66)))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14:cfRule type="containsText" priority="84" operator="containsText" id="{4A8F55D9-08E3-4969-8BA4-D75B7246F4C7}">
            <xm:f>NOT(ISERROR(SEARCH(Paramétrage!$B$9,R66)))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85" operator="containsText" id="{1332207D-4A76-4752-993B-867513636644}">
            <xm:f>NOT(ISERROR(SEARCH(Paramétrage!$B$8,R66)))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m:sqref>R66:Z1048576</xm:sqref>
        </x14:conditionalFormatting>
        <x14:conditionalFormatting xmlns:xm="http://schemas.microsoft.com/office/excel/2006/main">
          <x14:cfRule type="containsText" priority="68" operator="containsText" id="{58838D05-B779-4F8B-A7F4-856517D40096}">
            <xm:f>NOT(ISERROR(SEARCH(Paramétrage!$B$14,AD1)))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69" operator="containsText" id="{7EA3A93D-4B12-43C2-91F6-F132039F369E}">
            <xm:f>NOT(ISERROR(SEARCH(Paramétrage!$B$13,AD1)))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14:cfRule type="containsText" priority="70" operator="containsText" id="{047C1C66-51F8-4C02-97F4-CD649ACA4D30}">
            <xm:f>NOT(ISERROR(SEARCH(Paramétrage!$B$12,AD1)))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1" operator="containsText" id="{958065DD-C7F2-4365-92C3-B31DDF0C0217}">
            <xm:f>NOT(ISERROR(SEARCH(Paramétrage!$B$11,AD1)))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72" operator="containsText" id="{2176F588-3E90-4D4F-A552-19BA9426703F}">
            <xm:f>NOT(ISERROR(SEARCH(Paramétrage!$B$10,AD1)))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3" operator="containsText" id="{50EC18C3-0B24-4401-8977-814CCF4F2AF5}">
            <xm:f>NOT(ISERROR(SEARCH(Paramétrage!$B$9,AD1)))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74" operator="containsText" id="{A5E44604-08BA-4A48-BBAB-28E6986C611A}">
            <xm:f>NOT(ISERROR(SEARCH(Paramétrage!$B$8,AD1)))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" operator="containsText" id="{A1C9492B-D6DB-4E65-A254-ED72C473CE70}">
            <xm:f>NOT(ISERROR(SEARCH(Paramétrage!$B$7,AD1)))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m:sqref>AD1:AL1048576</xm:sqref>
        </x14:conditionalFormatting>
        <x14:conditionalFormatting xmlns:xm="http://schemas.microsoft.com/office/excel/2006/main">
          <x14:cfRule type="containsText" priority="3" operator="containsText" id="{F36F263D-4C3E-4C7E-89EF-0CE23CD323E3}">
            <xm:f>NOT(ISERROR(SEARCH(Paramétrage!$B$12,AP1)))</xm:f>
            <xm:f>Paramétrage!$B$12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" operator="containsText" id="{A2E93E08-D84C-4B71-9CBA-CD7AB5321590}">
            <xm:f>NOT(ISERROR(SEARCH(Paramétrage!$B$11,AP1)))</xm:f>
            <xm:f>Paramétrage!$B$11</xm:f>
            <x14:dxf>
              <fill>
                <patternFill>
                  <bgColor rgb="FFFFB9B9"/>
                </patternFill>
              </fill>
            </x14:dxf>
          </x14:cfRule>
          <x14:cfRule type="containsText" priority="5" operator="containsText" id="{04132317-4C81-4010-8A4F-EF1D8C44E838}">
            <xm:f>NOT(ISERROR(SEARCH(Paramétrage!$B$10,AP1)))</xm:f>
            <xm:f>Paramétrage!$B$10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7" operator="containsText" id="{5FA1C3CA-0088-4E7D-9617-DE6F7C1B903D}">
            <xm:f>NOT(ISERROR(SEARCH(Paramétrage!$B$8,AP1)))</xm:f>
            <xm:f>Paramétrage!$B$8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" operator="containsText" id="{62F772C6-2541-4696-AC7F-5BA578906718}">
            <xm:f>NOT(ISERROR(SEARCH(Paramétrage!$B$7,AP1)))</xm:f>
            <xm:f>Paramétrage!$B$7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" operator="containsText" id="{E14416A9-186D-4A32-957E-85190EE29556}">
            <xm:f>NOT(ISERROR(SEARCH(Paramétrage!$B$9,AP1)))</xm:f>
            <xm:f>Paramétrage!$B$9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1" operator="containsText" id="{D4453545-A7DF-4486-9DB9-94700FBCB907}">
            <xm:f>NOT(ISERROR(SEARCH(Paramétrage!$B$14,AP1)))</xm:f>
            <xm:f>Paramétrage!$B$14</xm:f>
            <x14:dxf>
              <fill>
                <patternFill>
                  <bgColor rgb="FFDDFFFF"/>
                </patternFill>
              </fill>
            </x14:dxf>
          </x14:cfRule>
          <x14:cfRule type="containsText" priority="2" operator="containsText" id="{4ED0D0BE-1511-4BAF-BFD2-F5D778018F79}">
            <xm:f>NOT(ISERROR(SEARCH(Paramétrage!$B$13,AP1)))</xm:f>
            <xm:f>Paramétrage!$B$13</xm:f>
            <x14:dxf>
              <fill>
                <patternFill>
                  <bgColor rgb="FFFFDDFF"/>
                </patternFill>
              </fill>
            </x14:dxf>
          </x14:cfRule>
          <xm:sqref>AP1:XFD1048576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7C2D2E-C00B-4892-A822-56F8AE903B9C}">
          <x14:formula1>
            <xm:f>Paramétrage!$A$1:$A$3</xm:f>
          </x14:formula1>
          <xm:sqref>AU5:AU19 K5:K19 AI5:AI19 S5:S19 W5:W19 G5:G19 AE5:AE19 AQ5:AQ19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FCBDAE-E3D2-4A4F-A8B4-D679E6FB665B}">
  <sheetPr>
    <tabColor rgb="FF00B0F0"/>
  </sheetPr>
  <dimension ref="A1:AD54"/>
  <sheetViews>
    <sheetView showGridLines="0" tabSelected="1" zoomScale="40" zoomScaleNormal="40" workbookViewId="0">
      <pane xSplit="3" ySplit="3" topLeftCell="D4" activePane="bottomRight" state="frozen"/>
      <selection pane="topRight" activeCell="D1" sqref="D1"/>
      <selection pane="bottomLeft" activeCell="A6" sqref="A6"/>
      <selection pane="bottomRight" activeCell="K51" sqref="K51"/>
    </sheetView>
  </sheetViews>
  <sheetFormatPr baseColWidth="10" defaultRowHeight="15.5" x14ac:dyDescent="0.35"/>
  <cols>
    <col min="1" max="1" width="2.453125" customWidth="1"/>
    <col min="2" max="2" width="14.08984375" customWidth="1"/>
    <col min="3" max="3" width="2.36328125" style="14" customWidth="1"/>
    <col min="4" max="4" width="25.1796875" style="14" customWidth="1"/>
    <col min="5" max="5" width="4.36328125" style="51" customWidth="1"/>
    <col min="6" max="6" width="15.36328125" style="64" customWidth="1"/>
    <col min="7" max="7" width="20.1796875" style="14" customWidth="1"/>
    <col min="8" max="8" width="4.36328125" style="14" customWidth="1"/>
    <col min="9" max="9" width="15.36328125" style="64" customWidth="1"/>
    <col min="10" max="10" width="20.1796875" style="14" customWidth="1"/>
    <col min="11" max="11" width="4.26953125" style="14" customWidth="1"/>
    <col min="12" max="12" width="10.08984375" style="68" customWidth="1"/>
    <col min="13" max="13" width="2.453125" style="14" customWidth="1"/>
    <col min="14" max="14" width="6.08984375" style="14" customWidth="1"/>
    <col min="15" max="15" width="20.1796875" style="14" customWidth="1"/>
    <col min="16" max="16" width="4.36328125" style="14" customWidth="1"/>
    <col min="17" max="17" width="14.36328125" style="64" customWidth="1"/>
    <col min="18" max="18" width="20.1796875" style="14" customWidth="1"/>
    <col min="19" max="19" width="4.36328125" style="14" customWidth="1"/>
    <col min="20" max="20" width="10.08984375" style="68" customWidth="1"/>
    <col min="21" max="21" width="2.453125" style="14" customWidth="1"/>
    <col min="22" max="22" width="6.08984375" style="14" customWidth="1"/>
    <col min="23" max="23" width="7.90625" style="60" customWidth="1"/>
    <col min="24" max="24" width="38.81640625" style="48" customWidth="1"/>
    <col min="25" max="25" width="5.453125" style="14" customWidth="1"/>
    <col min="26" max="26" width="10.90625" style="14"/>
    <col min="27" max="27" width="21.6328125" style="14" customWidth="1"/>
    <col min="28" max="29" width="14.08984375" style="14" customWidth="1"/>
    <col min="30" max="16384" width="10.90625" style="14"/>
  </cols>
  <sheetData>
    <row r="1" spans="1:30" ht="21.5" thickBot="1" x14ac:dyDescent="0.4">
      <c r="M1" s="59"/>
      <c r="U1" s="59"/>
    </row>
    <row r="2" spans="1:30" s="52" customFormat="1" ht="21.5" thickBot="1" x14ac:dyDescent="0.55000000000000004">
      <c r="A2"/>
      <c r="B2"/>
      <c r="D2" s="116"/>
      <c r="E2" s="116"/>
      <c r="F2" s="116"/>
      <c r="G2" s="116"/>
      <c r="H2" s="116"/>
      <c r="I2" s="116"/>
      <c r="J2" s="116"/>
      <c r="K2" s="117"/>
      <c r="L2" s="68"/>
      <c r="M2" s="59"/>
      <c r="N2" s="14"/>
      <c r="O2" s="115" t="s">
        <v>46</v>
      </c>
      <c r="P2" s="116"/>
      <c r="Q2" s="116"/>
      <c r="R2" s="116"/>
      <c r="S2" s="117"/>
      <c r="T2" s="14"/>
      <c r="U2" s="59"/>
      <c r="V2" s="14"/>
      <c r="W2" s="115" t="s">
        <v>4</v>
      </c>
      <c r="X2" s="116"/>
      <c r="Y2" s="117"/>
    </row>
    <row r="3" spans="1:30" ht="21" x14ac:dyDescent="0.35">
      <c r="M3" s="59"/>
      <c r="U3" s="59"/>
    </row>
    <row r="4" spans="1:30" ht="21" x14ac:dyDescent="0.35">
      <c r="A4" s="14"/>
      <c r="B4" s="14"/>
      <c r="D4" s="58">
        <f>'1-Phase de poule-Ping'!AN19+Paramétrage!$G$18+Paramétrage!$G$19+Paramétrage!D20</f>
        <v>0.62118055555555574</v>
      </c>
      <c r="F4" s="65"/>
      <c r="G4" s="51"/>
      <c r="H4" s="51"/>
      <c r="I4" s="65"/>
      <c r="J4" s="51"/>
      <c r="K4" s="51"/>
      <c r="L4" s="69"/>
      <c r="M4" s="61"/>
      <c r="N4" s="51"/>
      <c r="O4" s="51"/>
      <c r="P4" s="51"/>
      <c r="Q4" s="65"/>
      <c r="R4" s="51"/>
      <c r="S4" s="51"/>
      <c r="U4" s="61"/>
      <c r="V4" s="51"/>
      <c r="W4" s="63" t="s">
        <v>30</v>
      </c>
      <c r="X4" s="53" t="str">
        <f>IF(K44="","",VLOOKUP("w",K43:L44,2,FALSE))</f>
        <v>Bandanateam A</v>
      </c>
    </row>
    <row r="5" spans="1:30" ht="21" x14ac:dyDescent="0.35">
      <c r="B5" s="112"/>
      <c r="D5" s="62" t="str">
        <f>'Param. - Transition'!F7</f>
        <v>Les Caracaras A</v>
      </c>
      <c r="E5" s="55" t="s">
        <v>5</v>
      </c>
      <c r="F5" s="66" t="str">
        <f>D5</f>
        <v>Les Caracaras A</v>
      </c>
      <c r="G5" s="51"/>
      <c r="H5" s="51"/>
      <c r="I5" s="65"/>
      <c r="J5" s="51"/>
      <c r="K5" s="51"/>
      <c r="L5" s="69"/>
      <c r="M5" s="61"/>
      <c r="N5" s="51"/>
      <c r="O5" s="51"/>
      <c r="P5" s="51"/>
      <c r="Q5" s="65"/>
      <c r="R5" s="51"/>
      <c r="S5" s="51"/>
      <c r="U5" s="61"/>
      <c r="V5" s="51"/>
      <c r="W5" s="51"/>
    </row>
    <row r="6" spans="1:30" ht="21" x14ac:dyDescent="0.35">
      <c r="B6" s="113"/>
      <c r="D6" s="62" t="str">
        <f>'Param. - Transition'!G5</f>
        <v>Trampotech A</v>
      </c>
      <c r="E6" s="55" t="s">
        <v>7</v>
      </c>
      <c r="F6" s="66" t="str">
        <f>D6</f>
        <v>Trampotech A</v>
      </c>
      <c r="G6" s="58">
        <f>D48+Paramétrage!$G$18+Paramétrage!$G$19</f>
        <v>0.64895833333333341</v>
      </c>
      <c r="H6" s="51"/>
      <c r="I6" s="65"/>
      <c r="J6" s="51"/>
      <c r="K6" s="51"/>
      <c r="L6" s="69"/>
      <c r="M6" s="61"/>
      <c r="N6" s="51"/>
      <c r="O6" s="58">
        <f>G6</f>
        <v>0.64895833333333341</v>
      </c>
      <c r="P6" s="51"/>
      <c r="Q6" s="65"/>
      <c r="R6" s="51"/>
      <c r="S6" s="51"/>
      <c r="U6" s="61"/>
      <c r="V6" s="51"/>
      <c r="W6" s="67" t="s">
        <v>33</v>
      </c>
      <c r="X6" s="56" t="str">
        <f>IF(K44="","",VLOOKUP("L",K43:L44,2,FALSE))</f>
        <v>Los Mosquitos B</v>
      </c>
    </row>
    <row r="7" spans="1:30" ht="21" x14ac:dyDescent="0.35">
      <c r="B7" s="113"/>
      <c r="D7" s="51"/>
      <c r="E7" s="57"/>
      <c r="F7" s="65"/>
      <c r="G7" s="63" t="str">
        <f>IF(E6="","",VLOOKUP("w",E5:F6,2,FALSE))</f>
        <v>Les Caracaras A</v>
      </c>
      <c r="H7" s="55" t="s">
        <v>5</v>
      </c>
      <c r="I7" s="66" t="str">
        <f>G7</f>
        <v>Les Caracaras A</v>
      </c>
      <c r="J7" s="51"/>
      <c r="K7" s="51"/>
      <c r="L7" s="69"/>
      <c r="M7" s="61"/>
      <c r="N7" s="51"/>
      <c r="O7" s="63" t="str">
        <f>IF(E6="","",VLOOKUP("l",E5:F6,2,FALSE))</f>
        <v>Trampotech A</v>
      </c>
      <c r="P7" s="55" t="s">
        <v>7</v>
      </c>
      <c r="Q7" s="66" t="str">
        <f>O7</f>
        <v>Trampotech A</v>
      </c>
      <c r="R7" s="51"/>
      <c r="S7" s="51"/>
      <c r="U7" s="61"/>
      <c r="V7" s="51"/>
      <c r="W7" s="51"/>
    </row>
    <row r="8" spans="1:30" ht="21" x14ac:dyDescent="0.35">
      <c r="B8" s="113"/>
      <c r="D8" s="58">
        <f>D4</f>
        <v>0.62118055555555574</v>
      </c>
      <c r="E8" s="57"/>
      <c r="F8" s="65"/>
      <c r="G8" s="63" t="str">
        <f>IF(E10="","",VLOOKUP("w",E9:F10,2,FALSE))</f>
        <v>Les Téléteubiloutes B</v>
      </c>
      <c r="H8" s="55" t="s">
        <v>7</v>
      </c>
      <c r="I8" s="66" t="str">
        <f>G8</f>
        <v>Les Téléteubiloutes B</v>
      </c>
      <c r="J8" s="51"/>
      <c r="K8" s="51"/>
      <c r="L8" s="69"/>
      <c r="M8" s="61"/>
      <c r="N8" s="51"/>
      <c r="O8" s="63" t="str">
        <f>IF(E10="","",VLOOKUP("l",E9:F10,2,FALSE))</f>
        <v>Les Caracaras B</v>
      </c>
      <c r="P8" s="55" t="s">
        <v>5</v>
      </c>
      <c r="Q8" s="66" t="str">
        <f>O8</f>
        <v>Les Caracaras B</v>
      </c>
      <c r="R8" s="51"/>
      <c r="S8" s="51"/>
      <c r="U8" s="61"/>
      <c r="V8" s="51"/>
      <c r="W8" s="63" t="s">
        <v>34</v>
      </c>
      <c r="X8" s="53" t="str">
        <f>IF(K50="","",VLOOKUP("w",K49:L50,2,FALSE))</f>
        <v>Saint Cyr Zoo A</v>
      </c>
    </row>
    <row r="9" spans="1:30" ht="21" x14ac:dyDescent="0.35">
      <c r="B9" s="113"/>
      <c r="D9" s="62" t="str">
        <f>'Param. - Transition'!F6</f>
        <v>Les Téléteubiloutes B</v>
      </c>
      <c r="E9" s="55" t="s">
        <v>5</v>
      </c>
      <c r="F9" s="66" t="str">
        <f>D9</f>
        <v>Les Téléteubiloutes B</v>
      </c>
      <c r="G9" s="51"/>
      <c r="H9" s="51"/>
      <c r="I9" s="65"/>
      <c r="J9" s="51"/>
      <c r="K9" s="51"/>
      <c r="L9" s="69"/>
      <c r="M9" s="61"/>
      <c r="N9" s="51"/>
      <c r="O9" s="51"/>
      <c r="P9" s="51"/>
      <c r="Q9" s="65"/>
      <c r="R9" s="51"/>
      <c r="S9" s="51"/>
      <c r="U9" s="61"/>
      <c r="V9" s="51"/>
      <c r="W9" s="51"/>
    </row>
    <row r="10" spans="1:30" ht="21" x14ac:dyDescent="0.35">
      <c r="B10" s="113"/>
      <c r="D10" s="62" t="str">
        <f>'Param. - Transition'!G8</f>
        <v>Les Caracaras B</v>
      </c>
      <c r="E10" s="55" t="s">
        <v>7</v>
      </c>
      <c r="F10" s="66" t="str">
        <f>D10</f>
        <v>Les Caracaras B</v>
      </c>
      <c r="G10" s="51"/>
      <c r="H10" s="51"/>
      <c r="I10" s="65"/>
      <c r="J10" s="105">
        <f>O46+Paramétrage!$G$18+Paramétrage!$G$19</f>
        <v>0.67673611111111109</v>
      </c>
      <c r="K10" s="51"/>
      <c r="L10" s="69"/>
      <c r="M10" s="61"/>
      <c r="N10" s="51"/>
      <c r="O10" s="51"/>
      <c r="P10" s="51"/>
      <c r="Q10" s="65"/>
      <c r="R10" s="105">
        <f>J10</f>
        <v>0.67673611111111109</v>
      </c>
      <c r="S10" s="51"/>
      <c r="U10" s="61"/>
      <c r="V10" s="51"/>
      <c r="W10" s="67" t="s">
        <v>37</v>
      </c>
      <c r="X10" s="56" t="str">
        <f>IF(K50="","",VLOOKUP("L",K49:L50,2,FALSE))</f>
        <v>L'aile ou la cuite B</v>
      </c>
    </row>
    <row r="11" spans="1:30" ht="21" x14ac:dyDescent="0.35">
      <c r="B11" s="113"/>
      <c r="D11" s="51"/>
      <c r="E11" s="57"/>
      <c r="F11" s="65"/>
      <c r="G11" s="51"/>
      <c r="H11" s="51"/>
      <c r="I11" s="65"/>
      <c r="J11" s="63" t="str">
        <f>IF(H8="","",VLOOKUP("w",H7:I8,2,FALSE))</f>
        <v>Les Caracaras A</v>
      </c>
      <c r="K11" s="55" t="s">
        <v>5</v>
      </c>
      <c r="L11" s="70" t="str">
        <f>J11</f>
        <v>Les Caracaras A</v>
      </c>
      <c r="M11" s="61"/>
      <c r="N11" s="51"/>
      <c r="O11" s="51"/>
      <c r="P11" s="51"/>
      <c r="Q11" s="65"/>
      <c r="R11" s="63" t="str">
        <f>IF(P8="","",VLOOKUP("w",P7:Q8,2,FALSE))</f>
        <v>Les Caracaras B</v>
      </c>
      <c r="S11" s="55" t="s">
        <v>7</v>
      </c>
      <c r="T11" s="70" t="str">
        <f>R11</f>
        <v>Les Caracaras B</v>
      </c>
      <c r="U11" s="61"/>
      <c r="V11" s="51"/>
      <c r="W11" s="51"/>
      <c r="AA11" s="95"/>
      <c r="AB11" s="95" t="s">
        <v>119</v>
      </c>
      <c r="AC11" s="95" t="s">
        <v>165</v>
      </c>
    </row>
    <row r="12" spans="1:30" ht="21" x14ac:dyDescent="0.35">
      <c r="B12" s="113"/>
      <c r="D12" s="58">
        <f>D8</f>
        <v>0.62118055555555574</v>
      </c>
      <c r="E12" s="57"/>
      <c r="F12" s="65"/>
      <c r="G12" s="51"/>
      <c r="H12" s="51"/>
      <c r="I12" s="65"/>
      <c r="J12" s="63" t="str">
        <f>IF(H16="","",VLOOKUP("w",H15:I16,2,FALSE))</f>
        <v>Les Pizzas B</v>
      </c>
      <c r="K12" s="55" t="s">
        <v>7</v>
      </c>
      <c r="L12" s="70" t="str">
        <f>J12</f>
        <v>Les Pizzas B</v>
      </c>
      <c r="M12" s="61"/>
      <c r="N12" s="51"/>
      <c r="O12" s="51"/>
      <c r="P12" s="51"/>
      <c r="Q12" s="65"/>
      <c r="R12" s="63" t="str">
        <f>IF(P16="","",VLOOKUP("w",P15:Q16,2,FALSE))</f>
        <v>Les Tengos A</v>
      </c>
      <c r="S12" s="55" t="s">
        <v>5</v>
      </c>
      <c r="T12" s="70" t="str">
        <f>R12</f>
        <v>Les Tengos A</v>
      </c>
      <c r="U12" s="61"/>
      <c r="V12" s="51"/>
      <c r="W12" s="63" t="s">
        <v>38</v>
      </c>
      <c r="X12" s="53" t="str">
        <f>IF(S44="","",VLOOKUP("w",S43:T44,2,FALSE))</f>
        <v>Cisco A</v>
      </c>
      <c r="AA12" s="95" t="s">
        <v>136</v>
      </c>
      <c r="AB12" s="67">
        <f>'2-Phase de classement-Foot'!AC5</f>
        <v>0</v>
      </c>
      <c r="AC12" s="67" t="s">
        <v>166</v>
      </c>
      <c r="AD12" s="97"/>
    </row>
    <row r="13" spans="1:30" ht="21" x14ac:dyDescent="0.35">
      <c r="B13" s="113"/>
      <c r="D13" s="62" t="str">
        <f>'Param. - Transition'!F5</f>
        <v>Les Fandens A</v>
      </c>
      <c r="E13" s="55" t="s">
        <v>5</v>
      </c>
      <c r="F13" s="66" t="str">
        <f>D13</f>
        <v>Les Fandens A</v>
      </c>
      <c r="G13" s="51"/>
      <c r="H13" s="51"/>
      <c r="I13" s="65"/>
      <c r="J13" s="51"/>
      <c r="K13" s="51"/>
      <c r="L13" s="69"/>
      <c r="M13" s="61"/>
      <c r="N13" s="51"/>
      <c r="O13" s="51"/>
      <c r="P13" s="51"/>
      <c r="Q13" s="65"/>
      <c r="R13" s="51"/>
      <c r="S13" s="51"/>
      <c r="U13" s="61"/>
      <c r="V13" s="51"/>
      <c r="W13" s="51"/>
      <c r="AA13" s="95" t="s">
        <v>130</v>
      </c>
      <c r="AB13" s="67">
        <f>'2-Phase de classement-Foot'!AC6</f>
        <v>0</v>
      </c>
      <c r="AC13" s="67" t="s">
        <v>166</v>
      </c>
      <c r="AD13" s="103"/>
    </row>
    <row r="14" spans="1:30" ht="21" x14ac:dyDescent="0.35">
      <c r="B14" s="113"/>
      <c r="D14" s="62" t="str">
        <f>'Param. - Transition'!G7</f>
        <v>Les Tengos A</v>
      </c>
      <c r="E14" s="55" t="s">
        <v>7</v>
      </c>
      <c r="F14" s="66" t="str">
        <f>D14</f>
        <v>Les Tengos A</v>
      </c>
      <c r="G14" s="58">
        <f>G6</f>
        <v>0.64895833333333341</v>
      </c>
      <c r="H14" s="51"/>
      <c r="I14" s="65"/>
      <c r="J14" s="51"/>
      <c r="K14" s="51"/>
      <c r="L14" s="69"/>
      <c r="M14" s="61"/>
      <c r="N14" s="51"/>
      <c r="O14" s="58">
        <f>G6+Paramétrage!$G$18+Paramétrage!$G$19</f>
        <v>0.65590277777777783</v>
      </c>
      <c r="P14" s="51"/>
      <c r="Q14" s="65"/>
      <c r="R14" s="51"/>
      <c r="S14" s="51"/>
      <c r="U14" s="61"/>
      <c r="V14" s="51"/>
      <c r="W14" s="67" t="s">
        <v>41</v>
      </c>
      <c r="X14" s="56" t="str">
        <f>IF(S44="","",VLOOKUP("l",S43:T44,2,FALSE))</f>
        <v>Les Fandens B</v>
      </c>
      <c r="AA14" s="95" t="s">
        <v>132</v>
      </c>
      <c r="AB14" s="67">
        <f>'2-Phase de classement-Foot'!AC7</f>
        <v>0</v>
      </c>
      <c r="AC14" s="67" t="s">
        <v>166</v>
      </c>
      <c r="AD14" s="98"/>
    </row>
    <row r="15" spans="1:30" ht="21" x14ac:dyDescent="0.35">
      <c r="B15" s="113"/>
      <c r="D15" s="51"/>
      <c r="E15" s="57"/>
      <c r="F15" s="65"/>
      <c r="G15" s="63" t="str">
        <f>IF(E14="","",VLOOKUP("w",E13:F14,2,FALSE))</f>
        <v>Les Fandens A</v>
      </c>
      <c r="H15" s="55" t="s">
        <v>7</v>
      </c>
      <c r="I15" s="66" t="str">
        <f>G15</f>
        <v>Les Fandens A</v>
      </c>
      <c r="J15" s="51"/>
      <c r="K15" s="51"/>
      <c r="L15" s="69"/>
      <c r="M15" s="61"/>
      <c r="N15" s="51"/>
      <c r="O15" s="63" t="str">
        <f>IF(E14="","",VLOOKUP("l",E13:F14,2,FALSE))</f>
        <v>Les Tengos A</v>
      </c>
      <c r="P15" s="55" t="s">
        <v>5</v>
      </c>
      <c r="Q15" s="66" t="str">
        <f>O15</f>
        <v>Les Tengos A</v>
      </c>
      <c r="R15" s="51"/>
      <c r="S15" s="51"/>
      <c r="U15" s="61"/>
      <c r="V15" s="51"/>
      <c r="W15" s="51"/>
      <c r="AA15" s="95" t="s">
        <v>133</v>
      </c>
      <c r="AB15" s="67">
        <f>'2-Phase de classement-Foot'!AC8</f>
        <v>0</v>
      </c>
      <c r="AC15" s="67"/>
      <c r="AD15" s="100"/>
    </row>
    <row r="16" spans="1:30" ht="21" x14ac:dyDescent="0.35">
      <c r="B16" s="113"/>
      <c r="D16" s="58">
        <f>D4+Paramétrage!$G$18+Paramétrage!$G$19</f>
        <v>0.62812500000000016</v>
      </c>
      <c r="E16" s="57"/>
      <c r="F16" s="65"/>
      <c r="G16" s="63" t="str">
        <f>IF(E18="","",VLOOKUP("w",E17:F18,2,FALSE))</f>
        <v>Les Pizzas B</v>
      </c>
      <c r="H16" s="55" t="s">
        <v>5</v>
      </c>
      <c r="I16" s="66" t="str">
        <f>G16</f>
        <v>Les Pizzas B</v>
      </c>
      <c r="J16" s="58">
        <f>J10</f>
        <v>0.67673611111111109</v>
      </c>
      <c r="K16" s="51"/>
      <c r="L16" s="69"/>
      <c r="M16" s="61"/>
      <c r="N16" s="51"/>
      <c r="O16" s="63" t="str">
        <f>IF(E18="","",VLOOKUP("l",E17:F18,2,FALSE))</f>
        <v>Trampotech B</v>
      </c>
      <c r="P16" s="55" t="s">
        <v>7</v>
      </c>
      <c r="Q16" s="66" t="str">
        <f>O16</f>
        <v>Trampotech B</v>
      </c>
      <c r="R16" s="58">
        <f>J10+Paramétrage!$G$18+Paramétrage!$G$19</f>
        <v>0.68368055555555551</v>
      </c>
      <c r="S16" s="51"/>
      <c r="U16" s="61"/>
      <c r="V16" s="51"/>
      <c r="W16" s="63" t="s">
        <v>42</v>
      </c>
      <c r="X16" s="53" t="str">
        <f>IF(S50="","",VLOOKUP("W",S49:T50,2,FALSE))</f>
        <v>Bandanateam B</v>
      </c>
      <c r="AA16" s="95" t="s">
        <v>134</v>
      </c>
      <c r="AB16" s="67" t="str">
        <f>'2-Phase de classement-Foot'!AC9</f>
        <v>X</v>
      </c>
      <c r="AC16" s="67"/>
    </row>
    <row r="17" spans="2:29" ht="21" x14ac:dyDescent="0.35">
      <c r="B17" s="113"/>
      <c r="D17" s="62" t="str">
        <f>'Param. - Transition'!F8</f>
        <v>Les Pizzas B</v>
      </c>
      <c r="E17" s="55" t="s">
        <v>5</v>
      </c>
      <c r="F17" s="66" t="str">
        <f>D17</f>
        <v>Les Pizzas B</v>
      </c>
      <c r="G17" s="51"/>
      <c r="H17" s="51"/>
      <c r="I17" s="65"/>
      <c r="J17" s="63" t="str">
        <f>IF(H8="","",VLOOKUP("L",H7:I8,2,FALSE))</f>
        <v>Les Téléteubiloutes B</v>
      </c>
      <c r="K17" s="55" t="s">
        <v>7</v>
      </c>
      <c r="L17" s="70" t="str">
        <f>J17</f>
        <v>Les Téléteubiloutes B</v>
      </c>
      <c r="M17" s="61"/>
      <c r="N17" s="51"/>
      <c r="O17" s="51"/>
      <c r="P17" s="51"/>
      <c r="Q17" s="65"/>
      <c r="R17" s="63" t="str">
        <f>IF(P8="","",VLOOKUP("L",P7:Q8,2,FALSE))</f>
        <v>Trampotech A</v>
      </c>
      <c r="S17" s="55" t="s">
        <v>5</v>
      </c>
      <c r="T17" s="70" t="str">
        <f>R17</f>
        <v>Trampotech A</v>
      </c>
      <c r="U17" s="61"/>
      <c r="V17" s="51"/>
      <c r="W17" s="51"/>
      <c r="AA17" s="95" t="s">
        <v>135</v>
      </c>
      <c r="AB17" s="67" t="str">
        <f>'2-Phase de classement-Foot'!AC10</f>
        <v>X</v>
      </c>
      <c r="AC17" s="67"/>
    </row>
    <row r="18" spans="2:29" ht="21" x14ac:dyDescent="0.35">
      <c r="B18" s="114"/>
      <c r="D18" s="62" t="str">
        <f>'Param. - Transition'!G6</f>
        <v>Trampotech B</v>
      </c>
      <c r="E18" s="55" t="s">
        <v>7</v>
      </c>
      <c r="F18" s="66" t="str">
        <f>D18</f>
        <v>Trampotech B</v>
      </c>
      <c r="G18" s="51"/>
      <c r="H18" s="51"/>
      <c r="I18" s="65"/>
      <c r="J18" s="63" t="str">
        <f>IF(H16="","",VLOOKUP("L",H15:I16,2,FALSE))</f>
        <v>Les Fandens A</v>
      </c>
      <c r="K18" s="55" t="s">
        <v>5</v>
      </c>
      <c r="L18" s="70" t="str">
        <f>J18</f>
        <v>Les Fandens A</v>
      </c>
      <c r="M18" s="61"/>
      <c r="N18" s="51"/>
      <c r="O18" s="51"/>
      <c r="P18" s="51"/>
      <c r="Q18" s="65"/>
      <c r="R18" s="63" t="str">
        <f>IF(P16="","",VLOOKUP("L",P15:Q16,2,FALSE))</f>
        <v>Trampotech B</v>
      </c>
      <c r="S18" s="55" t="s">
        <v>7</v>
      </c>
      <c r="T18" s="70" t="str">
        <f>R18</f>
        <v>Trampotech B</v>
      </c>
      <c r="U18" s="61"/>
      <c r="V18" s="51"/>
      <c r="W18" s="67" t="s">
        <v>45</v>
      </c>
      <c r="X18" s="56" t="str">
        <f>IF(S50="","",VLOOKUP("l",S49:T50,2,FALSE))</f>
        <v>Les Téléteubiloutes A</v>
      </c>
      <c r="AA18" s="95" t="s">
        <v>126</v>
      </c>
      <c r="AB18" s="67" t="str">
        <f>'2-Phase de classement-Foot'!AC11</f>
        <v>X</v>
      </c>
      <c r="AC18" s="67"/>
    </row>
    <row r="19" spans="2:29" ht="21" x14ac:dyDescent="0.35">
      <c r="D19" s="51"/>
      <c r="F19" s="65"/>
      <c r="G19" s="51"/>
      <c r="H19" s="51"/>
      <c r="I19" s="65"/>
      <c r="J19" s="51"/>
      <c r="K19" s="51"/>
      <c r="L19" s="69"/>
      <c r="M19" s="61"/>
      <c r="N19" s="51"/>
      <c r="O19" s="51"/>
      <c r="P19" s="51"/>
      <c r="Q19" s="65"/>
      <c r="R19" s="51"/>
      <c r="S19" s="51"/>
      <c r="U19" s="61"/>
      <c r="V19" s="51"/>
      <c r="W19" s="51"/>
      <c r="AA19" s="95" t="s">
        <v>127</v>
      </c>
      <c r="AB19" s="67">
        <f>'2-Phase de classement-Foot'!AC12</f>
        <v>0</v>
      </c>
      <c r="AC19" s="67"/>
    </row>
    <row r="20" spans="2:29" ht="21" x14ac:dyDescent="0.35">
      <c r="D20" s="58">
        <f>D16</f>
        <v>0.62812500000000016</v>
      </c>
      <c r="F20" s="65"/>
      <c r="G20" s="51"/>
      <c r="H20" s="51"/>
      <c r="I20" s="65"/>
      <c r="J20" s="51"/>
      <c r="K20" s="51"/>
      <c r="L20" s="69"/>
      <c r="M20" s="61"/>
      <c r="N20" s="51"/>
      <c r="O20" s="51"/>
      <c r="P20" s="51"/>
      <c r="Q20" s="65"/>
      <c r="R20" s="51"/>
      <c r="S20" s="51"/>
      <c r="U20" s="61"/>
      <c r="V20" s="51"/>
      <c r="W20" s="63" t="s">
        <v>68</v>
      </c>
      <c r="X20" s="53" t="str">
        <f>IF(K28="","",VLOOKUP("w",K27:L28,2,FALSE))</f>
        <v>Cisco B</v>
      </c>
      <c r="AA20" s="95" t="s">
        <v>128</v>
      </c>
      <c r="AB20" s="67">
        <f>'2-Phase de classement-Foot'!AC13</f>
        <v>0</v>
      </c>
      <c r="AC20" s="67" t="s">
        <v>166</v>
      </c>
    </row>
    <row r="21" spans="2:29" ht="21" x14ac:dyDescent="0.35">
      <c r="B21" s="112"/>
      <c r="D21" s="62" t="str">
        <f>+'Param. - Transition'!D7</f>
        <v>Los Mosquitos A</v>
      </c>
      <c r="E21" s="55" t="s">
        <v>7</v>
      </c>
      <c r="F21" s="66" t="str">
        <f>D21</f>
        <v>Los Mosquitos A</v>
      </c>
      <c r="G21" s="51"/>
      <c r="H21" s="51"/>
      <c r="I21" s="65"/>
      <c r="J21" s="51"/>
      <c r="K21" s="51"/>
      <c r="L21" s="69"/>
      <c r="M21" s="61"/>
      <c r="N21" s="51"/>
      <c r="O21" s="51"/>
      <c r="P21" s="51"/>
      <c r="Q21" s="65"/>
      <c r="R21" s="51"/>
      <c r="S21" s="51"/>
      <c r="U21" s="61"/>
      <c r="V21" s="51"/>
      <c r="W21" s="51"/>
      <c r="AA21" s="95" t="s">
        <v>129</v>
      </c>
      <c r="AB21" s="67">
        <f>'2-Phase de classement-Foot'!AC14</f>
        <v>0</v>
      </c>
      <c r="AC21" s="67"/>
    </row>
    <row r="22" spans="2:29" ht="21" x14ac:dyDescent="0.35">
      <c r="B22" s="113"/>
      <c r="D22" s="62" t="str">
        <f>+'Param. - Transition'!E5</f>
        <v>Standard de brousse A</v>
      </c>
      <c r="E22" s="55" t="s">
        <v>5</v>
      </c>
      <c r="F22" s="66" t="str">
        <f>D22</f>
        <v>Standard de brousse A</v>
      </c>
      <c r="G22" s="58">
        <f>O14</f>
        <v>0.65590277777777783</v>
      </c>
      <c r="H22" s="51"/>
      <c r="I22" s="65"/>
      <c r="J22" s="51"/>
      <c r="K22" s="51"/>
      <c r="L22" s="69"/>
      <c r="M22" s="61"/>
      <c r="N22" s="51"/>
      <c r="O22" s="105">
        <f>O14+Paramétrage!$G$18+Paramétrage!$G$19</f>
        <v>0.66284722222222225</v>
      </c>
      <c r="P22" s="51"/>
      <c r="Q22" s="65"/>
      <c r="R22" s="51"/>
      <c r="S22" s="51"/>
      <c r="U22" s="61"/>
      <c r="V22" s="51"/>
      <c r="W22" s="67" t="s">
        <v>69</v>
      </c>
      <c r="X22" s="56" t="str">
        <f>IF(K28="","",VLOOKUP("L",K27:L28,2,FALSE))</f>
        <v>Standard de brousse A</v>
      </c>
      <c r="AA22" s="95" t="s">
        <v>131</v>
      </c>
      <c r="AB22" s="67" t="str">
        <f>'2-Phase de classement-Foot'!AC15</f>
        <v>X</v>
      </c>
      <c r="AC22" s="67"/>
    </row>
    <row r="23" spans="2:29" ht="21" x14ac:dyDescent="0.35">
      <c r="B23" s="113"/>
      <c r="D23" s="51"/>
      <c r="E23" s="57"/>
      <c r="F23" s="65"/>
      <c r="G23" s="63" t="str">
        <f>IF(E22="","",VLOOKUP("w",E21:F22,2,FALSE))</f>
        <v>Standard de brousse A</v>
      </c>
      <c r="H23" s="55" t="s">
        <v>5</v>
      </c>
      <c r="I23" s="66" t="str">
        <f>G23</f>
        <v>Standard de brousse A</v>
      </c>
      <c r="J23" s="51"/>
      <c r="K23" s="51"/>
      <c r="L23" s="69"/>
      <c r="M23" s="61"/>
      <c r="N23" s="51"/>
      <c r="O23" s="63" t="str">
        <f>IF(E22="","",VLOOKUP("l",E21:F22,2,FALSE))</f>
        <v>Los Mosquitos A</v>
      </c>
      <c r="P23" s="55" t="s">
        <v>5</v>
      </c>
      <c r="Q23" s="66" t="str">
        <f>O23</f>
        <v>Los Mosquitos A</v>
      </c>
      <c r="R23" s="51"/>
      <c r="S23" s="51"/>
      <c r="U23" s="61"/>
      <c r="V23" s="51"/>
      <c r="W23" s="51"/>
      <c r="AA23" s="95" t="s">
        <v>137</v>
      </c>
      <c r="AB23" s="67">
        <f>'2-Phase de classement-Foot'!AC16</f>
        <v>0</v>
      </c>
      <c r="AC23" s="67"/>
    </row>
    <row r="24" spans="2:29" ht="21" x14ac:dyDescent="0.35">
      <c r="B24" s="113"/>
      <c r="D24" s="58">
        <f>D20</f>
        <v>0.62812500000000016</v>
      </c>
      <c r="E24" s="57"/>
      <c r="F24" s="65"/>
      <c r="G24" s="63" t="str">
        <f>IF(E26="","",VLOOKUP("w",E25:F26,2,FALSE))</f>
        <v>Standard de brousse B</v>
      </c>
      <c r="H24" s="55" t="s">
        <v>7</v>
      </c>
      <c r="I24" s="66" t="str">
        <f>G24</f>
        <v>Standard de brousse B</v>
      </c>
      <c r="J24" s="51"/>
      <c r="K24" s="51"/>
      <c r="L24" s="69"/>
      <c r="M24" s="61"/>
      <c r="N24" s="51"/>
      <c r="O24" s="63" t="str">
        <f>IF(E26="","",VLOOKUP("l",E25:F26,2,FALSE))</f>
        <v>Saint Cyr Zoo B</v>
      </c>
      <c r="P24" s="55" t="s">
        <v>7</v>
      </c>
      <c r="Q24" s="66" t="str">
        <f>O24</f>
        <v>Saint Cyr Zoo B</v>
      </c>
      <c r="R24" s="51"/>
      <c r="S24" s="51"/>
      <c r="U24" s="61"/>
      <c r="V24" s="51"/>
      <c r="W24" s="63" t="s">
        <v>70</v>
      </c>
      <c r="X24" s="53" t="str">
        <f>IF(K34="","",VLOOKUP("w",K33:L34,2,FALSE))</f>
        <v>Les Pizzas A</v>
      </c>
    </row>
    <row r="25" spans="2:29" ht="21" x14ac:dyDescent="0.35">
      <c r="B25" s="113"/>
      <c r="D25" s="62" t="str">
        <f>+'Param. - Transition'!D6</f>
        <v>Standard de brousse B</v>
      </c>
      <c r="E25" s="55" t="s">
        <v>5</v>
      </c>
      <c r="F25" s="66" t="str">
        <f>D25</f>
        <v>Standard de brousse B</v>
      </c>
      <c r="G25" s="51"/>
      <c r="H25" s="51"/>
      <c r="I25" s="65"/>
      <c r="J25" s="51"/>
      <c r="K25" s="51"/>
      <c r="L25" s="69"/>
      <c r="M25" s="61"/>
      <c r="N25" s="51"/>
      <c r="O25" s="51"/>
      <c r="P25" s="51"/>
      <c r="Q25" s="65"/>
      <c r="R25" s="51"/>
      <c r="S25" s="51"/>
      <c r="U25" s="61"/>
      <c r="V25" s="51"/>
      <c r="W25" s="51"/>
    </row>
    <row r="26" spans="2:29" ht="21" x14ac:dyDescent="0.35">
      <c r="B26" s="113"/>
      <c r="D26" s="62" t="str">
        <f>+'Param. - Transition'!E8</f>
        <v>Saint Cyr Zoo B</v>
      </c>
      <c r="E26" s="55" t="s">
        <v>7</v>
      </c>
      <c r="F26" s="66" t="str">
        <f>D26</f>
        <v>Saint Cyr Zoo B</v>
      </c>
      <c r="G26" s="51"/>
      <c r="H26" s="51"/>
      <c r="I26" s="65"/>
      <c r="J26" s="96">
        <f>R16</f>
        <v>0.68368055555555551</v>
      </c>
      <c r="K26" s="51"/>
      <c r="L26" s="69"/>
      <c r="M26" s="61"/>
      <c r="N26" s="51"/>
      <c r="O26" s="51"/>
      <c r="P26" s="51"/>
      <c r="Q26" s="65"/>
      <c r="R26" s="102">
        <f>J26+Paramétrage!$G$18+Paramétrage!$G$19</f>
        <v>0.69062499999999993</v>
      </c>
      <c r="S26" s="51"/>
      <c r="U26" s="61"/>
      <c r="V26" s="51"/>
      <c r="W26" s="67" t="s">
        <v>71</v>
      </c>
      <c r="X26" s="56" t="str">
        <f>IF(K34="","",VLOOKUP("L",K33:L34,2,FALSE))</f>
        <v>Standard de brousse B</v>
      </c>
    </row>
    <row r="27" spans="2:29" ht="21" x14ac:dyDescent="0.35">
      <c r="B27" s="113"/>
      <c r="D27" s="51"/>
      <c r="E27" s="57"/>
      <c r="F27" s="65"/>
      <c r="G27" s="51"/>
      <c r="H27" s="51"/>
      <c r="I27" s="65"/>
      <c r="J27" s="63" t="str">
        <f>IF(H24="","",VLOOKUP("w",H23:I24,2,FALSE))</f>
        <v>Standard de brousse A</v>
      </c>
      <c r="K27" s="55" t="s">
        <v>7</v>
      </c>
      <c r="L27" s="70" t="str">
        <f>J27</f>
        <v>Standard de brousse A</v>
      </c>
      <c r="M27" s="61"/>
      <c r="N27" s="51"/>
      <c r="O27" s="51"/>
      <c r="P27" s="51"/>
      <c r="Q27" s="65"/>
      <c r="R27" s="63" t="str">
        <f>IF(P24="","",VLOOKUP("w",P23:Q24,2,FALSE))</f>
        <v>Los Mosquitos A</v>
      </c>
      <c r="S27" s="55" t="s">
        <v>5</v>
      </c>
      <c r="T27" s="70" t="str">
        <f>R27</f>
        <v>Los Mosquitos A</v>
      </c>
      <c r="U27" s="61"/>
      <c r="V27" s="51"/>
    </row>
    <row r="28" spans="2:29" ht="21" x14ac:dyDescent="0.35">
      <c r="B28" s="113"/>
      <c r="D28" s="58">
        <f>D16+Paramétrage!$G$18+Paramétrage!$G$19</f>
        <v>0.63506944444444458</v>
      </c>
      <c r="E28" s="57"/>
      <c r="F28" s="65"/>
      <c r="G28" s="51"/>
      <c r="H28" s="51"/>
      <c r="I28" s="65"/>
      <c r="J28" s="63" t="str">
        <f>IF(H32="","",VLOOKUP("w",H31:I32,2,FALSE))</f>
        <v>Cisco B</v>
      </c>
      <c r="K28" s="55" t="s">
        <v>5</v>
      </c>
      <c r="L28" s="70" t="str">
        <f>J28</f>
        <v>Cisco B</v>
      </c>
      <c r="M28" s="61"/>
      <c r="N28" s="51"/>
      <c r="O28" s="51"/>
      <c r="P28" s="51"/>
      <c r="Q28" s="65"/>
      <c r="R28" s="63" t="str">
        <f>IF(P32="","",VLOOKUP("w",P31:Q32,2,FALSE))</f>
        <v>L'aile ou la cuite A</v>
      </c>
      <c r="S28" s="55" t="s">
        <v>7</v>
      </c>
      <c r="T28" s="70" t="str">
        <f>R28</f>
        <v>L'aile ou la cuite A</v>
      </c>
      <c r="U28" s="61"/>
      <c r="V28" s="51"/>
      <c r="W28" s="63" t="s">
        <v>72</v>
      </c>
      <c r="X28" s="53" t="str">
        <f>IF(S28="","",VLOOKUP("w",S27:T28,2,FALSE))</f>
        <v>Los Mosquitos A</v>
      </c>
    </row>
    <row r="29" spans="2:29" ht="21" x14ac:dyDescent="0.35">
      <c r="B29" s="113"/>
      <c r="D29" s="62" t="str">
        <f>+'Param. - Transition'!D5</f>
        <v>L'aile ou la cuite A</v>
      </c>
      <c r="E29" s="55" t="s">
        <v>7</v>
      </c>
      <c r="F29" s="66" t="str">
        <f>D29</f>
        <v>L'aile ou la cuite A</v>
      </c>
      <c r="G29" s="51"/>
      <c r="H29" s="51"/>
      <c r="I29" s="65"/>
      <c r="J29" s="51"/>
      <c r="K29" s="51"/>
      <c r="L29" s="69"/>
      <c r="M29" s="61"/>
      <c r="N29" s="51"/>
      <c r="O29" s="51"/>
      <c r="P29" s="51"/>
      <c r="Q29" s="65"/>
      <c r="R29" s="51"/>
      <c r="S29" s="51"/>
      <c r="U29" s="61"/>
      <c r="V29" s="51"/>
      <c r="W29" s="51"/>
    </row>
    <row r="30" spans="2:29" ht="21" x14ac:dyDescent="0.35">
      <c r="B30" s="113"/>
      <c r="D30" s="62" t="str">
        <f>+'Param. - Transition'!E7</f>
        <v>Les Pizzas A</v>
      </c>
      <c r="E30" s="55" t="s">
        <v>5</v>
      </c>
      <c r="F30" s="66" t="str">
        <f>D30</f>
        <v>Les Pizzas A</v>
      </c>
      <c r="G30" s="58">
        <f>O14</f>
        <v>0.65590277777777783</v>
      </c>
      <c r="H30" s="51"/>
      <c r="I30" s="65"/>
      <c r="J30" s="51"/>
      <c r="K30" s="51"/>
      <c r="L30" s="69"/>
      <c r="M30" s="61"/>
      <c r="N30" s="51"/>
      <c r="O30" s="58">
        <f>O22</f>
        <v>0.66284722222222225</v>
      </c>
      <c r="P30" s="51"/>
      <c r="Q30" s="65"/>
      <c r="R30" s="51"/>
      <c r="S30" s="51"/>
      <c r="U30" s="61"/>
      <c r="V30" s="51"/>
      <c r="W30" s="67" t="s">
        <v>73</v>
      </c>
      <c r="X30" s="56" t="str">
        <f>IF(S28="","",VLOOKUP("L",S27:T28,2,FALSE))</f>
        <v>L'aile ou la cuite A</v>
      </c>
    </row>
    <row r="31" spans="2:29" ht="21" x14ac:dyDescent="0.35">
      <c r="B31" s="113"/>
      <c r="D31" s="51"/>
      <c r="E31" s="57"/>
      <c r="F31" s="65"/>
      <c r="G31" s="63" t="str">
        <f>IF(E30="","",VLOOKUP("w",E29:F30,2,FALSE))</f>
        <v>Les Pizzas A</v>
      </c>
      <c r="H31" s="55" t="s">
        <v>7</v>
      </c>
      <c r="I31" s="66" t="str">
        <f>G31</f>
        <v>Les Pizzas A</v>
      </c>
      <c r="J31" s="51"/>
      <c r="K31" s="51"/>
      <c r="L31" s="69"/>
      <c r="M31" s="61"/>
      <c r="N31" s="51"/>
      <c r="O31" s="63" t="str">
        <f>IF(E30="","",VLOOKUP("l",E29:F30,2,FALSE))</f>
        <v>L'aile ou la cuite A</v>
      </c>
      <c r="P31" s="55" t="s">
        <v>5</v>
      </c>
      <c r="Q31" s="66" t="str">
        <f>O31</f>
        <v>L'aile ou la cuite A</v>
      </c>
      <c r="R31" s="51"/>
      <c r="S31" s="51"/>
      <c r="U31" s="61"/>
      <c r="V31" s="51"/>
      <c r="W31" s="51"/>
    </row>
    <row r="32" spans="2:29" ht="21" x14ac:dyDescent="0.35">
      <c r="B32" s="113"/>
      <c r="D32" s="58">
        <f>D28</f>
        <v>0.63506944444444458</v>
      </c>
      <c r="E32" s="57"/>
      <c r="F32" s="65"/>
      <c r="G32" s="63" t="str">
        <f>IF(E34="","",VLOOKUP("w",E33:F34,2,FALSE))</f>
        <v>Cisco B</v>
      </c>
      <c r="H32" s="55" t="s">
        <v>5</v>
      </c>
      <c r="I32" s="66" t="str">
        <f>G32</f>
        <v>Cisco B</v>
      </c>
      <c r="J32" s="58">
        <f>R16</f>
        <v>0.68368055555555551</v>
      </c>
      <c r="K32" s="51"/>
      <c r="L32" s="69"/>
      <c r="M32" s="61"/>
      <c r="N32" s="51"/>
      <c r="O32" s="63" t="str">
        <f>IF(E34="","",VLOOKUP("l",E33:F34,2,FALSE))</f>
        <v>Les Tengos B</v>
      </c>
      <c r="P32" s="55" t="s">
        <v>7</v>
      </c>
      <c r="Q32" s="66" t="str">
        <f>O32</f>
        <v>Les Tengos B</v>
      </c>
      <c r="R32" s="102">
        <f>R26</f>
        <v>0.69062499999999993</v>
      </c>
      <c r="S32" s="51"/>
      <c r="U32" s="61"/>
      <c r="V32" s="51"/>
      <c r="W32" s="63" t="s">
        <v>74</v>
      </c>
      <c r="X32" s="53" t="str">
        <f>IF(S33="","",VLOOKUP("w",S33:T34,2,FALSE))</f>
        <v>Les Tengos B</v>
      </c>
    </row>
    <row r="33" spans="2:24" ht="21" x14ac:dyDescent="0.35">
      <c r="B33" s="113"/>
      <c r="D33" s="62" t="str">
        <f>'Param. - Transition'!D8</f>
        <v>Les Tengos B</v>
      </c>
      <c r="E33" s="55" t="s">
        <v>7</v>
      </c>
      <c r="F33" s="66" t="str">
        <f>D33</f>
        <v>Les Tengos B</v>
      </c>
      <c r="G33" s="51"/>
      <c r="H33" s="51"/>
      <c r="I33" s="65"/>
      <c r="J33" s="63" t="str">
        <f>IF(H24="","",VLOOKUP("L",H23:I24,2,FALSE))</f>
        <v>Standard de brousse B</v>
      </c>
      <c r="K33" s="55" t="s">
        <v>7</v>
      </c>
      <c r="L33" s="70" t="str">
        <f>J33</f>
        <v>Standard de brousse B</v>
      </c>
      <c r="M33" s="61"/>
      <c r="N33" s="51"/>
      <c r="O33" s="51"/>
      <c r="P33" s="51"/>
      <c r="Q33" s="65"/>
      <c r="R33" s="63" t="str">
        <f>IF(P24="","",VLOOKUP("L",P23:Q24,2,FALSE))</f>
        <v>Saint Cyr Zoo B</v>
      </c>
      <c r="S33" s="55" t="s">
        <v>7</v>
      </c>
      <c r="T33" s="70" t="str">
        <f>R33</f>
        <v>Saint Cyr Zoo B</v>
      </c>
      <c r="U33" s="61"/>
      <c r="V33" s="51"/>
      <c r="W33" s="51"/>
    </row>
    <row r="34" spans="2:24" ht="21" x14ac:dyDescent="0.35">
      <c r="B34" s="114"/>
      <c r="D34" s="62" t="str">
        <f>'Param. - Transition'!E6</f>
        <v>Cisco B</v>
      </c>
      <c r="E34" s="55" t="s">
        <v>5</v>
      </c>
      <c r="F34" s="66" t="str">
        <f>D34</f>
        <v>Cisco B</v>
      </c>
      <c r="G34" s="51"/>
      <c r="H34" s="51"/>
      <c r="I34" s="65"/>
      <c r="J34" s="63" t="str">
        <f>IF(H32="","",VLOOKUP("L",H31:I32,2,FALSE))</f>
        <v>Les Pizzas A</v>
      </c>
      <c r="K34" s="55" t="s">
        <v>5</v>
      </c>
      <c r="L34" s="70" t="str">
        <f>J34</f>
        <v>Les Pizzas A</v>
      </c>
      <c r="M34" s="61"/>
      <c r="N34" s="51"/>
      <c r="O34" s="51"/>
      <c r="P34" s="51"/>
      <c r="Q34" s="65"/>
      <c r="R34" s="63" t="str">
        <f>IF(P32="","",VLOOKUP("L",P31:Q32,2,FALSE))</f>
        <v>Les Tengos B</v>
      </c>
      <c r="S34" s="55" t="s">
        <v>5</v>
      </c>
      <c r="T34" s="70" t="str">
        <f>R34</f>
        <v>Les Tengos B</v>
      </c>
      <c r="U34" s="61"/>
      <c r="V34" s="51"/>
      <c r="W34" s="67" t="s">
        <v>75</v>
      </c>
      <c r="X34" s="56" t="str">
        <f>IF(S34="","",VLOOKUP("L",S33:T34,2,FALSE))</f>
        <v>Saint Cyr Zoo B</v>
      </c>
    </row>
    <row r="35" spans="2:24" ht="21" x14ac:dyDescent="0.35">
      <c r="D35" s="51"/>
      <c r="F35" s="65"/>
      <c r="G35" s="51"/>
      <c r="H35" s="51"/>
      <c r="I35" s="65"/>
      <c r="J35" s="51"/>
      <c r="K35" s="51"/>
      <c r="L35" s="69"/>
      <c r="M35" s="61"/>
      <c r="N35" s="51"/>
      <c r="O35" s="51"/>
      <c r="P35" s="51"/>
      <c r="Q35" s="65"/>
      <c r="R35" s="51"/>
      <c r="S35" s="51"/>
      <c r="U35" s="61"/>
      <c r="V35" s="51"/>
    </row>
    <row r="36" spans="2:24" ht="21" x14ac:dyDescent="0.35">
      <c r="D36" s="58">
        <f>D32</f>
        <v>0.63506944444444458</v>
      </c>
      <c r="F36" s="65"/>
      <c r="G36" s="51"/>
      <c r="H36" s="51"/>
      <c r="I36" s="65"/>
      <c r="J36" s="51"/>
      <c r="K36" s="51"/>
      <c r="L36" s="69"/>
      <c r="M36" s="61"/>
      <c r="N36" s="51"/>
      <c r="O36" s="51"/>
      <c r="P36" s="51"/>
      <c r="Q36" s="65"/>
      <c r="R36" s="51"/>
      <c r="S36" s="51"/>
      <c r="U36" s="61"/>
      <c r="V36" s="51"/>
      <c r="W36" s="63" t="s">
        <v>76</v>
      </c>
      <c r="X36" s="53" t="str">
        <f>IF(K12="","",VLOOKUP("w",K11:L12,2,FALSE))</f>
        <v>Les Caracaras A</v>
      </c>
    </row>
    <row r="37" spans="2:24" ht="21" x14ac:dyDescent="0.35">
      <c r="B37" s="112" t="s">
        <v>64</v>
      </c>
      <c r="D37" s="62" t="str">
        <f>'Param. - Transition'!B7</f>
        <v>Bandanateam A</v>
      </c>
      <c r="E37" s="55" t="s">
        <v>5</v>
      </c>
      <c r="F37" s="66" t="str">
        <f>D37</f>
        <v>Bandanateam A</v>
      </c>
      <c r="G37" s="51"/>
      <c r="H37" s="51"/>
      <c r="I37" s="65"/>
      <c r="J37" s="51"/>
      <c r="K37" s="51"/>
      <c r="L37" s="69"/>
      <c r="M37" s="61"/>
      <c r="N37" s="51"/>
      <c r="O37" s="51"/>
      <c r="P37" s="51"/>
      <c r="Q37" s="65"/>
      <c r="R37" s="51"/>
      <c r="S37" s="51"/>
      <c r="U37" s="61"/>
      <c r="V37" s="51"/>
      <c r="W37" s="51"/>
    </row>
    <row r="38" spans="2:24" ht="21" x14ac:dyDescent="0.35">
      <c r="B38" s="113"/>
      <c r="D38" s="62" t="str">
        <f>'Param. - Transition'!C5</f>
        <v>Cisco A</v>
      </c>
      <c r="E38" s="55" t="s">
        <v>7</v>
      </c>
      <c r="F38" s="66" t="str">
        <f>D38</f>
        <v>Cisco A</v>
      </c>
      <c r="G38" s="58">
        <f>O30</f>
        <v>0.66284722222222225</v>
      </c>
      <c r="H38" s="51"/>
      <c r="I38" s="65"/>
      <c r="J38" s="51"/>
      <c r="K38" s="51"/>
      <c r="L38" s="69"/>
      <c r="M38" s="61"/>
      <c r="N38" s="51"/>
      <c r="O38" s="58">
        <f>G46</f>
        <v>0.66979166666666667</v>
      </c>
      <c r="P38" s="51"/>
      <c r="Q38" s="65"/>
      <c r="R38" s="51"/>
      <c r="S38" s="51"/>
      <c r="U38" s="61"/>
      <c r="V38" s="51"/>
      <c r="W38" s="67" t="s">
        <v>77</v>
      </c>
      <c r="X38" s="56" t="str">
        <f>IF(K12="","",VLOOKUP("l",K11:L12,2,FALSE))</f>
        <v>Les Pizzas B</v>
      </c>
    </row>
    <row r="39" spans="2:24" ht="21" x14ac:dyDescent="0.35">
      <c r="B39" s="113"/>
      <c r="D39" s="51"/>
      <c r="E39" s="57"/>
      <c r="F39" s="65"/>
      <c r="G39" s="63" t="str">
        <f>IF(E38="","",VLOOKUP("w",E37:F38,2,FALSE))</f>
        <v>Bandanateam A</v>
      </c>
      <c r="H39" s="55" t="s">
        <v>5</v>
      </c>
      <c r="I39" s="66" t="str">
        <f>G39</f>
        <v>Bandanateam A</v>
      </c>
      <c r="J39" s="51"/>
      <c r="K39" s="51"/>
      <c r="L39" s="69"/>
      <c r="M39" s="61"/>
      <c r="N39" s="51"/>
      <c r="O39" s="63" t="str">
        <f>IF(E38="","",VLOOKUP("l",E37:F38,2,FALSE))</f>
        <v>Cisco A</v>
      </c>
      <c r="P39" s="55" t="s">
        <v>5</v>
      </c>
      <c r="Q39" s="66" t="str">
        <f>O39</f>
        <v>Cisco A</v>
      </c>
      <c r="R39" s="51"/>
      <c r="S39" s="51"/>
      <c r="U39" s="61"/>
      <c r="V39" s="51"/>
      <c r="W39" s="51"/>
    </row>
    <row r="40" spans="2:24" ht="21" x14ac:dyDescent="0.35">
      <c r="B40" s="113"/>
      <c r="D40" s="58">
        <f>D28+Paramétrage!$G$18+Paramétrage!$G$19</f>
        <v>0.64201388888888899</v>
      </c>
      <c r="E40" s="57"/>
      <c r="F40" s="65"/>
      <c r="G40" s="63" t="str">
        <f>IF(E42="","",VLOOKUP("w",E41:F42,2,FALSE))</f>
        <v>L'aile ou la cuite B</v>
      </c>
      <c r="H40" s="55" t="s">
        <v>7</v>
      </c>
      <c r="I40" s="66" t="str">
        <f>G40</f>
        <v>L'aile ou la cuite B</v>
      </c>
      <c r="J40" s="51"/>
      <c r="K40" s="51"/>
      <c r="L40" s="69"/>
      <c r="M40" s="61"/>
      <c r="N40" s="51"/>
      <c r="O40" s="63" t="str">
        <f>IF(E42="","",VLOOKUP("l",E41:F42,2,FALSE))</f>
        <v>Bandanateam B</v>
      </c>
      <c r="P40" s="55" t="s">
        <v>7</v>
      </c>
      <c r="Q40" s="66" t="str">
        <f>O40</f>
        <v>Bandanateam B</v>
      </c>
      <c r="R40" s="51"/>
      <c r="S40" s="51"/>
      <c r="U40" s="61"/>
      <c r="V40" s="51"/>
      <c r="W40" s="63" t="s">
        <v>78</v>
      </c>
      <c r="X40" s="53" t="str">
        <f>IF(K18="","",VLOOKUP("w",K17:L18,2,FALSE))</f>
        <v>Les Fandens A</v>
      </c>
    </row>
    <row r="41" spans="2:24" ht="21" x14ac:dyDescent="0.35">
      <c r="B41" s="113"/>
      <c r="D41" s="62" t="str">
        <f>'Param. - Transition'!B6</f>
        <v>L'aile ou la cuite B</v>
      </c>
      <c r="E41" s="55" t="s">
        <v>5</v>
      </c>
      <c r="F41" s="66" t="str">
        <f>D41</f>
        <v>L'aile ou la cuite B</v>
      </c>
      <c r="G41" s="51"/>
      <c r="H41" s="51"/>
      <c r="I41" s="65"/>
      <c r="J41" s="51"/>
      <c r="K41" s="51"/>
      <c r="L41" s="69"/>
      <c r="M41" s="61"/>
      <c r="N41" s="51"/>
      <c r="O41" s="51"/>
      <c r="P41" s="51"/>
      <c r="Q41" s="65"/>
      <c r="R41" s="51"/>
      <c r="S41" s="51"/>
      <c r="U41" s="61"/>
      <c r="V41" s="51"/>
      <c r="W41" s="51"/>
    </row>
    <row r="42" spans="2:24" ht="21" x14ac:dyDescent="0.35">
      <c r="B42" s="113"/>
      <c r="D42" s="62" t="str">
        <f>'Param. - Transition'!C8</f>
        <v>Bandanateam B</v>
      </c>
      <c r="E42" s="55" t="s">
        <v>7</v>
      </c>
      <c r="F42" s="66" t="str">
        <f>D42</f>
        <v>Bandanateam B</v>
      </c>
      <c r="G42" s="51"/>
      <c r="H42" s="51"/>
      <c r="I42" s="65"/>
      <c r="J42" s="99">
        <f>R32</f>
        <v>0.69062499999999993</v>
      </c>
      <c r="K42" s="51"/>
      <c r="L42" s="69"/>
      <c r="M42" s="61"/>
      <c r="N42" s="51"/>
      <c r="O42" s="51"/>
      <c r="P42" s="51"/>
      <c r="Q42" s="65"/>
      <c r="R42" s="102">
        <f>J48</f>
        <v>0.69756944444444435</v>
      </c>
      <c r="S42" s="51"/>
      <c r="U42" s="61"/>
      <c r="V42" s="51"/>
      <c r="W42" s="67" t="s">
        <v>79</v>
      </c>
      <c r="X42" s="56" t="str">
        <f>IF(K18="","",VLOOKUP("l",K17:L18,2,FALSE))</f>
        <v>Les Téléteubiloutes B</v>
      </c>
    </row>
    <row r="43" spans="2:24" ht="21" x14ac:dyDescent="0.35">
      <c r="B43" s="113"/>
      <c r="D43" s="51"/>
      <c r="E43" s="57"/>
      <c r="F43" s="65"/>
      <c r="G43" s="51"/>
      <c r="H43" s="51"/>
      <c r="I43" s="65"/>
      <c r="J43" s="63" t="str">
        <f>IF(H40="","",VLOOKUP("w",H39:I40,2,FALSE))</f>
        <v>Bandanateam A</v>
      </c>
      <c r="K43" s="55" t="s">
        <v>5</v>
      </c>
      <c r="L43" s="70" t="str">
        <f>J43</f>
        <v>Bandanateam A</v>
      </c>
      <c r="M43" s="61"/>
      <c r="N43" s="51"/>
      <c r="O43" s="51"/>
      <c r="P43" s="51"/>
      <c r="Q43" s="65"/>
      <c r="R43" s="63" t="str">
        <f>IF(P40="","",VLOOKUP("w",P39:Q40,2,FALSE))</f>
        <v>Cisco A</v>
      </c>
      <c r="S43" s="55" t="s">
        <v>5</v>
      </c>
      <c r="T43" s="70" t="str">
        <f>R43</f>
        <v>Cisco A</v>
      </c>
      <c r="U43" s="61"/>
      <c r="V43" s="51"/>
    </row>
    <row r="44" spans="2:24" ht="21" x14ac:dyDescent="0.35">
      <c r="B44" s="113"/>
      <c r="D44" s="58">
        <f>D40</f>
        <v>0.64201388888888899</v>
      </c>
      <c r="E44" s="57"/>
      <c r="F44" s="65"/>
      <c r="G44" s="51"/>
      <c r="H44" s="51"/>
      <c r="I44" s="65"/>
      <c r="J44" s="63" t="str">
        <f>IF(H48="","",VLOOKUP("w",H47:I48,2,FALSE))</f>
        <v>Los Mosquitos B</v>
      </c>
      <c r="K44" s="55" t="s">
        <v>7</v>
      </c>
      <c r="L44" s="70" t="str">
        <f>J44</f>
        <v>Los Mosquitos B</v>
      </c>
      <c r="M44" s="61"/>
      <c r="N44" s="51"/>
      <c r="O44" s="51"/>
      <c r="P44" s="51"/>
      <c r="Q44" s="65"/>
      <c r="R44" s="63" t="str">
        <f>IF(P48="","",VLOOKUP("w",P47:Q48,2,FALSE))</f>
        <v>Les Fandens B</v>
      </c>
      <c r="S44" s="55" t="s">
        <v>7</v>
      </c>
      <c r="T44" s="70" t="str">
        <f>R44</f>
        <v>Les Fandens B</v>
      </c>
      <c r="U44" s="61"/>
      <c r="V44" s="51"/>
      <c r="W44" s="63" t="s">
        <v>80</v>
      </c>
      <c r="X44" s="53" t="str">
        <f>IF(S12="","",VLOOKUP("w",S11:T12,2,FALSE))</f>
        <v>Les Tengos A</v>
      </c>
    </row>
    <row r="45" spans="2:24" ht="21" x14ac:dyDescent="0.35">
      <c r="B45" s="113"/>
      <c r="D45" s="62" t="str">
        <f>'Param. - Transition'!B5</f>
        <v>Les Téléteubiloutes A</v>
      </c>
      <c r="E45" s="55" t="s">
        <v>7</v>
      </c>
      <c r="F45" s="66" t="str">
        <f>D45</f>
        <v>Les Téléteubiloutes A</v>
      </c>
      <c r="G45" s="51"/>
      <c r="H45" s="51"/>
      <c r="I45" s="65"/>
      <c r="J45" s="51"/>
      <c r="K45" s="51"/>
      <c r="L45" s="69"/>
      <c r="M45" s="61"/>
      <c r="N45" s="51"/>
      <c r="O45" s="51"/>
      <c r="P45" s="51"/>
      <c r="Q45" s="65"/>
      <c r="R45" s="51"/>
      <c r="S45" s="51"/>
      <c r="U45" s="61"/>
      <c r="V45" s="51"/>
      <c r="W45" s="51"/>
    </row>
    <row r="46" spans="2:24" ht="21" x14ac:dyDescent="0.35">
      <c r="B46" s="113"/>
      <c r="D46" s="62" t="str">
        <f>'Param. - Transition'!C7</f>
        <v>Saint Cyr Zoo A</v>
      </c>
      <c r="E46" s="55" t="s">
        <v>5</v>
      </c>
      <c r="F46" s="66" t="str">
        <f>D46</f>
        <v>Saint Cyr Zoo A</v>
      </c>
      <c r="G46" s="96">
        <f>G38+Paramétrage!$G$18+Paramétrage!$G$19</f>
        <v>0.66979166666666667</v>
      </c>
      <c r="H46" s="51"/>
      <c r="I46" s="65"/>
      <c r="J46" s="51"/>
      <c r="K46" s="51"/>
      <c r="L46" s="69"/>
      <c r="M46" s="61"/>
      <c r="N46" s="51"/>
      <c r="O46" s="58">
        <f>G46</f>
        <v>0.66979166666666667</v>
      </c>
      <c r="P46" s="51"/>
      <c r="Q46" s="65"/>
      <c r="R46" s="51"/>
      <c r="S46" s="51"/>
      <c r="U46" s="61"/>
      <c r="V46" s="51"/>
      <c r="W46" s="67" t="s">
        <v>81</v>
      </c>
      <c r="X46" s="56" t="str">
        <f>IF(S12="","",VLOOKUP("l",S11:T12,2,FALSE))</f>
        <v>Les Caracaras B</v>
      </c>
    </row>
    <row r="47" spans="2:24" ht="21" x14ac:dyDescent="0.35">
      <c r="B47" s="113"/>
      <c r="D47" s="51"/>
      <c r="E47" s="57"/>
      <c r="F47" s="65"/>
      <c r="G47" s="63" t="str">
        <f>IF(E46="","",VLOOKUP("w",E45:F46,2,FALSE))</f>
        <v>Saint Cyr Zoo A</v>
      </c>
      <c r="H47" s="55" t="s">
        <v>7</v>
      </c>
      <c r="I47" s="66" t="str">
        <f>G47</f>
        <v>Saint Cyr Zoo A</v>
      </c>
      <c r="J47" s="51"/>
      <c r="K47" s="51"/>
      <c r="L47" s="69"/>
      <c r="M47" s="61"/>
      <c r="N47" s="51"/>
      <c r="O47" s="63" t="str">
        <f>IF(E46="","",VLOOKUP("l",E45:F46,2,FALSE))</f>
        <v>Les Téléteubiloutes A</v>
      </c>
      <c r="P47" s="55" t="s">
        <v>7</v>
      </c>
      <c r="Q47" s="66" t="str">
        <f>O47</f>
        <v>Les Téléteubiloutes A</v>
      </c>
      <c r="R47" s="51"/>
      <c r="S47" s="51"/>
      <c r="U47" s="61"/>
      <c r="V47" s="51"/>
      <c r="W47" s="51"/>
    </row>
    <row r="48" spans="2:24" ht="21" x14ac:dyDescent="0.35">
      <c r="B48" s="113"/>
      <c r="D48" s="58">
        <f>D44</f>
        <v>0.64201388888888899</v>
      </c>
      <c r="E48" s="57"/>
      <c r="F48" s="65"/>
      <c r="G48" s="63" t="str">
        <f>IF(E50="","",VLOOKUP("w",E49:F50,2,FALSE))</f>
        <v>Los Mosquitos B</v>
      </c>
      <c r="H48" s="55" t="s">
        <v>5</v>
      </c>
      <c r="I48" s="66" t="str">
        <f>G48</f>
        <v>Los Mosquitos B</v>
      </c>
      <c r="J48" s="99">
        <f>J42+Paramétrage!$G$18+Paramétrage!$G$19</f>
        <v>0.69756944444444435</v>
      </c>
      <c r="K48" s="51"/>
      <c r="L48" s="69"/>
      <c r="M48" s="61"/>
      <c r="N48" s="51"/>
      <c r="O48" s="63" t="str">
        <f>IF(E50="","",VLOOKUP("l",E49:F50,2,FALSE))</f>
        <v>Les Fandens B</v>
      </c>
      <c r="P48" s="55" t="s">
        <v>5</v>
      </c>
      <c r="Q48" s="66" t="str">
        <f>O48</f>
        <v>Les Fandens B</v>
      </c>
      <c r="R48" s="96">
        <f>J48</f>
        <v>0.69756944444444435</v>
      </c>
      <c r="S48" s="51"/>
      <c r="U48" s="61"/>
      <c r="V48" s="51"/>
      <c r="W48" s="63" t="s">
        <v>82</v>
      </c>
      <c r="X48" s="53" t="str">
        <f>IF(S18="","",VLOOKUP("w",S17:T18,2,FALSE))</f>
        <v>Trampotech A</v>
      </c>
    </row>
    <row r="49" spans="2:24" ht="21" x14ac:dyDescent="0.35">
      <c r="B49" s="113"/>
      <c r="D49" s="62" t="str">
        <f>'Param. - Transition'!B8</f>
        <v>Los Mosquitos B</v>
      </c>
      <c r="E49" s="55" t="s">
        <v>5</v>
      </c>
      <c r="F49" s="66" t="str">
        <f>D49</f>
        <v>Los Mosquitos B</v>
      </c>
      <c r="G49" s="51"/>
      <c r="H49" s="51"/>
      <c r="I49" s="65"/>
      <c r="J49" s="63" t="str">
        <f>IF(H40="","",VLOOKUP("L",H39:I40,2,FALSE))</f>
        <v>L'aile ou la cuite B</v>
      </c>
      <c r="K49" s="55" t="s">
        <v>7</v>
      </c>
      <c r="L49" s="70" t="str">
        <f>J49</f>
        <v>L'aile ou la cuite B</v>
      </c>
      <c r="M49" s="61"/>
      <c r="N49" s="51"/>
      <c r="O49" s="51"/>
      <c r="P49" s="51"/>
      <c r="Q49" s="65"/>
      <c r="R49" s="63" t="str">
        <f>IF(P40="","",VLOOKUP("L",P39:Q40,2,FALSE))</f>
        <v>Bandanateam B</v>
      </c>
      <c r="S49" s="55" t="s">
        <v>5</v>
      </c>
      <c r="T49" s="70" t="str">
        <f>R49</f>
        <v>Bandanateam B</v>
      </c>
      <c r="U49" s="61"/>
      <c r="V49" s="51"/>
      <c r="W49" s="51"/>
    </row>
    <row r="50" spans="2:24" ht="21" x14ac:dyDescent="0.35">
      <c r="B50" s="114"/>
      <c r="D50" s="62" t="str">
        <f>'Param. - Transition'!C6</f>
        <v>Les Fandens B</v>
      </c>
      <c r="E50" s="55" t="s">
        <v>7</v>
      </c>
      <c r="F50" s="66" t="str">
        <f>D50</f>
        <v>Les Fandens B</v>
      </c>
      <c r="G50" s="51"/>
      <c r="H50" s="51"/>
      <c r="I50" s="65"/>
      <c r="J50" s="63" t="str">
        <f>IF(H48="","",VLOOKUP("L",H47:I48,2,FALSE))</f>
        <v>Saint Cyr Zoo A</v>
      </c>
      <c r="K50" s="55" t="s">
        <v>5</v>
      </c>
      <c r="L50" s="70" t="str">
        <f>J50</f>
        <v>Saint Cyr Zoo A</v>
      </c>
      <c r="M50" s="61"/>
      <c r="N50" s="51"/>
      <c r="O50" s="51"/>
      <c r="P50" s="51"/>
      <c r="Q50" s="65"/>
      <c r="R50" s="63" t="str">
        <f>IF(P48="","",VLOOKUP("L",P47:Q48,2,FALSE))</f>
        <v>Les Téléteubiloutes A</v>
      </c>
      <c r="S50" s="55" t="s">
        <v>7</v>
      </c>
      <c r="T50" s="70" t="str">
        <f>R50</f>
        <v>Les Téléteubiloutes A</v>
      </c>
      <c r="U50" s="61"/>
      <c r="V50" s="51"/>
      <c r="W50" s="67" t="s">
        <v>83</v>
      </c>
      <c r="X50" s="56" t="str">
        <f>IF(S18="","",VLOOKUP("l",S17:T18,2,FALSE))</f>
        <v>Trampotech B</v>
      </c>
    </row>
    <row r="51" spans="2:24" ht="21" x14ac:dyDescent="0.35">
      <c r="D51" s="51"/>
      <c r="F51" s="65"/>
      <c r="G51" s="51"/>
      <c r="H51" s="51"/>
      <c r="I51" s="65"/>
      <c r="J51" s="51"/>
      <c r="K51" s="51"/>
      <c r="L51" s="69"/>
      <c r="M51" s="61"/>
      <c r="N51" s="51"/>
      <c r="O51" s="51"/>
      <c r="P51" s="51"/>
      <c r="Q51" s="65"/>
      <c r="R51" s="51"/>
      <c r="S51" s="51"/>
      <c r="U51" s="61"/>
      <c r="V51" s="51"/>
    </row>
    <row r="52" spans="2:24" ht="21" x14ac:dyDescent="0.35">
      <c r="M52" s="59"/>
      <c r="U52" s="59"/>
    </row>
    <row r="53" spans="2:24" ht="21" x14ac:dyDescent="0.35">
      <c r="M53" s="59"/>
      <c r="R53" s="58" t="s">
        <v>84</v>
      </c>
      <c r="U53" s="59"/>
    </row>
    <row r="54" spans="2:24" ht="18.5" x14ac:dyDescent="0.35">
      <c r="R54" s="58">
        <f>R48+Paramétrage!$G$18</f>
        <v>0.70312499999999989</v>
      </c>
    </row>
  </sheetData>
  <sheetProtection selectLockedCells="1"/>
  <mergeCells count="6">
    <mergeCell ref="B5:B18"/>
    <mergeCell ref="O2:S2"/>
    <mergeCell ref="W2:Y2"/>
    <mergeCell ref="B21:B34"/>
    <mergeCell ref="B37:B50"/>
    <mergeCell ref="D2:K2"/>
  </mergeCells>
  <conditionalFormatting sqref="D5:E7">
    <cfRule type="cellIs" dxfId="340" priority="404" operator="equal">
      <formula>"N"</formula>
    </cfRule>
    <cfRule type="cellIs" dxfId="339" priority="405" operator="equal">
      <formula>"W"</formula>
    </cfRule>
    <cfRule type="cellIs" dxfId="338" priority="406" operator="equal">
      <formula>"L"</formula>
    </cfRule>
  </conditionalFormatting>
  <conditionalFormatting sqref="D15:E15">
    <cfRule type="cellIs" dxfId="337" priority="487" operator="equal">
      <formula>"L"</formula>
    </cfRule>
    <cfRule type="cellIs" dxfId="336" priority="486" operator="equal">
      <formula>"W"</formula>
    </cfRule>
    <cfRule type="cellIs" dxfId="335" priority="485" operator="equal">
      <formula>"N"</formula>
    </cfRule>
  </conditionalFormatting>
  <conditionalFormatting sqref="D21:E23">
    <cfRule type="cellIs" dxfId="334" priority="514" operator="equal">
      <formula>"L"</formula>
    </cfRule>
    <cfRule type="cellIs" dxfId="333" priority="513" operator="equal">
      <formula>"W"</formula>
    </cfRule>
    <cfRule type="cellIs" dxfId="332" priority="512" operator="equal">
      <formula>"N"</formula>
    </cfRule>
  </conditionalFormatting>
  <conditionalFormatting sqref="D31:E31">
    <cfRule type="cellIs" dxfId="331" priority="593" operator="equal">
      <formula>"N"</formula>
    </cfRule>
    <cfRule type="cellIs" dxfId="330" priority="595" operator="equal">
      <formula>"L"</formula>
    </cfRule>
    <cfRule type="cellIs" dxfId="329" priority="594" operator="equal">
      <formula>"W"</formula>
    </cfRule>
  </conditionalFormatting>
  <conditionalFormatting sqref="D47:E47">
    <cfRule type="cellIs" dxfId="328" priority="1080" operator="equal">
      <formula>"W"</formula>
    </cfRule>
    <cfRule type="cellIs" dxfId="327" priority="1081" operator="equal">
      <formula>"L"</formula>
    </cfRule>
    <cfRule type="cellIs" dxfId="326" priority="1079" operator="equal">
      <formula>"N"</formula>
    </cfRule>
  </conditionalFormatting>
  <conditionalFormatting sqref="D1:L1 C3:L3 D37:E39 D41:D42 D43:E43 D49:D50 D51:F51 D52:L53 D54:Q54 D55:V138">
    <cfRule type="cellIs" dxfId="325" priority="1089" operator="equal">
      <formula>"W"</formula>
    </cfRule>
    <cfRule type="cellIs" dxfId="324" priority="1088" operator="equal">
      <formula>"N"</formula>
    </cfRule>
    <cfRule type="cellIs" dxfId="323" priority="1090" operator="equal">
      <formula>"L"</formula>
    </cfRule>
  </conditionalFormatting>
  <conditionalFormatting sqref="E8:E10">
    <cfRule type="cellIs" dxfId="322" priority="407" operator="equal">
      <formula>"N"</formula>
    </cfRule>
    <cfRule type="cellIs" dxfId="321" priority="408" operator="equal">
      <formula>"W"</formula>
    </cfRule>
    <cfRule type="cellIs" dxfId="320" priority="409" operator="equal">
      <formula>"L"</formula>
    </cfRule>
  </conditionalFormatting>
  <conditionalFormatting sqref="E12:E14">
    <cfRule type="cellIs" dxfId="319" priority="410" operator="equal">
      <formula>"N"</formula>
    </cfRule>
    <cfRule type="cellIs" dxfId="318" priority="411" operator="equal">
      <formula>"W"</formula>
    </cfRule>
    <cfRule type="cellIs" dxfId="317" priority="412" operator="equal">
      <formula>"L"</formula>
    </cfRule>
  </conditionalFormatting>
  <conditionalFormatting sqref="E16:E18">
    <cfRule type="cellIs" dxfId="316" priority="414" operator="equal">
      <formula>"W"</formula>
    </cfRule>
    <cfRule type="cellIs" dxfId="315" priority="415" operator="equal">
      <formula>"L"</formula>
    </cfRule>
    <cfRule type="cellIs" dxfId="314" priority="413" operator="equal">
      <formula>"N"</formula>
    </cfRule>
  </conditionalFormatting>
  <conditionalFormatting sqref="E24:E26">
    <cfRule type="cellIs" dxfId="313" priority="515" operator="equal">
      <formula>"N"</formula>
    </cfRule>
    <cfRule type="cellIs" dxfId="312" priority="516" operator="equal">
      <formula>"W"</formula>
    </cfRule>
    <cfRule type="cellIs" dxfId="311" priority="517" operator="equal">
      <formula>"L"</formula>
    </cfRule>
  </conditionalFormatting>
  <conditionalFormatting sqref="E28:E30">
    <cfRule type="cellIs" dxfId="310" priority="518" operator="equal">
      <formula>"N"</formula>
    </cfRule>
    <cfRule type="cellIs" dxfId="309" priority="520" operator="equal">
      <formula>"L"</formula>
    </cfRule>
    <cfRule type="cellIs" dxfId="308" priority="519" operator="equal">
      <formula>"W"</formula>
    </cfRule>
  </conditionalFormatting>
  <conditionalFormatting sqref="E32:E34">
    <cfRule type="cellIs" dxfId="307" priority="19" operator="equal">
      <formula>"L"</formula>
    </cfRule>
    <cfRule type="cellIs" dxfId="306" priority="18" operator="equal">
      <formula>"W"</formula>
    </cfRule>
    <cfRule type="cellIs" dxfId="305" priority="17" operator="equal">
      <formula>"N"</formula>
    </cfRule>
  </conditionalFormatting>
  <conditionalFormatting sqref="E44:E46">
    <cfRule type="cellIs" dxfId="304" priority="50" operator="equal">
      <formula>"N"</formula>
    </cfRule>
    <cfRule type="cellIs" dxfId="303" priority="52" operator="equal">
      <formula>"L"</formula>
    </cfRule>
    <cfRule type="cellIs" dxfId="302" priority="51" operator="equal">
      <formula>"W"</formula>
    </cfRule>
  </conditionalFormatting>
  <conditionalFormatting sqref="F5:F8">
    <cfRule type="cellIs" dxfId="301" priority="470" operator="equal">
      <formula>"N"</formula>
    </cfRule>
    <cfRule type="cellIs" dxfId="300" priority="471" operator="equal">
      <formula>"W"</formula>
    </cfRule>
    <cfRule type="cellIs" dxfId="299" priority="472" operator="equal">
      <formula>"L"</formula>
    </cfRule>
  </conditionalFormatting>
  <conditionalFormatting sqref="F13:F16">
    <cfRule type="cellIs" dxfId="298" priority="479" operator="equal">
      <formula>"N"</formula>
    </cfRule>
    <cfRule type="cellIs" dxfId="297" priority="480" operator="equal">
      <formula>"W"</formula>
    </cfRule>
    <cfRule type="cellIs" dxfId="296" priority="481" operator="equal">
      <formula>"L"</formula>
    </cfRule>
  </conditionalFormatting>
  <conditionalFormatting sqref="F21:F32">
    <cfRule type="cellIs" dxfId="295" priority="580" operator="equal">
      <formula>"L"</formula>
    </cfRule>
    <cfRule type="cellIs" dxfId="294" priority="579" operator="equal">
      <formula>"W"</formula>
    </cfRule>
    <cfRule type="cellIs" dxfId="293" priority="578" operator="equal">
      <formula>"N"</formula>
    </cfRule>
  </conditionalFormatting>
  <conditionalFormatting sqref="F37:F48">
    <cfRule type="cellIs" dxfId="292" priority="1043" operator="equal">
      <formula>"N"</formula>
    </cfRule>
    <cfRule type="cellIs" dxfId="291" priority="1045" operator="equal">
      <formula>"L"</formula>
    </cfRule>
    <cfRule type="cellIs" dxfId="290" priority="1044" operator="equal">
      <formula>"W"</formula>
    </cfRule>
  </conditionalFormatting>
  <conditionalFormatting sqref="G7:G8">
    <cfRule type="cellIs" dxfId="289" priority="465" operator="equal">
      <formula>"W"</formula>
    </cfRule>
    <cfRule type="cellIs" dxfId="288" priority="464" operator="equal">
      <formula>"N"</formula>
    </cfRule>
    <cfRule type="cellIs" dxfId="287" priority="466" operator="equal">
      <formula>"L"</formula>
    </cfRule>
  </conditionalFormatting>
  <conditionalFormatting sqref="G23:G24">
    <cfRule type="cellIs" dxfId="286" priority="367" operator="equal">
      <formula>"L"</formula>
    </cfRule>
    <cfRule type="cellIs" dxfId="285" priority="366" operator="equal">
      <formula>"W"</formula>
    </cfRule>
    <cfRule type="cellIs" dxfId="284" priority="365" operator="equal">
      <formula>"N"</formula>
    </cfRule>
  </conditionalFormatting>
  <conditionalFormatting sqref="G39:G40">
    <cfRule type="cellIs" dxfId="283" priority="319" operator="equal">
      <formula>"L"</formula>
    </cfRule>
    <cfRule type="cellIs" dxfId="282" priority="318" operator="equal">
      <formula>"W"</formula>
    </cfRule>
    <cfRule type="cellIs" dxfId="281" priority="317" operator="equal">
      <formula>"N"</formula>
    </cfRule>
  </conditionalFormatting>
  <conditionalFormatting sqref="G15:I16">
    <cfRule type="cellIs" dxfId="280" priority="400" operator="equal">
      <formula>"L"</formula>
    </cfRule>
    <cfRule type="cellIs" dxfId="279" priority="399" operator="equal">
      <formula>"W"</formula>
    </cfRule>
    <cfRule type="cellIs" dxfId="278" priority="398" operator="equal">
      <formula>"N"</formula>
    </cfRule>
  </conditionalFormatting>
  <conditionalFormatting sqref="G31:I32">
    <cfRule type="cellIs" dxfId="277" priority="118" operator="equal">
      <formula>"L"</formula>
    </cfRule>
    <cfRule type="cellIs" dxfId="276" priority="117" operator="equal">
      <formula>"W"</formula>
    </cfRule>
    <cfRule type="cellIs" dxfId="275" priority="116" operator="equal">
      <formula>"N"</formula>
    </cfRule>
  </conditionalFormatting>
  <conditionalFormatting sqref="G47:I48 E48:E50">
    <cfRule type="cellIs" dxfId="274" priority="42" operator="equal">
      <formula>"W"</formula>
    </cfRule>
    <cfRule type="cellIs" dxfId="273" priority="43" operator="equal">
      <formula>"L"</formula>
    </cfRule>
    <cfRule type="cellIs" dxfId="272" priority="41" operator="equal">
      <formula>"N"</formula>
    </cfRule>
  </conditionalFormatting>
  <conditionalFormatting sqref="H6:H8">
    <cfRule type="cellIs" dxfId="271" priority="403" operator="equal">
      <formula>"L"</formula>
    </cfRule>
    <cfRule type="cellIs" dxfId="270" priority="402" operator="equal">
      <formula>"W"</formula>
    </cfRule>
    <cfRule type="cellIs" dxfId="269" priority="401" operator="equal">
      <formula>"N"</formula>
    </cfRule>
  </conditionalFormatting>
  <conditionalFormatting sqref="H22:H24">
    <cfRule type="cellIs" dxfId="268" priority="121" operator="equal">
      <formula>"L"</formula>
    </cfRule>
    <cfRule type="cellIs" dxfId="267" priority="120" operator="equal">
      <formula>"W"</formula>
    </cfRule>
    <cfRule type="cellIs" dxfId="266" priority="119" operator="equal">
      <formula>"N"</formula>
    </cfRule>
  </conditionalFormatting>
  <conditionalFormatting sqref="H38:H40 E40:E42">
    <cfRule type="cellIs" dxfId="265" priority="53" operator="equal">
      <formula>"N"</formula>
    </cfRule>
    <cfRule type="cellIs" dxfId="264" priority="55" operator="equal">
      <formula>"L"</formula>
    </cfRule>
    <cfRule type="cellIs" dxfId="263" priority="54" operator="equal">
      <formula>"W"</formula>
    </cfRule>
  </conditionalFormatting>
  <conditionalFormatting sqref="I6:I12">
    <cfRule type="cellIs" dxfId="262" priority="449" operator="equal">
      <formula>"N"</formula>
    </cfRule>
    <cfRule type="cellIs" dxfId="261" priority="450" operator="equal">
      <formula>"W"</formula>
    </cfRule>
    <cfRule type="cellIs" dxfId="260" priority="451" operator="equal">
      <formula>"L"</formula>
    </cfRule>
  </conditionalFormatting>
  <conditionalFormatting sqref="I18">
    <cfRule type="cellIs" dxfId="259" priority="443" operator="equal">
      <formula>"N"</formula>
    </cfRule>
    <cfRule type="cellIs" dxfId="258" priority="444" operator="equal">
      <formula>"W"</formula>
    </cfRule>
    <cfRule type="cellIs" dxfId="257" priority="445" operator="equal">
      <formula>"L"</formula>
    </cfRule>
  </conditionalFormatting>
  <conditionalFormatting sqref="I22:I28">
    <cfRule type="cellIs" dxfId="256" priority="558" operator="equal">
      <formula>"W"</formula>
    </cfRule>
    <cfRule type="cellIs" dxfId="255" priority="557" operator="equal">
      <formula>"N"</formula>
    </cfRule>
    <cfRule type="cellIs" dxfId="254" priority="559" operator="equal">
      <formula>"L"</formula>
    </cfRule>
  </conditionalFormatting>
  <conditionalFormatting sqref="I34">
    <cfRule type="cellIs" dxfId="253" priority="552" operator="equal">
      <formula>"W"</formula>
    </cfRule>
    <cfRule type="cellIs" dxfId="252" priority="553" operator="equal">
      <formula>"L"</formula>
    </cfRule>
    <cfRule type="cellIs" dxfId="251" priority="551" operator="equal">
      <formula>"N"</formula>
    </cfRule>
  </conditionalFormatting>
  <conditionalFormatting sqref="I38:I44">
    <cfRule type="cellIs" dxfId="250" priority="970" operator="equal">
      <formula>"L"</formula>
    </cfRule>
    <cfRule type="cellIs" dxfId="249" priority="968" operator="equal">
      <formula>"N"</formula>
    </cfRule>
    <cfRule type="cellIs" dxfId="248" priority="969" operator="equal">
      <formula>"W"</formula>
    </cfRule>
  </conditionalFormatting>
  <conditionalFormatting sqref="I50">
    <cfRule type="cellIs" dxfId="247" priority="962" operator="equal">
      <formula>"N"</formula>
    </cfRule>
    <cfRule type="cellIs" dxfId="246" priority="963" operator="equal">
      <formula>"W"</formula>
    </cfRule>
    <cfRule type="cellIs" dxfId="245" priority="964" operator="equal">
      <formula>"L"</formula>
    </cfRule>
  </conditionalFormatting>
  <conditionalFormatting sqref="J17:J18">
    <cfRule type="cellIs" dxfId="244" priority="448" operator="equal">
      <formula>"L"</formula>
    </cfRule>
    <cfRule type="cellIs" dxfId="243" priority="447" operator="equal">
      <formula>"W"</formula>
    </cfRule>
    <cfRule type="cellIs" dxfId="242" priority="446" operator="equal">
      <formula>"N"</formula>
    </cfRule>
  </conditionalFormatting>
  <conditionalFormatting sqref="J27:J29">
    <cfRule type="cellIs" dxfId="241" priority="353" operator="equal">
      <formula>"N"</formula>
    </cfRule>
    <cfRule type="cellIs" dxfId="240" priority="354" operator="equal">
      <formula>"W"</formula>
    </cfRule>
    <cfRule type="cellIs" dxfId="239" priority="355" operator="equal">
      <formula>"L"</formula>
    </cfRule>
  </conditionalFormatting>
  <conditionalFormatting sqref="J43:J45">
    <cfRule type="cellIs" dxfId="238" priority="329" operator="equal">
      <formula>"N"</formula>
    </cfRule>
    <cfRule type="cellIs" dxfId="237" priority="330" operator="equal">
      <formula>"W"</formula>
    </cfRule>
    <cfRule type="cellIs" dxfId="236" priority="331" operator="equal">
      <formula>"L"</formula>
    </cfRule>
  </conditionalFormatting>
  <conditionalFormatting sqref="J49:J50">
    <cfRule type="cellIs" dxfId="235" priority="334" operator="equal">
      <formula>"L"</formula>
    </cfRule>
    <cfRule type="cellIs" dxfId="234" priority="333" operator="equal">
      <formula>"W"</formula>
    </cfRule>
    <cfRule type="cellIs" dxfId="233" priority="332" operator="equal">
      <formula>"N"</formula>
    </cfRule>
  </conditionalFormatting>
  <conditionalFormatting sqref="J11:K12">
    <cfRule type="cellIs" dxfId="232" priority="397" operator="equal">
      <formula>"L"</formula>
    </cfRule>
    <cfRule type="cellIs" dxfId="231" priority="395" operator="equal">
      <formula>"N"</formula>
    </cfRule>
    <cfRule type="cellIs" dxfId="230" priority="396" operator="equal">
      <formula>"W"</formula>
    </cfRule>
  </conditionalFormatting>
  <conditionalFormatting sqref="J33:L34">
    <cfRule type="cellIs" dxfId="229" priority="11" operator="equal">
      <formula>"N"</formula>
    </cfRule>
    <cfRule type="cellIs" dxfId="228" priority="12" operator="equal">
      <formula>"W"</formula>
    </cfRule>
    <cfRule type="cellIs" dxfId="227" priority="13" operator="equal">
      <formula>"L"</formula>
    </cfRule>
  </conditionalFormatting>
  <conditionalFormatting sqref="K14:K18">
    <cfRule type="cellIs" dxfId="226" priority="392" operator="equal">
      <formula>"N"</formula>
    </cfRule>
    <cfRule type="cellIs" dxfId="225" priority="394" operator="equal">
      <formula>"L"</formula>
    </cfRule>
    <cfRule type="cellIs" dxfId="224" priority="393" operator="equal">
      <formula>"W"</formula>
    </cfRule>
  </conditionalFormatting>
  <conditionalFormatting sqref="K22:L32">
    <cfRule type="cellIs" dxfId="223" priority="14" operator="equal">
      <formula>"N"</formula>
    </cfRule>
    <cfRule type="cellIs" dxfId="222" priority="16" operator="equal">
      <formula>"L"</formula>
    </cfRule>
    <cfRule type="cellIs" dxfId="221" priority="15" operator="equal">
      <formula>"W"</formula>
    </cfRule>
  </conditionalFormatting>
  <conditionalFormatting sqref="K38:L50">
    <cfRule type="cellIs" dxfId="220" priority="39" operator="equal">
      <formula>"W"</formula>
    </cfRule>
    <cfRule type="cellIs" dxfId="219" priority="38" operator="equal">
      <formula>"N"</formula>
    </cfRule>
    <cfRule type="cellIs" dxfId="218" priority="40" operator="equal">
      <formula>"L"</formula>
    </cfRule>
  </conditionalFormatting>
  <conditionalFormatting sqref="N1:T1 W1:Y1 C1:C2 A1:B4 V1:V53 L2 N2:O2 N3:T3 W3:Y3 E4:L4 O4:P4 Q4:S7 N4:N10 T4:T35 C4:C138 B5 H5:L5 A5:A18 J6:J9 K6:L10 R8:S9 F9:H9 O9:P9 D9:D10 F10 D11:E11 F11:H12 N11:P12 L11:L18 H13:K13 P13:S13 D13:D14 N13:N51 H14:I14 P14:Q14 F17:I17 D17:D18 F18 D19:F19 I19:L19 W19:X19 A19:B20 Q19:S23 E20:L20 O20:P20 B21 H21:L21 A21:A34 J22:J25 R24:S25 G25:H25 O25:P25 D25:D26 D27:E27 G27:H28 O27:P28 D29:D30 H29:I30 P29:Q30 F33:I33 D33:D34 F34 D35:F35 I35:L35 Q35:S35 W35:X35 A35:B36 E36:L36 O36:P36 Q36:T38 B37 H37:L37 A37:A50 J38:J41 Q39:S39 T39:T50 R40:S41 G41:H41 O41:P41 G43:H44 O43:P44 D45:D46 H45:I46 P45:Q46 F49:I49 F50 I51:L51 Q51:T52 W51:X138 A51:B1048576 N52:P53 Q53 S53:T53 S54:V54">
    <cfRule type="cellIs" dxfId="217" priority="1300" operator="equal">
      <formula>"L"</formula>
    </cfRule>
    <cfRule type="cellIs" dxfId="216" priority="1298" operator="equal">
      <formula>"N"</formula>
    </cfRule>
    <cfRule type="cellIs" dxfId="215" priority="1299" operator="equal">
      <formula>"W"</formula>
    </cfRule>
  </conditionalFormatting>
  <conditionalFormatting sqref="O7:O8">
    <cfRule type="cellIs" dxfId="214" priority="453" operator="equal">
      <formula>"W"</formula>
    </cfRule>
    <cfRule type="cellIs" dxfId="213" priority="454" operator="equal">
      <formula>"L"</formula>
    </cfRule>
    <cfRule type="cellIs" dxfId="212" priority="452" operator="equal">
      <formula>"N"</formula>
    </cfRule>
  </conditionalFormatting>
  <conditionalFormatting sqref="O23:O24">
    <cfRule type="cellIs" dxfId="211" priority="364" operator="equal">
      <formula>"L"</formula>
    </cfRule>
    <cfRule type="cellIs" dxfId="210" priority="362" operator="equal">
      <formula>"N"</formula>
    </cfRule>
    <cfRule type="cellIs" dxfId="209" priority="363" operator="equal">
      <formula>"W"</formula>
    </cfRule>
  </conditionalFormatting>
  <conditionalFormatting sqref="O39:O40">
    <cfRule type="cellIs" dxfId="208" priority="340" operator="equal">
      <formula>"L"</formula>
    </cfRule>
    <cfRule type="cellIs" dxfId="207" priority="339" operator="equal">
      <formula>"W"</formula>
    </cfRule>
    <cfRule type="cellIs" dxfId="206" priority="338" operator="equal">
      <formula>"N"</formula>
    </cfRule>
  </conditionalFormatting>
  <conditionalFormatting sqref="O15:Q17">
    <cfRule type="cellIs" dxfId="205" priority="378" operator="equal">
      <formula>"W"</formula>
    </cfRule>
    <cfRule type="cellIs" dxfId="204" priority="379" operator="equal">
      <formula>"L"</formula>
    </cfRule>
    <cfRule type="cellIs" dxfId="203" priority="377" operator="equal">
      <formula>"N"</formula>
    </cfRule>
  </conditionalFormatting>
  <conditionalFormatting sqref="O31:Q33">
    <cfRule type="cellIs" dxfId="202" priority="10" operator="equal">
      <formula>"L"</formula>
    </cfRule>
    <cfRule type="cellIs" dxfId="201" priority="8" operator="equal">
      <formula>"N"</formula>
    </cfRule>
    <cfRule type="cellIs" dxfId="200" priority="9" operator="equal">
      <formula>"W"</formula>
    </cfRule>
  </conditionalFormatting>
  <conditionalFormatting sqref="P5:P8">
    <cfRule type="cellIs" dxfId="199" priority="391" operator="equal">
      <formula>"L"</formula>
    </cfRule>
    <cfRule type="cellIs" dxfId="198" priority="390" operator="equal">
      <formula>"W"</formula>
    </cfRule>
    <cfRule type="cellIs" dxfId="197" priority="389" operator="equal">
      <formula>"N"</formula>
    </cfRule>
  </conditionalFormatting>
  <conditionalFormatting sqref="P21:P24">
    <cfRule type="cellIs" dxfId="196" priority="108" operator="equal">
      <formula>"W"</formula>
    </cfRule>
    <cfRule type="cellIs" dxfId="195" priority="107" operator="equal">
      <formula>"N"</formula>
    </cfRule>
    <cfRule type="cellIs" dxfId="194" priority="109" operator="equal">
      <formula>"L"</formula>
    </cfRule>
  </conditionalFormatting>
  <conditionalFormatting sqref="P37:P40 S42:S50 O47:Q49">
    <cfRule type="cellIs" dxfId="193" priority="26" operator="equal">
      <formula>"N"</formula>
    </cfRule>
    <cfRule type="cellIs" dxfId="192" priority="27" operator="equal">
      <formula>"W"</formula>
    </cfRule>
    <cfRule type="cellIs" dxfId="191" priority="28" operator="equal">
      <formula>"L"</formula>
    </cfRule>
  </conditionalFormatting>
  <conditionalFormatting sqref="Q8:Q12">
    <cfRule type="cellIs" dxfId="190" priority="431" operator="equal">
      <formula>"N"</formula>
    </cfRule>
    <cfRule type="cellIs" dxfId="189" priority="432" operator="equal">
      <formula>"W"</formula>
    </cfRule>
    <cfRule type="cellIs" dxfId="188" priority="433" operator="equal">
      <formula>"L"</formula>
    </cfRule>
  </conditionalFormatting>
  <conditionalFormatting sqref="Q18">
    <cfRule type="cellIs" dxfId="187" priority="427" operator="equal">
      <formula>"L"</formula>
    </cfRule>
    <cfRule type="cellIs" dxfId="186" priority="426" operator="equal">
      <formula>"W"</formula>
    </cfRule>
    <cfRule type="cellIs" dxfId="185" priority="425" operator="equal">
      <formula>"N"</formula>
    </cfRule>
  </conditionalFormatting>
  <conditionalFormatting sqref="Q24:Q28">
    <cfRule type="cellIs" dxfId="184" priority="541" operator="equal">
      <formula>"L"</formula>
    </cfRule>
    <cfRule type="cellIs" dxfId="183" priority="540" operator="equal">
      <formula>"W"</formula>
    </cfRule>
    <cfRule type="cellIs" dxfId="182" priority="539" operator="equal">
      <formula>"N"</formula>
    </cfRule>
  </conditionalFormatting>
  <conditionalFormatting sqref="Q34">
    <cfRule type="cellIs" dxfId="181" priority="534" operator="equal">
      <formula>"W"</formula>
    </cfRule>
    <cfRule type="cellIs" dxfId="180" priority="535" operator="equal">
      <formula>"L"</formula>
    </cfRule>
    <cfRule type="cellIs" dxfId="179" priority="533" operator="equal">
      <formula>"N"</formula>
    </cfRule>
  </conditionalFormatting>
  <conditionalFormatting sqref="Q40:Q44">
    <cfRule type="cellIs" dxfId="178" priority="942" operator="equal">
      <formula>"W"</formula>
    </cfRule>
    <cfRule type="cellIs" dxfId="177" priority="941" operator="equal">
      <formula>"N"</formula>
    </cfRule>
    <cfRule type="cellIs" dxfId="176" priority="943" operator="equal">
      <formula>"L"</formula>
    </cfRule>
  </conditionalFormatting>
  <conditionalFormatting sqref="Q50">
    <cfRule type="cellIs" dxfId="175" priority="936" operator="equal">
      <formula>"W"</formula>
    </cfRule>
    <cfRule type="cellIs" dxfId="174" priority="937" operator="equal">
      <formula>"L"</formula>
    </cfRule>
    <cfRule type="cellIs" dxfId="173" priority="935" operator="equal">
      <formula>"N"</formula>
    </cfRule>
  </conditionalFormatting>
  <conditionalFormatting sqref="R11:R12">
    <cfRule type="cellIs" dxfId="172" priority="418" operator="equal">
      <formula>"L"</formula>
    </cfRule>
    <cfRule type="cellIs" dxfId="171" priority="417" operator="equal">
      <formula>"W"</formula>
    </cfRule>
    <cfRule type="cellIs" dxfId="170" priority="416" operator="equal">
      <formula>"N"</formula>
    </cfRule>
  </conditionalFormatting>
  <conditionalFormatting sqref="R17:R18">
    <cfRule type="cellIs" dxfId="169" priority="430" operator="equal">
      <formula>"L"</formula>
    </cfRule>
    <cfRule type="cellIs" dxfId="168" priority="428" operator="equal">
      <formula>"N"</formula>
    </cfRule>
    <cfRule type="cellIs" dxfId="167" priority="429" operator="equal">
      <formula>"W"</formula>
    </cfRule>
  </conditionalFormatting>
  <conditionalFormatting sqref="R27:R29">
    <cfRule type="cellIs" dxfId="166" priority="349" operator="equal">
      <formula>"L"</formula>
    </cfRule>
    <cfRule type="cellIs" dxfId="165" priority="347" operator="equal">
      <formula>"N"</formula>
    </cfRule>
    <cfRule type="cellIs" dxfId="164" priority="348" operator="equal">
      <formula>"W"</formula>
    </cfRule>
  </conditionalFormatting>
  <conditionalFormatting sqref="R33:R34">
    <cfRule type="cellIs" dxfId="163" priority="350" operator="equal">
      <formula>"N"</formula>
    </cfRule>
    <cfRule type="cellIs" dxfId="162" priority="352" operator="equal">
      <formula>"L"</formula>
    </cfRule>
    <cfRule type="cellIs" dxfId="161" priority="351" operator="equal">
      <formula>"W"</formula>
    </cfRule>
  </conditionalFormatting>
  <conditionalFormatting sqref="R43:R45">
    <cfRule type="cellIs" dxfId="160" priority="343" operator="equal">
      <formula>"L"</formula>
    </cfRule>
    <cfRule type="cellIs" dxfId="159" priority="342" operator="equal">
      <formula>"W"</formula>
    </cfRule>
    <cfRule type="cellIs" dxfId="158" priority="341" operator="equal">
      <formula>"N"</formula>
    </cfRule>
  </conditionalFormatting>
  <conditionalFormatting sqref="R49:R50">
    <cfRule type="cellIs" dxfId="157" priority="346" operator="equal">
      <formula>"L"</formula>
    </cfRule>
    <cfRule type="cellIs" dxfId="156" priority="345" operator="equal">
      <formula>"W"</formula>
    </cfRule>
    <cfRule type="cellIs" dxfId="155" priority="344" operator="equal">
      <formula>"N"</formula>
    </cfRule>
  </conditionalFormatting>
  <conditionalFormatting sqref="S10:S12">
    <cfRule type="cellIs" dxfId="154" priority="383" operator="equal">
      <formula>"N"</formula>
    </cfRule>
    <cfRule type="cellIs" dxfId="153" priority="384" operator="equal">
      <formula>"W"</formula>
    </cfRule>
    <cfRule type="cellIs" dxfId="152" priority="385" operator="equal">
      <formula>"L"</formula>
    </cfRule>
  </conditionalFormatting>
  <conditionalFormatting sqref="S14:S18">
    <cfRule type="cellIs" dxfId="151" priority="382" operator="equal">
      <formula>"L"</formula>
    </cfRule>
    <cfRule type="cellIs" dxfId="150" priority="380" operator="equal">
      <formula>"N"</formula>
    </cfRule>
    <cfRule type="cellIs" dxfId="149" priority="381" operator="equal">
      <formula>"W"</formula>
    </cfRule>
  </conditionalFormatting>
  <conditionalFormatting sqref="S26:S34">
    <cfRule type="cellIs" dxfId="148" priority="3" operator="equal">
      <formula>"W"</formula>
    </cfRule>
    <cfRule type="cellIs" dxfId="147" priority="4" operator="equal">
      <formula>"L"</formula>
    </cfRule>
    <cfRule type="cellIs" dxfId="146" priority="2" operator="equal">
      <formula>"N"</formula>
    </cfRule>
  </conditionalFormatting>
  <conditionalFormatting sqref="T2">
    <cfRule type="cellIs" dxfId="145" priority="23" operator="equal">
      <formula>"N"</formula>
    </cfRule>
    <cfRule type="cellIs" dxfId="144" priority="24" operator="equal">
      <formula>"W"</formula>
    </cfRule>
    <cfRule type="cellIs" dxfId="143" priority="25" operator="equal">
      <formula>"L"</formula>
    </cfRule>
  </conditionalFormatting>
  <conditionalFormatting sqref="W2">
    <cfRule type="cellIs" dxfId="142" priority="20" operator="equal">
      <formula>"N"</formula>
    </cfRule>
    <cfRule type="cellIs" dxfId="141" priority="21" operator="equal">
      <formula>"W"</formula>
    </cfRule>
    <cfRule type="cellIs" dxfId="140" priority="22" operator="equal">
      <formula>"L"</formula>
    </cfRule>
  </conditionalFormatting>
  <conditionalFormatting sqref="W8">
    <cfRule type="cellIs" dxfId="139" priority="873" operator="equal">
      <formula>"W"</formula>
    </cfRule>
    <cfRule type="cellIs" dxfId="138" priority="874" operator="equal">
      <formula>"L"</formula>
    </cfRule>
    <cfRule type="cellIs" dxfId="137" priority="872" operator="equal">
      <formula>"N"</formula>
    </cfRule>
  </conditionalFormatting>
  <conditionalFormatting sqref="W10">
    <cfRule type="cellIs" dxfId="136" priority="877" operator="equal">
      <formula>"L"</formula>
    </cfRule>
    <cfRule type="cellIs" dxfId="135" priority="876" operator="equal">
      <formula>"W"</formula>
    </cfRule>
    <cfRule type="cellIs" dxfId="134" priority="875" operator="equal">
      <formula>"N"</formula>
    </cfRule>
  </conditionalFormatting>
  <conditionalFormatting sqref="W12">
    <cfRule type="cellIs" dxfId="133" priority="868" operator="equal">
      <formula>"L"</formula>
    </cfRule>
    <cfRule type="cellIs" dxfId="132" priority="866" operator="equal">
      <formula>"N"</formula>
    </cfRule>
    <cfRule type="cellIs" dxfId="131" priority="867" operator="equal">
      <formula>"W"</formula>
    </cfRule>
  </conditionalFormatting>
  <conditionalFormatting sqref="W14">
    <cfRule type="cellIs" dxfId="130" priority="879" operator="equal">
      <formula>"W"</formula>
    </cfRule>
    <cfRule type="cellIs" dxfId="129" priority="880" operator="equal">
      <formula>"L"</formula>
    </cfRule>
    <cfRule type="cellIs" dxfId="128" priority="878" operator="equal">
      <formula>"N"</formula>
    </cfRule>
  </conditionalFormatting>
  <conditionalFormatting sqref="W16">
    <cfRule type="cellIs" dxfId="127" priority="861" operator="equal">
      <formula>"W"</formula>
    </cfRule>
    <cfRule type="cellIs" dxfId="126" priority="862" operator="equal">
      <formula>"L"</formula>
    </cfRule>
    <cfRule type="cellIs" dxfId="125" priority="860" operator="equal">
      <formula>"N"</formula>
    </cfRule>
  </conditionalFormatting>
  <conditionalFormatting sqref="W18:W20">
    <cfRule type="cellIs" dxfId="124" priority="301" operator="equal">
      <formula>"L"</formula>
    </cfRule>
    <cfRule type="cellIs" dxfId="123" priority="300" operator="equal">
      <formula>"W"</formula>
    </cfRule>
    <cfRule type="cellIs" dxfId="122" priority="299" operator="equal">
      <formula>"N"</formula>
    </cfRule>
  </conditionalFormatting>
  <conditionalFormatting sqref="W22">
    <cfRule type="cellIs" dxfId="121" priority="302" operator="equal">
      <formula>"N"</formula>
    </cfRule>
    <cfRule type="cellIs" dxfId="120" priority="304" operator="equal">
      <formula>"L"</formula>
    </cfRule>
    <cfRule type="cellIs" dxfId="119" priority="303" operator="equal">
      <formula>"W"</formula>
    </cfRule>
  </conditionalFormatting>
  <conditionalFormatting sqref="W24">
    <cfRule type="cellIs" dxfId="118" priority="295" operator="equal">
      <formula>"L"</formula>
    </cfRule>
    <cfRule type="cellIs" dxfId="117" priority="294" operator="equal">
      <formula>"W"</formula>
    </cfRule>
    <cfRule type="cellIs" dxfId="116" priority="293" operator="equal">
      <formula>"N"</formula>
    </cfRule>
  </conditionalFormatting>
  <conditionalFormatting sqref="W26:W28">
    <cfRule type="cellIs" dxfId="115" priority="267" operator="equal">
      <formula>"W"</formula>
    </cfRule>
    <cfRule type="cellIs" dxfId="114" priority="266" operator="equal">
      <formula>"N"</formula>
    </cfRule>
    <cfRule type="cellIs" dxfId="113" priority="268" operator="equal">
      <formula>"L"</formula>
    </cfRule>
  </conditionalFormatting>
  <conditionalFormatting sqref="W30">
    <cfRule type="cellIs" dxfId="112" priority="269" operator="equal">
      <formula>"N"</formula>
    </cfRule>
    <cfRule type="cellIs" dxfId="111" priority="271" operator="equal">
      <formula>"L"</formula>
    </cfRule>
    <cfRule type="cellIs" dxfId="110" priority="270" operator="equal">
      <formula>"W"</formula>
    </cfRule>
  </conditionalFormatting>
  <conditionalFormatting sqref="W32">
    <cfRule type="cellIs" dxfId="109" priority="260" operator="equal">
      <formula>"N"</formula>
    </cfRule>
    <cfRule type="cellIs" dxfId="108" priority="261" operator="equal">
      <formula>"W"</formula>
    </cfRule>
    <cfRule type="cellIs" dxfId="107" priority="262" operator="equal">
      <formula>"L"</formula>
    </cfRule>
  </conditionalFormatting>
  <conditionalFormatting sqref="W34">
    <cfRule type="cellIs" dxfId="106" priority="253" operator="equal">
      <formula>"L"</formula>
    </cfRule>
    <cfRule type="cellIs" dxfId="105" priority="251" operator="equal">
      <formula>"N"</formula>
    </cfRule>
    <cfRule type="cellIs" dxfId="104" priority="252" operator="equal">
      <formula>"W"</formula>
    </cfRule>
  </conditionalFormatting>
  <conditionalFormatting sqref="W36">
    <cfRule type="cellIs" dxfId="103" priority="233" operator="equal">
      <formula>"N"</formula>
    </cfRule>
    <cfRule type="cellIs" dxfId="102" priority="235" operator="equal">
      <formula>"L"</formula>
    </cfRule>
    <cfRule type="cellIs" dxfId="101" priority="234" operator="equal">
      <formula>"W"</formula>
    </cfRule>
  </conditionalFormatting>
  <conditionalFormatting sqref="W38">
    <cfRule type="cellIs" dxfId="100" priority="238" operator="equal">
      <formula>"L"</formula>
    </cfRule>
    <cfRule type="cellIs" dxfId="99" priority="237" operator="equal">
      <formula>"W"</formula>
    </cfRule>
    <cfRule type="cellIs" dxfId="98" priority="236" operator="equal">
      <formula>"N"</formula>
    </cfRule>
  </conditionalFormatting>
  <conditionalFormatting sqref="W40">
    <cfRule type="cellIs" dxfId="97" priority="229" operator="equal">
      <formula>"L"</formula>
    </cfRule>
    <cfRule type="cellIs" dxfId="96" priority="227" operator="equal">
      <formula>"N"</formula>
    </cfRule>
    <cfRule type="cellIs" dxfId="95" priority="228" operator="equal">
      <formula>"W"</formula>
    </cfRule>
  </conditionalFormatting>
  <conditionalFormatting sqref="W42:W44">
    <cfRule type="cellIs" dxfId="94" priority="202" operator="equal">
      <formula>"L"</formula>
    </cfRule>
    <cfRule type="cellIs" dxfId="93" priority="201" operator="equal">
      <formula>"W"</formula>
    </cfRule>
    <cfRule type="cellIs" dxfId="92" priority="200" operator="equal">
      <formula>"N"</formula>
    </cfRule>
  </conditionalFormatting>
  <conditionalFormatting sqref="W46">
    <cfRule type="cellIs" dxfId="91" priority="205" operator="equal">
      <formula>"L"</formula>
    </cfRule>
    <cfRule type="cellIs" dxfId="90" priority="204" operator="equal">
      <formula>"W"</formula>
    </cfRule>
    <cfRule type="cellIs" dxfId="89" priority="203" operator="equal">
      <formula>"N"</formula>
    </cfRule>
  </conditionalFormatting>
  <conditionalFormatting sqref="W48">
    <cfRule type="cellIs" dxfId="88" priority="194" operator="equal">
      <formula>"N"</formula>
    </cfRule>
    <cfRule type="cellIs" dxfId="87" priority="195" operator="equal">
      <formula>"W"</formula>
    </cfRule>
    <cfRule type="cellIs" dxfId="86" priority="196" operator="equal">
      <formula>"L"</formula>
    </cfRule>
  </conditionalFormatting>
  <conditionalFormatting sqref="W50">
    <cfRule type="cellIs" dxfId="85" priority="187" operator="equal">
      <formula>"L"</formula>
    </cfRule>
    <cfRule type="cellIs" dxfId="84" priority="186" operator="equal">
      <formula>"W"</formula>
    </cfRule>
    <cfRule type="cellIs" dxfId="83" priority="185" operator="equal">
      <formula>"N"</formula>
    </cfRule>
  </conditionalFormatting>
  <conditionalFormatting sqref="W4:X6">
    <cfRule type="cellIs" dxfId="82" priority="856" operator="equal">
      <formula>"L"</formula>
    </cfRule>
    <cfRule type="cellIs" dxfId="81" priority="854" operator="equal">
      <formula>"N"</formula>
    </cfRule>
    <cfRule type="cellIs" dxfId="80" priority="855" operator="equal">
      <formula>"W"</formula>
    </cfRule>
  </conditionalFormatting>
  <conditionalFormatting sqref="X8:X10">
    <cfRule type="cellIs" dxfId="79" priority="177" operator="equal">
      <formula>"W"</formula>
    </cfRule>
    <cfRule type="cellIs" dxfId="78" priority="178" operator="equal">
      <formula>"L"</formula>
    </cfRule>
    <cfRule type="cellIs" dxfId="77" priority="176" operator="equal">
      <formula>"N"</formula>
    </cfRule>
  </conditionalFormatting>
  <conditionalFormatting sqref="X12:X14">
    <cfRule type="cellIs" dxfId="76" priority="168" operator="equal">
      <formula>"W"</formula>
    </cfRule>
    <cfRule type="cellIs" dxfId="75" priority="167" operator="equal">
      <formula>"N"</formula>
    </cfRule>
    <cfRule type="cellIs" dxfId="74" priority="169" operator="equal">
      <formula>"L"</formula>
    </cfRule>
  </conditionalFormatting>
  <conditionalFormatting sqref="X16:X18">
    <cfRule type="cellIs" dxfId="73" priority="159" operator="equal">
      <formula>"W"</formula>
    </cfRule>
    <cfRule type="cellIs" dxfId="72" priority="158" operator="equal">
      <formula>"N"</formula>
    </cfRule>
    <cfRule type="cellIs" dxfId="71" priority="160" operator="equal">
      <formula>"L"</formula>
    </cfRule>
  </conditionalFormatting>
  <conditionalFormatting sqref="X20:X22">
    <cfRule type="cellIs" dxfId="70" priority="151" operator="equal">
      <formula>"L"</formula>
    </cfRule>
    <cfRule type="cellIs" dxfId="69" priority="149" operator="equal">
      <formula>"N"</formula>
    </cfRule>
    <cfRule type="cellIs" dxfId="68" priority="150" operator="equal">
      <formula>"W"</formula>
    </cfRule>
  </conditionalFormatting>
  <conditionalFormatting sqref="X24:X26">
    <cfRule type="cellIs" dxfId="67" priority="140" operator="equal">
      <formula>"N"</formula>
    </cfRule>
    <cfRule type="cellIs" dxfId="66" priority="141" operator="equal">
      <formula>"W"</formula>
    </cfRule>
    <cfRule type="cellIs" dxfId="65" priority="142" operator="equal">
      <formula>"L"</formula>
    </cfRule>
  </conditionalFormatting>
  <conditionalFormatting sqref="X28:X30">
    <cfRule type="cellIs" dxfId="64" priority="132" operator="equal">
      <formula>"W"</formula>
    </cfRule>
    <cfRule type="cellIs" dxfId="63" priority="131" operator="equal">
      <formula>"N"</formula>
    </cfRule>
    <cfRule type="cellIs" dxfId="62" priority="133" operator="equal">
      <formula>"L"</formula>
    </cfRule>
  </conditionalFormatting>
  <conditionalFormatting sqref="X32:X34">
    <cfRule type="cellIs" dxfId="61" priority="124" operator="equal">
      <formula>"L"</formula>
    </cfRule>
    <cfRule type="cellIs" dxfId="60" priority="122" operator="equal">
      <formula>"N"</formula>
    </cfRule>
    <cfRule type="cellIs" dxfId="59" priority="123" operator="equal">
      <formula>"W"</formula>
    </cfRule>
  </conditionalFormatting>
  <conditionalFormatting sqref="X36:X38">
    <cfRule type="cellIs" dxfId="58" priority="91" operator="equal">
      <formula>"L"</formula>
    </cfRule>
    <cfRule type="cellIs" dxfId="57" priority="90" operator="equal">
      <formula>"W"</formula>
    </cfRule>
    <cfRule type="cellIs" dxfId="56" priority="89" operator="equal">
      <formula>"N"</formula>
    </cfRule>
  </conditionalFormatting>
  <conditionalFormatting sqref="X40:X42">
    <cfRule type="cellIs" dxfId="55" priority="81" operator="equal">
      <formula>"W"</formula>
    </cfRule>
    <cfRule type="cellIs" dxfId="54" priority="80" operator="equal">
      <formula>"N"</formula>
    </cfRule>
    <cfRule type="cellIs" dxfId="53" priority="82" operator="equal">
      <formula>"L"</formula>
    </cfRule>
  </conditionalFormatting>
  <conditionalFormatting sqref="X44:X46">
    <cfRule type="cellIs" dxfId="52" priority="71" operator="equal">
      <formula>"N"</formula>
    </cfRule>
    <cfRule type="cellIs" dxfId="51" priority="73" operator="equal">
      <formula>"L"</formula>
    </cfRule>
    <cfRule type="cellIs" dxfId="50" priority="72" operator="equal">
      <formula>"W"</formula>
    </cfRule>
  </conditionalFormatting>
  <conditionalFormatting sqref="X48:X50">
    <cfRule type="cellIs" dxfId="49" priority="63" operator="equal">
      <formula>"W"</formula>
    </cfRule>
    <cfRule type="cellIs" dxfId="48" priority="64" operator="equal">
      <formula>"L"</formula>
    </cfRule>
    <cfRule type="cellIs" dxfId="47" priority="62" operator="equal">
      <formula>"N"</formula>
    </cfRule>
  </conditionalFormatting>
  <conditionalFormatting sqref="Y4:Y138">
    <cfRule type="cellIs" dxfId="46" priority="1292" operator="equal">
      <formula>"N"</formula>
    </cfRule>
    <cfRule type="cellIs" dxfId="45" priority="1293" operator="equal">
      <formula>"W"</formula>
    </cfRule>
    <cfRule type="cellIs" dxfId="44" priority="1294" operator="equal">
      <formula>"L"</formula>
    </cfRule>
  </conditionalFormatting>
  <conditionalFormatting sqref="AB12:AC23">
    <cfRule type="cellIs" dxfId="43" priority="1" operator="equal">
      <formula>"X"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ACAC28A-F89A-437A-BC3E-95DDCF89D888}">
          <x14:formula1>
            <xm:f>Paramétrage!$A$1:$A$3</xm:f>
          </x14:formula1>
          <xm:sqref>E45:E46 H39:H40 E37:E38 S27:S28 E41:E42 E49:E50 H47:H48 K43:K44 K49:K50 P47:P48 P39:P40 S43:S44 E25:E26 E21:E22 P7:P8 H23:H24 H31:H32 E33:E34 P15:P16 K27:K28 P23:P24 K33:K34 S17:S18 P31:P32 S49:S50 E29:E30 S11:S12 E17:E18 E13:E14 E9:E10 E5:E6 H7:H8 H15:H16 K11:K12 K17:K18 S33:S34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04420-573E-4DDE-8401-B5C137F19EF8}">
  <dimension ref="B3:X28"/>
  <sheetViews>
    <sheetView showGridLines="0" topLeftCell="H1" zoomScale="55" zoomScaleNormal="55" workbookViewId="0">
      <selection activeCell="L5" sqref="L5:L16"/>
    </sheetView>
  </sheetViews>
  <sheetFormatPr baseColWidth="10" defaultRowHeight="14.5" x14ac:dyDescent="0.35"/>
  <cols>
    <col min="2" max="2" width="39.453125" customWidth="1"/>
    <col min="3" max="4" width="28.6328125" customWidth="1"/>
    <col min="7" max="7" width="37.81640625" style="15" customWidth="1"/>
    <col min="8" max="8" width="19.54296875" customWidth="1"/>
    <col min="9" max="9" width="21.36328125" customWidth="1"/>
    <col min="11" max="11" width="35.1796875" customWidth="1"/>
    <col min="12" max="12" width="28.6328125" customWidth="1"/>
    <col min="14" max="14" width="35.26953125" customWidth="1"/>
    <col min="20" max="20" width="44.36328125" customWidth="1"/>
  </cols>
  <sheetData>
    <row r="3" spans="2:24" s="84" customFormat="1" ht="31" customHeight="1" x14ac:dyDescent="0.35">
      <c r="B3" s="121" t="s">
        <v>122</v>
      </c>
      <c r="C3" s="121"/>
      <c r="D3" s="121"/>
      <c r="G3" s="121" t="s">
        <v>123</v>
      </c>
      <c r="H3" s="121"/>
      <c r="I3" s="121"/>
      <c r="K3" s="121" t="s">
        <v>124</v>
      </c>
      <c r="L3" s="121"/>
      <c r="O3" s="121" t="s">
        <v>125</v>
      </c>
      <c r="P3" s="121"/>
      <c r="Q3" s="121"/>
      <c r="R3" s="121"/>
      <c r="U3" s="121" t="s">
        <v>125</v>
      </c>
      <c r="V3" s="121"/>
      <c r="W3" s="121"/>
      <c r="X3" s="121"/>
    </row>
    <row r="4" spans="2:24" ht="45" x14ac:dyDescent="0.35">
      <c r="B4" s="77" t="s">
        <v>0</v>
      </c>
      <c r="C4" s="77" t="s">
        <v>4</v>
      </c>
      <c r="D4" s="77" t="s">
        <v>167</v>
      </c>
      <c r="H4" s="77" t="s">
        <v>168</v>
      </c>
      <c r="I4" s="77" t="s">
        <v>4</v>
      </c>
      <c r="K4" s="77" t="s">
        <v>0</v>
      </c>
      <c r="L4" s="77" t="s">
        <v>4</v>
      </c>
      <c r="O4" s="77" t="s">
        <v>120</v>
      </c>
      <c r="P4" s="77" t="s">
        <v>119</v>
      </c>
      <c r="Q4" s="77" t="s">
        <v>121</v>
      </c>
      <c r="R4" s="77" t="s">
        <v>4</v>
      </c>
      <c r="U4" s="77" t="s">
        <v>120</v>
      </c>
      <c r="V4" s="77" t="s">
        <v>119</v>
      </c>
      <c r="W4" s="77" t="s">
        <v>121</v>
      </c>
      <c r="X4" s="77" t="s">
        <v>4</v>
      </c>
    </row>
    <row r="5" spans="2:24" ht="22.5" x14ac:dyDescent="0.35">
      <c r="B5" s="78" t="str">
        <f>'2-Phase de classement-Ping'!X4</f>
        <v>Bandanateam A</v>
      </c>
      <c r="C5" s="18">
        <v>1</v>
      </c>
      <c r="D5" s="18">
        <v>24</v>
      </c>
      <c r="G5" s="80" t="str">
        <f>Paramétrage!E3</f>
        <v>Bandanateam</v>
      </c>
      <c r="H5" s="81">
        <f t="shared" ref="H5:H16" ca="1" si="0">SUMIF($B$5:$D$28,"*"&amp;G5&amp;"*",$D$5:$D$28)</f>
        <v>42</v>
      </c>
      <c r="I5" s="80">
        <v>1</v>
      </c>
      <c r="K5" s="78" t="str">
        <f>'2-Phase de classement-Foot'!Y4</f>
        <v>Los Mosquitos</v>
      </c>
      <c r="L5" s="18">
        <v>1</v>
      </c>
      <c r="N5" s="80" t="str">
        <f t="shared" ref="N5:N16" si="1">G5</f>
        <v>Bandanateam</v>
      </c>
      <c r="O5" s="80">
        <f t="shared" ref="O5:O16" si="2">VLOOKUP(N5,$G$5:$I$16,3,FALSE)</f>
        <v>1</v>
      </c>
      <c r="P5" s="80">
        <f t="shared" ref="P5:P16" si="3">VLOOKUP(N5,$K$5:$L$16,2,FALSE)</f>
        <v>2</v>
      </c>
      <c r="Q5" s="80">
        <f t="shared" ref="Q5:Q16" si="4">O5+P5</f>
        <v>3</v>
      </c>
      <c r="R5" s="80">
        <v>1</v>
      </c>
      <c r="T5" s="80" t="s">
        <v>126</v>
      </c>
      <c r="U5" s="80">
        <v>1</v>
      </c>
      <c r="V5" s="80">
        <v>2</v>
      </c>
      <c r="W5" s="80">
        <v>3</v>
      </c>
      <c r="X5" s="80">
        <v>1</v>
      </c>
    </row>
    <row r="6" spans="2:24" ht="22.5" x14ac:dyDescent="0.35">
      <c r="B6" s="79" t="str">
        <f>'2-Phase de classement-Ping'!X6</f>
        <v>Los Mosquitos B</v>
      </c>
      <c r="C6" s="19">
        <v>2</v>
      </c>
      <c r="D6" s="19">
        <v>23</v>
      </c>
      <c r="G6" s="83" t="str">
        <f>Paramétrage!E14</f>
        <v>Cisco</v>
      </c>
      <c r="H6" s="82">
        <f t="shared" ca="1" si="0"/>
        <v>36</v>
      </c>
      <c r="I6" s="83">
        <v>2</v>
      </c>
      <c r="K6" s="79" t="str">
        <f>'2-Phase de classement-Foot'!Y6</f>
        <v>Bandanateam</v>
      </c>
      <c r="L6" s="19">
        <v>2</v>
      </c>
      <c r="N6" s="83" t="str">
        <f t="shared" si="1"/>
        <v>Cisco</v>
      </c>
      <c r="O6" s="83">
        <f t="shared" si="2"/>
        <v>2</v>
      </c>
      <c r="P6" s="83">
        <f t="shared" si="3"/>
        <v>3</v>
      </c>
      <c r="Q6" s="83">
        <f t="shared" si="4"/>
        <v>5</v>
      </c>
      <c r="R6" s="83">
        <v>6</v>
      </c>
      <c r="T6" s="80" t="s">
        <v>131</v>
      </c>
      <c r="U6" s="80">
        <v>3</v>
      </c>
      <c r="V6" s="80">
        <v>1</v>
      </c>
      <c r="W6" s="80">
        <v>4</v>
      </c>
      <c r="X6" s="80">
        <v>2</v>
      </c>
    </row>
    <row r="7" spans="2:24" ht="22.5" x14ac:dyDescent="0.35">
      <c r="B7" s="78" t="str">
        <f>'2-Phase de classement-Ping'!X8</f>
        <v>Saint Cyr Zoo A</v>
      </c>
      <c r="C7" s="18">
        <v>3</v>
      </c>
      <c r="D7" s="18">
        <v>22</v>
      </c>
      <c r="G7" s="80" t="str">
        <f>Paramétrage!E7</f>
        <v>Los Mosquitos</v>
      </c>
      <c r="H7" s="81">
        <f t="shared" ca="1" si="0"/>
        <v>35</v>
      </c>
      <c r="I7" s="80">
        <v>3</v>
      </c>
      <c r="K7" s="78" t="str">
        <f>'2-Phase de classement-Foot'!Y8</f>
        <v>Cisco</v>
      </c>
      <c r="L7" s="18">
        <v>3</v>
      </c>
      <c r="N7" s="80" t="str">
        <f t="shared" si="1"/>
        <v>Los Mosquitos</v>
      </c>
      <c r="O7" s="80">
        <f t="shared" si="2"/>
        <v>3</v>
      </c>
      <c r="P7" s="80">
        <f t="shared" si="3"/>
        <v>1</v>
      </c>
      <c r="Q7" s="80">
        <f t="shared" si="4"/>
        <v>4</v>
      </c>
      <c r="R7" s="80">
        <v>9</v>
      </c>
      <c r="T7" s="83" t="s">
        <v>135</v>
      </c>
      <c r="U7" s="83">
        <v>2</v>
      </c>
      <c r="V7" s="83">
        <v>3</v>
      </c>
      <c r="W7" s="83">
        <v>5</v>
      </c>
      <c r="X7" s="83">
        <v>3</v>
      </c>
    </row>
    <row r="8" spans="2:24" ht="22.5" x14ac:dyDescent="0.35">
      <c r="B8" s="79" t="str">
        <f>'2-Phase de classement-Ping'!X10</f>
        <v>L'aile ou la cuite B</v>
      </c>
      <c r="C8" s="19">
        <v>4</v>
      </c>
      <c r="D8" s="19">
        <v>21</v>
      </c>
      <c r="G8" s="83" t="str">
        <f>Paramétrage!E13</f>
        <v>L'aile ou la cuite</v>
      </c>
      <c r="H8" s="82">
        <f t="shared" ca="1" si="0"/>
        <v>32</v>
      </c>
      <c r="I8" s="83">
        <v>4</v>
      </c>
      <c r="K8" s="79" t="str">
        <f>'2-Phase de classement-Foot'!Y10</f>
        <v>L'aile ou la cuite</v>
      </c>
      <c r="L8" s="19">
        <v>4</v>
      </c>
      <c r="N8" s="83" t="str">
        <f t="shared" si="1"/>
        <v>L'aile ou la cuite</v>
      </c>
      <c r="O8" s="83">
        <f t="shared" si="2"/>
        <v>4</v>
      </c>
      <c r="P8" s="83">
        <f t="shared" si="3"/>
        <v>4</v>
      </c>
      <c r="Q8" s="83">
        <f t="shared" si="4"/>
        <v>8</v>
      </c>
      <c r="R8" s="83">
        <v>8</v>
      </c>
      <c r="T8" s="80" t="s">
        <v>134</v>
      </c>
      <c r="U8" s="80">
        <v>4</v>
      </c>
      <c r="V8" s="80">
        <v>4</v>
      </c>
      <c r="W8" s="80">
        <v>8</v>
      </c>
      <c r="X8" s="80">
        <v>4</v>
      </c>
    </row>
    <row r="9" spans="2:24" ht="22.5" x14ac:dyDescent="0.35">
      <c r="B9" s="78" t="str">
        <f>'2-Phase de classement-Ping'!X12</f>
        <v>Cisco A</v>
      </c>
      <c r="C9" s="18">
        <v>5</v>
      </c>
      <c r="D9" s="18">
        <v>20</v>
      </c>
      <c r="G9" s="80" t="str">
        <f>Paramétrage!E4</f>
        <v>Saint Cyr Zoo</v>
      </c>
      <c r="H9" s="81">
        <f t="shared" ca="1" si="0"/>
        <v>31</v>
      </c>
      <c r="I9" s="80">
        <v>5</v>
      </c>
      <c r="K9" s="78" t="str">
        <f>'2-Phase de classement-Foot'!Y12</f>
        <v>Standard de brousse</v>
      </c>
      <c r="L9" s="18">
        <v>5</v>
      </c>
      <c r="N9" s="80" t="str">
        <f t="shared" si="1"/>
        <v>Saint Cyr Zoo</v>
      </c>
      <c r="O9" s="80">
        <f t="shared" si="2"/>
        <v>5</v>
      </c>
      <c r="P9" s="80">
        <f t="shared" si="3"/>
        <v>7</v>
      </c>
      <c r="Q9" s="80">
        <f t="shared" si="4"/>
        <v>12</v>
      </c>
      <c r="R9" s="80">
        <v>2</v>
      </c>
      <c r="T9" s="83" t="s">
        <v>130</v>
      </c>
      <c r="U9" s="83">
        <v>6</v>
      </c>
      <c r="V9" s="83">
        <v>5</v>
      </c>
      <c r="W9" s="83">
        <v>11</v>
      </c>
      <c r="X9" s="83">
        <v>5</v>
      </c>
    </row>
    <row r="10" spans="2:24" ht="22.5" x14ac:dyDescent="0.35">
      <c r="B10" s="79" t="str">
        <f>'2-Phase de classement-Ping'!X14</f>
        <v>Les Fandens B</v>
      </c>
      <c r="C10" s="19">
        <v>6</v>
      </c>
      <c r="D10" s="19">
        <v>19</v>
      </c>
      <c r="G10" s="83" t="str">
        <f>Paramétrage!E10</f>
        <v>Standard de brousse</v>
      </c>
      <c r="H10" s="82">
        <f t="shared" ca="1" si="0"/>
        <v>28</v>
      </c>
      <c r="I10" s="83">
        <v>6</v>
      </c>
      <c r="K10" s="79" t="str">
        <f>'2-Phase de classement-Foot'!Y14</f>
        <v>Les Tengos</v>
      </c>
      <c r="L10" s="19">
        <v>6</v>
      </c>
      <c r="N10" s="83" t="str">
        <f t="shared" si="1"/>
        <v>Standard de brousse</v>
      </c>
      <c r="O10" s="83">
        <f t="shared" si="2"/>
        <v>6</v>
      </c>
      <c r="P10" s="83">
        <f t="shared" si="3"/>
        <v>5</v>
      </c>
      <c r="Q10" s="83">
        <f t="shared" si="4"/>
        <v>11</v>
      </c>
      <c r="R10" s="83">
        <v>11</v>
      </c>
      <c r="T10" s="83" t="s">
        <v>127</v>
      </c>
      <c r="U10" s="83">
        <v>5</v>
      </c>
      <c r="V10" s="83">
        <v>7</v>
      </c>
      <c r="W10" s="83">
        <v>12</v>
      </c>
      <c r="X10" s="83">
        <v>6</v>
      </c>
    </row>
    <row r="11" spans="2:24" ht="22.5" x14ac:dyDescent="0.35">
      <c r="B11" s="78" t="str">
        <f>'2-Phase de classement-Ping'!X16</f>
        <v>Bandanateam B</v>
      </c>
      <c r="C11" s="18">
        <v>7</v>
      </c>
      <c r="D11" s="18">
        <v>18</v>
      </c>
      <c r="G11" s="80" t="str">
        <f>Paramétrage!E9</f>
        <v>Les Fandens</v>
      </c>
      <c r="H11" s="81">
        <f t="shared" ca="1" si="0"/>
        <v>25</v>
      </c>
      <c r="I11" s="80">
        <v>7</v>
      </c>
      <c r="K11" s="78" t="str">
        <f>'2-Phase de classement-Foot'!Y16</f>
        <v>Saint Cyr Zoo</v>
      </c>
      <c r="L11" s="18">
        <v>7</v>
      </c>
      <c r="N11" s="80" t="str">
        <f t="shared" si="1"/>
        <v>Les Fandens</v>
      </c>
      <c r="O11" s="80">
        <f t="shared" si="2"/>
        <v>7</v>
      </c>
      <c r="P11" s="80">
        <f t="shared" si="3"/>
        <v>8</v>
      </c>
      <c r="Q11" s="80">
        <f t="shared" si="4"/>
        <v>15</v>
      </c>
      <c r="R11" s="80">
        <v>7</v>
      </c>
      <c r="T11" s="80" t="s">
        <v>136</v>
      </c>
      <c r="U11" s="80">
        <v>7</v>
      </c>
      <c r="V11" s="80">
        <v>8</v>
      </c>
      <c r="W11" s="80">
        <v>15</v>
      </c>
      <c r="X11" s="80">
        <v>7</v>
      </c>
    </row>
    <row r="12" spans="2:24" ht="22.5" x14ac:dyDescent="0.35">
      <c r="B12" s="79" t="str">
        <f>'2-Phase de classement-Ping'!X18</f>
        <v>Les Téléteubiloutes A</v>
      </c>
      <c r="C12" s="19">
        <v>8</v>
      </c>
      <c r="D12" s="19">
        <v>17</v>
      </c>
      <c r="G12" s="83" t="str">
        <f>Paramétrage!E11</f>
        <v>Les Téléteubiloutes</v>
      </c>
      <c r="H12" s="82">
        <f t="shared" ca="1" si="0"/>
        <v>22</v>
      </c>
      <c r="I12" s="83">
        <v>8</v>
      </c>
      <c r="K12" s="79" t="str">
        <f>'2-Phase de classement-Foot'!Y18</f>
        <v>Les Fandens</v>
      </c>
      <c r="L12" s="19">
        <v>8</v>
      </c>
      <c r="N12" s="83" t="str">
        <f t="shared" si="1"/>
        <v>Les Téléteubiloutes</v>
      </c>
      <c r="O12" s="83">
        <f t="shared" si="2"/>
        <v>8</v>
      </c>
      <c r="P12" s="83">
        <f t="shared" si="3"/>
        <v>10</v>
      </c>
      <c r="Q12" s="83">
        <f t="shared" si="4"/>
        <v>18</v>
      </c>
      <c r="R12" s="83">
        <v>5</v>
      </c>
      <c r="T12" s="83" t="s">
        <v>129</v>
      </c>
      <c r="U12" s="83">
        <v>10</v>
      </c>
      <c r="V12" s="83">
        <v>6</v>
      </c>
      <c r="W12" s="83">
        <v>16</v>
      </c>
      <c r="X12" s="83">
        <v>8</v>
      </c>
    </row>
    <row r="13" spans="2:24" ht="22.5" x14ac:dyDescent="0.35">
      <c r="B13" s="78" t="str">
        <f>'2-Phase de classement-Ping'!X20</f>
        <v>Cisco B</v>
      </c>
      <c r="C13" s="18">
        <v>9</v>
      </c>
      <c r="D13" s="18">
        <v>16</v>
      </c>
      <c r="G13" s="80" t="str">
        <f>Paramétrage!E5</f>
        <v>Les Pizzas</v>
      </c>
      <c r="H13" s="81">
        <f t="shared" ca="1" si="0"/>
        <v>21</v>
      </c>
      <c r="I13" s="80">
        <v>9</v>
      </c>
      <c r="K13" s="78" t="str">
        <f>'2-Phase de classement-Foot'!Y20</f>
        <v>Les Pizzas</v>
      </c>
      <c r="L13" s="18">
        <v>9</v>
      </c>
      <c r="N13" s="80" t="str">
        <f t="shared" si="1"/>
        <v>Les Pizzas</v>
      </c>
      <c r="O13" s="80">
        <f t="shared" si="2"/>
        <v>9</v>
      </c>
      <c r="P13" s="80">
        <f t="shared" si="3"/>
        <v>9</v>
      </c>
      <c r="Q13" s="80">
        <f t="shared" si="4"/>
        <v>18</v>
      </c>
      <c r="R13" s="80">
        <v>9</v>
      </c>
      <c r="T13" s="80" t="s">
        <v>128</v>
      </c>
      <c r="U13" s="80">
        <v>9</v>
      </c>
      <c r="V13" s="80">
        <v>9</v>
      </c>
      <c r="W13" s="80">
        <v>18</v>
      </c>
      <c r="X13" s="80">
        <v>9</v>
      </c>
    </row>
    <row r="14" spans="2:24" ht="22.5" x14ac:dyDescent="0.35">
      <c r="B14" s="79" t="str">
        <f>'2-Phase de classement-Ping'!X22</f>
        <v>Standard de brousse A</v>
      </c>
      <c r="C14" s="19">
        <v>10</v>
      </c>
      <c r="D14" s="19">
        <v>15</v>
      </c>
      <c r="G14" s="83" t="str">
        <f>Paramétrage!E6</f>
        <v>Les Tengos</v>
      </c>
      <c r="H14" s="82">
        <f t="shared" ca="1" si="0"/>
        <v>14</v>
      </c>
      <c r="I14" s="83">
        <v>10</v>
      </c>
      <c r="K14" s="79" t="str">
        <f>'2-Phase de classement-Foot'!Y22</f>
        <v>Les Téléteubiloutes</v>
      </c>
      <c r="L14" s="19">
        <v>10</v>
      </c>
      <c r="N14" s="83" t="str">
        <f t="shared" si="1"/>
        <v>Les Tengos</v>
      </c>
      <c r="O14" s="83">
        <f t="shared" si="2"/>
        <v>10</v>
      </c>
      <c r="P14" s="83">
        <f t="shared" si="3"/>
        <v>6</v>
      </c>
      <c r="Q14" s="83">
        <f t="shared" si="4"/>
        <v>16</v>
      </c>
      <c r="R14" s="83">
        <v>12</v>
      </c>
      <c r="T14" s="80" t="s">
        <v>132</v>
      </c>
      <c r="U14" s="80">
        <v>8</v>
      </c>
      <c r="V14" s="80">
        <v>10</v>
      </c>
      <c r="W14" s="80">
        <v>18</v>
      </c>
      <c r="X14" s="80">
        <v>9</v>
      </c>
    </row>
    <row r="15" spans="2:24" ht="22.5" x14ac:dyDescent="0.35">
      <c r="B15" s="78" t="str">
        <f>'2-Phase de classement-Ping'!X24</f>
        <v>Les Pizzas A</v>
      </c>
      <c r="C15" s="18">
        <v>11</v>
      </c>
      <c r="D15" s="18">
        <v>14</v>
      </c>
      <c r="G15" s="80" t="str">
        <f>Paramétrage!E8</f>
        <v>Les Caracaras</v>
      </c>
      <c r="H15" s="81">
        <f t="shared" ca="1" si="0"/>
        <v>11</v>
      </c>
      <c r="I15" s="80">
        <v>11</v>
      </c>
      <c r="K15" s="78" t="str">
        <f>'2-Phase de classement-Foot'!Y24</f>
        <v>Les Caracaras</v>
      </c>
      <c r="L15" s="18">
        <v>11</v>
      </c>
      <c r="N15" s="80" t="str">
        <f t="shared" si="1"/>
        <v>Les Caracaras</v>
      </c>
      <c r="O15" s="80">
        <f t="shared" si="2"/>
        <v>11</v>
      </c>
      <c r="P15" s="80">
        <f t="shared" si="3"/>
        <v>11</v>
      </c>
      <c r="Q15" s="80">
        <f t="shared" si="4"/>
        <v>22</v>
      </c>
      <c r="R15" s="80">
        <v>4</v>
      </c>
      <c r="T15" s="83" t="s">
        <v>137</v>
      </c>
      <c r="U15" s="83">
        <v>11</v>
      </c>
      <c r="V15" s="83">
        <v>11</v>
      </c>
      <c r="W15" s="83">
        <v>22</v>
      </c>
      <c r="X15" s="83">
        <v>11</v>
      </c>
    </row>
    <row r="16" spans="2:24" ht="22.5" x14ac:dyDescent="0.35">
      <c r="B16" s="79" t="str">
        <f>'2-Phase de classement-Ping'!X26</f>
        <v>Standard de brousse B</v>
      </c>
      <c r="C16" s="19">
        <v>12</v>
      </c>
      <c r="D16" s="19">
        <v>13</v>
      </c>
      <c r="G16" s="83" t="str">
        <f>Paramétrage!E12</f>
        <v>Trampotech</v>
      </c>
      <c r="H16" s="82">
        <f t="shared" ca="1" si="0"/>
        <v>3</v>
      </c>
      <c r="I16" s="83">
        <v>12</v>
      </c>
      <c r="K16" s="79" t="str">
        <f>'2-Phase de classement-Foot'!Y26</f>
        <v>Trampotech</v>
      </c>
      <c r="L16" s="19">
        <v>12</v>
      </c>
      <c r="N16" s="83" t="str">
        <f t="shared" si="1"/>
        <v>Trampotech</v>
      </c>
      <c r="O16" s="83">
        <f t="shared" si="2"/>
        <v>12</v>
      </c>
      <c r="P16" s="83">
        <f t="shared" si="3"/>
        <v>12</v>
      </c>
      <c r="Q16" s="83">
        <f t="shared" si="4"/>
        <v>24</v>
      </c>
      <c r="R16" s="83">
        <v>3</v>
      </c>
      <c r="T16" s="83" t="s">
        <v>133</v>
      </c>
      <c r="U16" s="83">
        <v>12</v>
      </c>
      <c r="V16" s="83">
        <v>12</v>
      </c>
      <c r="W16" s="83">
        <v>24</v>
      </c>
      <c r="X16" s="83">
        <v>12</v>
      </c>
    </row>
    <row r="17" spans="2:4" ht="22.5" x14ac:dyDescent="0.35">
      <c r="B17" s="78" t="str">
        <f>'2-Phase de classement-Ping'!X28</f>
        <v>Los Mosquitos A</v>
      </c>
      <c r="C17" s="18">
        <v>13</v>
      </c>
      <c r="D17" s="18">
        <v>12</v>
      </c>
    </row>
    <row r="18" spans="2:4" ht="22.5" x14ac:dyDescent="0.35">
      <c r="B18" s="79" t="str">
        <f>'2-Phase de classement-Ping'!X30</f>
        <v>L'aile ou la cuite A</v>
      </c>
      <c r="C18" s="19">
        <v>14</v>
      </c>
      <c r="D18" s="19">
        <v>11</v>
      </c>
    </row>
    <row r="19" spans="2:4" ht="22.5" x14ac:dyDescent="0.35">
      <c r="B19" s="78" t="str">
        <f>'2-Phase de classement-Ping'!X32</f>
        <v>Les Tengos B</v>
      </c>
      <c r="C19" s="18">
        <v>15</v>
      </c>
      <c r="D19" s="18">
        <v>10</v>
      </c>
    </row>
    <row r="20" spans="2:4" ht="22.5" x14ac:dyDescent="0.35">
      <c r="B20" s="79" t="str">
        <f>'2-Phase de classement-Ping'!X34</f>
        <v>Saint Cyr Zoo B</v>
      </c>
      <c r="C20" s="19">
        <v>16</v>
      </c>
      <c r="D20" s="19">
        <v>9</v>
      </c>
    </row>
    <row r="21" spans="2:4" ht="22.5" x14ac:dyDescent="0.35">
      <c r="B21" s="78" t="str">
        <f>'2-Phase de classement-Ping'!X36</f>
        <v>Les Caracaras A</v>
      </c>
      <c r="C21" s="18">
        <v>17</v>
      </c>
      <c r="D21" s="18">
        <v>8</v>
      </c>
    </row>
    <row r="22" spans="2:4" ht="22.5" x14ac:dyDescent="0.35">
      <c r="B22" s="79" t="str">
        <f>'2-Phase de classement-Ping'!X38</f>
        <v>Les Pizzas B</v>
      </c>
      <c r="C22" s="19">
        <v>18</v>
      </c>
      <c r="D22" s="19">
        <v>7</v>
      </c>
    </row>
    <row r="23" spans="2:4" ht="22.5" x14ac:dyDescent="0.35">
      <c r="B23" s="78" t="str">
        <f>'2-Phase de classement-Ping'!X40</f>
        <v>Les Fandens A</v>
      </c>
      <c r="C23" s="18">
        <v>19</v>
      </c>
      <c r="D23" s="18">
        <v>6</v>
      </c>
    </row>
    <row r="24" spans="2:4" ht="22.5" x14ac:dyDescent="0.35">
      <c r="B24" s="79" t="str">
        <f>'2-Phase de classement-Ping'!X42</f>
        <v>Les Téléteubiloutes B</v>
      </c>
      <c r="C24" s="19">
        <v>20</v>
      </c>
      <c r="D24" s="19">
        <v>5</v>
      </c>
    </row>
    <row r="25" spans="2:4" ht="22.5" x14ac:dyDescent="0.35">
      <c r="B25" s="78" t="str">
        <f>'2-Phase de classement-Ping'!X44</f>
        <v>Les Tengos A</v>
      </c>
      <c r="C25" s="18">
        <v>21</v>
      </c>
      <c r="D25" s="18">
        <v>4</v>
      </c>
    </row>
    <row r="26" spans="2:4" ht="22.5" x14ac:dyDescent="0.35">
      <c r="B26" s="79" t="str">
        <f>'2-Phase de classement-Ping'!X46</f>
        <v>Les Caracaras B</v>
      </c>
      <c r="C26" s="19">
        <v>22</v>
      </c>
      <c r="D26" s="19">
        <v>3</v>
      </c>
    </row>
    <row r="27" spans="2:4" ht="22.5" x14ac:dyDescent="0.35">
      <c r="B27" s="78" t="str">
        <f>'2-Phase de classement-Ping'!X48</f>
        <v>Trampotech A</v>
      </c>
      <c r="C27" s="18">
        <v>23</v>
      </c>
      <c r="D27" s="18">
        <v>2</v>
      </c>
    </row>
    <row r="28" spans="2:4" ht="22.5" x14ac:dyDescent="0.35">
      <c r="B28" s="79" t="str">
        <f>'2-Phase de classement-Ping'!X50</f>
        <v>Trampotech B</v>
      </c>
      <c r="C28" s="19">
        <v>24</v>
      </c>
      <c r="D28" s="19">
        <v>1</v>
      </c>
    </row>
  </sheetData>
  <sheetProtection selectLockedCells="1"/>
  <sortState xmlns:xlrd2="http://schemas.microsoft.com/office/spreadsheetml/2017/richdata2" ref="G5:I16">
    <sortCondition ref="I5:I16"/>
  </sortState>
  <mergeCells count="5">
    <mergeCell ref="B3:D3"/>
    <mergeCell ref="G3:I3"/>
    <mergeCell ref="K3:L3"/>
    <mergeCell ref="O3:R3"/>
    <mergeCell ref="U3:X3"/>
  </mergeCells>
  <conditionalFormatting sqref="B5:B28">
    <cfRule type="cellIs" dxfId="42" priority="128" operator="equal">
      <formula>"L"</formula>
    </cfRule>
    <cfRule type="cellIs" dxfId="41" priority="127" operator="equal">
      <formula>"W"</formula>
    </cfRule>
    <cfRule type="cellIs" dxfId="40" priority="126" operator="equal">
      <formula>"N"</formula>
    </cfRule>
    <cfRule type="duplicateValues" dxfId="39" priority="86"/>
  </conditionalFormatting>
  <conditionalFormatting sqref="C4:C28">
    <cfRule type="cellIs" dxfId="38" priority="137" operator="equal">
      <formula>"L"</formula>
    </cfRule>
    <cfRule type="cellIs" dxfId="37" priority="135" operator="equal">
      <formula>"N"</formula>
    </cfRule>
    <cfRule type="cellIs" dxfId="36" priority="136" operator="equal">
      <formula>"W"</formula>
    </cfRule>
  </conditionalFormatting>
  <conditionalFormatting sqref="D5:D28">
    <cfRule type="cellIs" dxfId="35" priority="131" operator="equal">
      <formula>"L"</formula>
    </cfRule>
    <cfRule type="cellIs" dxfId="34" priority="130" operator="equal">
      <formula>"W"</formula>
    </cfRule>
    <cfRule type="cellIs" dxfId="33" priority="129" operator="equal">
      <formula>"N"</formula>
    </cfRule>
  </conditionalFormatting>
  <conditionalFormatting sqref="G5:I16">
    <cfRule type="cellIs" dxfId="32" priority="66" operator="equal">
      <formula>"W"</formula>
    </cfRule>
    <cfRule type="cellIs" dxfId="31" priority="67" operator="equal">
      <formula>"L"</formula>
    </cfRule>
    <cfRule type="cellIs" dxfId="30" priority="65" operator="equal">
      <formula>"N"</formula>
    </cfRule>
  </conditionalFormatting>
  <conditionalFormatting sqref="H7:H16">
    <cfRule type="cellIs" dxfId="29" priority="70" operator="equal">
      <formula>"L"</formula>
    </cfRule>
    <cfRule type="cellIs" dxfId="28" priority="69" operator="equal">
      <formula>"W"</formula>
    </cfRule>
    <cfRule type="cellIs" dxfId="27" priority="68" operator="equal">
      <formula>"N"</formula>
    </cfRule>
  </conditionalFormatting>
  <conditionalFormatting sqref="H24:I25">
    <cfRule type="cellIs" dxfId="26" priority="18" operator="equal">
      <formula>"L"</formula>
    </cfRule>
    <cfRule type="cellIs" dxfId="25" priority="16" operator="equal">
      <formula>"N"</formula>
    </cfRule>
    <cfRule type="cellIs" dxfId="24" priority="17" operator="equal">
      <formula>"W"</formula>
    </cfRule>
  </conditionalFormatting>
  <conditionalFormatting sqref="I4:I12">
    <cfRule type="cellIs" dxfId="23" priority="110" operator="equal">
      <formula>"L"</formula>
    </cfRule>
    <cfRule type="cellIs" dxfId="22" priority="108" operator="equal">
      <formula>"N"</formula>
    </cfRule>
    <cfRule type="cellIs" dxfId="21" priority="109" operator="equal">
      <formula>"W"</formula>
    </cfRule>
  </conditionalFormatting>
  <conditionalFormatting sqref="K5:K16">
    <cfRule type="cellIs" dxfId="20" priority="31" operator="equal">
      <formula>"N"</formula>
    </cfRule>
    <cfRule type="cellIs" dxfId="19" priority="33" operator="equal">
      <formula>"L"</formula>
    </cfRule>
    <cfRule type="cellIs" dxfId="18" priority="32" operator="equal">
      <formula>"W"</formula>
    </cfRule>
  </conditionalFormatting>
  <conditionalFormatting sqref="K23:L24">
    <cfRule type="cellIs" dxfId="17" priority="1" operator="equal">
      <formula>"N"</formula>
    </cfRule>
    <cfRule type="cellIs" dxfId="16" priority="3" operator="equal">
      <formula>"L"</formula>
    </cfRule>
    <cfRule type="cellIs" dxfId="15" priority="2" operator="equal">
      <formula>"W"</formula>
    </cfRule>
  </conditionalFormatting>
  <conditionalFormatting sqref="L4:L16">
    <cfRule type="cellIs" dxfId="14" priority="62" operator="equal">
      <formula>"N"</formula>
    </cfRule>
    <cfRule type="cellIs" dxfId="13" priority="63" operator="equal">
      <formula>"W"</formula>
    </cfRule>
    <cfRule type="cellIs" dxfId="12" priority="64" operator="equal">
      <formula>"L"</formula>
    </cfRule>
  </conditionalFormatting>
  <conditionalFormatting sqref="N5:R16">
    <cfRule type="cellIs" dxfId="11" priority="30" operator="equal">
      <formula>"L"</formula>
    </cfRule>
    <cfRule type="cellIs" dxfId="10" priority="29" operator="equal">
      <formula>"W"</formula>
    </cfRule>
    <cfRule type="cellIs" dxfId="9" priority="28" operator="equal">
      <formula>"N"</formula>
    </cfRule>
  </conditionalFormatting>
  <conditionalFormatting sqref="O4:R4">
    <cfRule type="cellIs" dxfId="8" priority="38" operator="equal">
      <formula>"W"</formula>
    </cfRule>
    <cfRule type="cellIs" dxfId="7" priority="37" operator="equal">
      <formula>"N"</formula>
    </cfRule>
    <cfRule type="cellIs" dxfId="6" priority="39" operator="equal">
      <formula>"L"</formula>
    </cfRule>
  </conditionalFormatting>
  <conditionalFormatting sqref="T5:X16">
    <cfRule type="cellIs" dxfId="5" priority="21" operator="equal">
      <formula>"L"</formula>
    </cfRule>
    <cfRule type="cellIs" dxfId="4" priority="20" operator="equal">
      <formula>"W"</formula>
    </cfRule>
    <cfRule type="cellIs" dxfId="3" priority="19" operator="equal">
      <formula>"N"</formula>
    </cfRule>
  </conditionalFormatting>
  <conditionalFormatting sqref="U4:X4">
    <cfRule type="cellIs" dxfId="2" priority="27" operator="equal">
      <formula>"L"</formula>
    </cfRule>
    <cfRule type="cellIs" dxfId="1" priority="26" operator="equal">
      <formula>"W"</formula>
    </cfRule>
    <cfRule type="cellIs" dxfId="0" priority="25" operator="equal">
      <formula>"N"</formula>
    </cfRule>
  </conditionalFormatting>
  <pageMargins left="0.7" right="0.7" top="0.75" bottom="0.75" header="0.3" footer="0.3"/>
  <ignoredErrors>
    <ignoredError sqref="G5:H16 N5:Q16" unlocked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Paramétrage</vt:lpstr>
      <vt:lpstr>0-Binome</vt:lpstr>
      <vt:lpstr>1-Phase de poule-Foot</vt:lpstr>
      <vt:lpstr>2-Phase de classement-Foot</vt:lpstr>
      <vt:lpstr>Param. - Transition</vt:lpstr>
      <vt:lpstr>1-Phase de poule-Ping</vt:lpstr>
      <vt:lpstr>2-Phase de classement-Ping</vt:lpstr>
      <vt:lpstr>3-Classement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SAGETTE</dc:creator>
  <cp:lastModifiedBy>Steven SAGETTE</cp:lastModifiedBy>
  <dcterms:created xsi:type="dcterms:W3CDTF">2021-11-07T10:57:56Z</dcterms:created>
  <dcterms:modified xsi:type="dcterms:W3CDTF">2024-04-10T18:25:46Z</dcterms:modified>
</cp:coreProperties>
</file>