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agette\Desktop\1. Perso\4. Projet Biz\6. Projet - Tournament Multisport - Dock League\4. Trame tournoi\"/>
    </mc:Choice>
  </mc:AlternateContent>
  <xr:revisionPtr revIDLastSave="0" documentId="8_{83D3F2D3-BEA0-46AF-8FC2-599EBB653156}" xr6:coauthVersionLast="47" xr6:coauthVersionMax="47" xr10:uidLastSave="{00000000-0000-0000-0000-000000000000}"/>
  <bookViews>
    <workbookView xWindow="-110" yWindow="-110" windowWidth="19420" windowHeight="10300" xr2:uid="{B6AADCC3-4F5C-4CD5-AE0B-6C3A594CBC68}"/>
  </bookViews>
  <sheets>
    <sheet name="Point équipe" sheetId="17" r:id="rId1"/>
    <sheet name="Paramétrage" sheetId="3" r:id="rId2"/>
    <sheet name="Param. - Transition" sheetId="5" r:id="rId3"/>
    <sheet name="FdM" sheetId="15" r:id="rId4"/>
    <sheet name="1-Phase de poule-Padel" sheetId="11" r:id="rId5"/>
    <sheet name="2-Phase de classement-Padel" sheetId="12" r:id="rId6"/>
    <sheet name="BDD Tour" sheetId="18" r:id="rId7"/>
    <sheet name="Tour généré" sheetId="13" r:id="rId8"/>
    <sheet name="Tour en Dur" sheetId="20" r:id="rId9"/>
    <sheet name="2-Phase de classement-Bad" sheetId="14" r:id="rId10"/>
    <sheet name="FdM (2)" sheetId="16" r:id="rId11"/>
    <sheet name="1-Phase de poule-Bad" sheetId="1" r:id="rId12"/>
    <sheet name="3-Classement final" sheetId="6" r:id="rId13"/>
  </sheets>
  <definedNames>
    <definedName name="_xlnm.Print_Area" localSheetId="3">FdM!$B$1:$CJ$36</definedName>
    <definedName name="_xlnm.Print_Area" localSheetId="10">'FdM (2)'!$B$1:$CJ$36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3" i="20" l="1"/>
  <c r="E242" i="20"/>
  <c r="E241" i="20"/>
  <c r="E240" i="20"/>
  <c r="E239" i="20"/>
  <c r="E238" i="20"/>
  <c r="E237" i="20"/>
  <c r="E236" i="20"/>
  <c r="E235" i="20"/>
  <c r="E234" i="20"/>
  <c r="E233" i="20"/>
  <c r="E232" i="20"/>
  <c r="E231" i="20"/>
  <c r="E230" i="20"/>
  <c r="E229" i="20"/>
  <c r="E228" i="20"/>
  <c r="E227" i="20"/>
  <c r="E226" i="20"/>
  <c r="E225" i="20"/>
  <c r="E224" i="20"/>
  <c r="E223" i="20"/>
  <c r="E222" i="20"/>
  <c r="E221" i="20"/>
  <c r="E220" i="20"/>
  <c r="E219" i="20"/>
  <c r="E218" i="20"/>
  <c r="E217" i="20"/>
  <c r="E216" i="20"/>
  <c r="E215" i="20"/>
  <c r="E214" i="20"/>
  <c r="E213" i="20"/>
  <c r="E212" i="20"/>
  <c r="E211" i="20"/>
  <c r="E210" i="20"/>
  <c r="E209" i="20"/>
  <c r="E208" i="20"/>
  <c r="E207" i="20"/>
  <c r="E206" i="20"/>
  <c r="E205" i="20"/>
  <c r="E204" i="20"/>
  <c r="E203" i="20"/>
  <c r="E202" i="20"/>
  <c r="E201" i="20"/>
  <c r="E200" i="20"/>
  <c r="E199" i="20"/>
  <c r="E198" i="20"/>
  <c r="E197" i="20"/>
  <c r="E196" i="20"/>
  <c r="E195" i="20"/>
  <c r="E194" i="20"/>
  <c r="E193" i="20"/>
  <c r="E192" i="20"/>
  <c r="E191" i="20"/>
  <c r="E190" i="20"/>
  <c r="E189" i="20"/>
  <c r="E188" i="20"/>
  <c r="E187" i="20"/>
  <c r="E186" i="20"/>
  <c r="E185" i="20"/>
  <c r="E184" i="20"/>
  <c r="E183" i="20"/>
  <c r="E182" i="20"/>
  <c r="E181" i="20"/>
  <c r="E180" i="20"/>
  <c r="E179" i="20"/>
  <c r="E178" i="20"/>
  <c r="E177" i="20"/>
  <c r="E176" i="20"/>
  <c r="E175" i="20"/>
  <c r="E174" i="20"/>
  <c r="E173" i="20"/>
  <c r="E172" i="20"/>
  <c r="E171" i="20"/>
  <c r="E170" i="20"/>
  <c r="E169" i="20"/>
  <c r="E168" i="20"/>
  <c r="E167" i="20"/>
  <c r="E166" i="20"/>
  <c r="E165" i="20"/>
  <c r="E164" i="20"/>
  <c r="E163" i="20"/>
  <c r="E162" i="20"/>
  <c r="E161" i="20"/>
  <c r="E160" i="20"/>
  <c r="E159" i="20"/>
  <c r="E158" i="20"/>
  <c r="E157" i="20"/>
  <c r="E156" i="20"/>
  <c r="E155" i="20"/>
  <c r="E154" i="20"/>
  <c r="E153" i="20"/>
  <c r="E152" i="20"/>
  <c r="E151" i="20"/>
  <c r="E150" i="20"/>
  <c r="E149" i="20"/>
  <c r="E148" i="20"/>
  <c r="AF82" i="14"/>
  <c r="AF81" i="14"/>
  <c r="AF76" i="14"/>
  <c r="AF75" i="14"/>
  <c r="AF66" i="14"/>
  <c r="AF65" i="14"/>
  <c r="AF60" i="14"/>
  <c r="AF59" i="14"/>
  <c r="AF50" i="14"/>
  <c r="AF49" i="14"/>
  <c r="AF44" i="14"/>
  <c r="AF43" i="14"/>
  <c r="AF34" i="14"/>
  <c r="AF33" i="14"/>
  <c r="AF28" i="14"/>
  <c r="AF27" i="14"/>
  <c r="AF18" i="14"/>
  <c r="AF17" i="14"/>
  <c r="AF12" i="14"/>
  <c r="AF11" i="14"/>
  <c r="D82" i="14"/>
  <c r="D81" i="14"/>
  <c r="D78" i="14"/>
  <c r="D77" i="14"/>
  <c r="D74" i="14"/>
  <c r="D73" i="14"/>
  <c r="D70" i="14"/>
  <c r="D69" i="14"/>
  <c r="D66" i="14"/>
  <c r="D65" i="14"/>
  <c r="D62" i="14"/>
  <c r="D61" i="14"/>
  <c r="D58" i="14"/>
  <c r="D57" i="14"/>
  <c r="D54" i="14"/>
  <c r="D53" i="14"/>
  <c r="D50" i="14"/>
  <c r="D49" i="14"/>
  <c r="D46" i="14"/>
  <c r="D45" i="14"/>
  <c r="D42" i="14"/>
  <c r="D41" i="14"/>
  <c r="D38" i="14"/>
  <c r="D37" i="14"/>
  <c r="D34" i="14"/>
  <c r="D33" i="14"/>
  <c r="D30" i="14"/>
  <c r="D29" i="14"/>
  <c r="D26" i="14"/>
  <c r="D25" i="14"/>
  <c r="D22" i="14"/>
  <c r="D21" i="14"/>
  <c r="D18" i="14"/>
  <c r="D17" i="14"/>
  <c r="D14" i="14"/>
  <c r="D13" i="14"/>
  <c r="D10" i="14"/>
  <c r="D9" i="14"/>
  <c r="D6" i="14"/>
  <c r="D5" i="14"/>
  <c r="E147" i="20"/>
  <c r="E146" i="20"/>
  <c r="E145" i="20"/>
  <c r="E144" i="20"/>
  <c r="E143" i="20"/>
  <c r="E142" i="20"/>
  <c r="E141" i="20"/>
  <c r="E140" i="20"/>
  <c r="E139" i="20"/>
  <c r="E138" i="20"/>
  <c r="E137" i="20"/>
  <c r="E136" i="20"/>
  <c r="E135" i="20"/>
  <c r="E134" i="20"/>
  <c r="E133" i="20"/>
  <c r="E132" i="20"/>
  <c r="E131" i="20"/>
  <c r="E130" i="20"/>
  <c r="E129" i="20"/>
  <c r="E128" i="20"/>
  <c r="E127" i="20"/>
  <c r="E126" i="20"/>
  <c r="E125" i="20"/>
  <c r="E124" i="20"/>
  <c r="E123" i="20"/>
  <c r="E122" i="20"/>
  <c r="E121" i="20"/>
  <c r="E120" i="20"/>
  <c r="E119" i="20"/>
  <c r="E118" i="20"/>
  <c r="E117" i="20"/>
  <c r="E116" i="20"/>
  <c r="E115" i="20"/>
  <c r="E114" i="20"/>
  <c r="E113" i="20"/>
  <c r="E112" i="20"/>
  <c r="E111" i="20"/>
  <c r="E110" i="20"/>
  <c r="E109" i="20"/>
  <c r="E108" i="20"/>
  <c r="E107" i="20"/>
  <c r="E106" i="20"/>
  <c r="E105" i="20"/>
  <c r="E104" i="20"/>
  <c r="E103" i="20"/>
  <c r="E102" i="20"/>
  <c r="E101" i="20"/>
  <c r="E100" i="20"/>
  <c r="E99" i="20"/>
  <c r="E98" i="20"/>
  <c r="E97" i="20"/>
  <c r="E96" i="20"/>
  <c r="E95" i="20"/>
  <c r="E94" i="20"/>
  <c r="E93" i="20"/>
  <c r="E92" i="20"/>
  <c r="E91" i="20"/>
  <c r="E90" i="20"/>
  <c r="E89" i="20"/>
  <c r="E88" i="20"/>
  <c r="E87" i="20"/>
  <c r="E86" i="20"/>
  <c r="E85" i="20"/>
  <c r="E84" i="20"/>
  <c r="E83" i="20"/>
  <c r="E82" i="20"/>
  <c r="E81" i="20"/>
  <c r="E80" i="20"/>
  <c r="E79" i="20"/>
  <c r="E78" i="20"/>
  <c r="E77" i="20"/>
  <c r="E76" i="20"/>
  <c r="E75" i="20"/>
  <c r="E74" i="20"/>
  <c r="E73" i="20"/>
  <c r="E72" i="20"/>
  <c r="E71" i="20"/>
  <c r="E70" i="20"/>
  <c r="E69" i="20"/>
  <c r="E68" i="20"/>
  <c r="E45" i="20"/>
  <c r="E37" i="20"/>
  <c r="E67" i="20"/>
  <c r="E66" i="20"/>
  <c r="E65" i="20"/>
  <c r="E64" i="20"/>
  <c r="E63" i="20"/>
  <c r="E62" i="20"/>
  <c r="E61" i="20"/>
  <c r="E60" i="20"/>
  <c r="E59" i="20"/>
  <c r="E58" i="20"/>
  <c r="E57" i="20"/>
  <c r="E56" i="20"/>
  <c r="E55" i="20"/>
  <c r="E54" i="20"/>
  <c r="E53" i="20"/>
  <c r="E52" i="20"/>
  <c r="E51" i="20"/>
  <c r="E50" i="20"/>
  <c r="E49" i="20"/>
  <c r="E48" i="20"/>
  <c r="E47" i="20"/>
  <c r="E46" i="20"/>
  <c r="E44" i="20"/>
  <c r="E43" i="20"/>
  <c r="E42" i="20"/>
  <c r="E41" i="20"/>
  <c r="E40" i="20"/>
  <c r="E39" i="20"/>
  <c r="E38" i="20"/>
  <c r="E36" i="20"/>
  <c r="CD62" i="18"/>
  <c r="CD61" i="18"/>
  <c r="CD60" i="18"/>
  <c r="CD59" i="18"/>
  <c r="CD58" i="18"/>
  <c r="CD57" i="18"/>
  <c r="CD56" i="18"/>
  <c r="CD55" i="18"/>
  <c r="CD54" i="18"/>
  <c r="CD53" i="18"/>
  <c r="CD52" i="18"/>
  <c r="CD51" i="18"/>
  <c r="CD50" i="18"/>
  <c r="CD49" i="18"/>
  <c r="CD48" i="18"/>
  <c r="CD47" i="18"/>
  <c r="CD46" i="18"/>
  <c r="CD45" i="18"/>
  <c r="CD44" i="18"/>
  <c r="CD43" i="18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E4" i="20"/>
  <c r="F5" i="12" s="1"/>
  <c r="T2" i="20"/>
  <c r="U2" i="20" s="1"/>
  <c r="V2" i="20" s="1"/>
  <c r="W2" i="20" s="1"/>
  <c r="X2" i="20" s="1"/>
  <c r="Y2" i="20" s="1"/>
  <c r="Z2" i="20" s="1"/>
  <c r="F2" i="20"/>
  <c r="H2" i="20" s="1"/>
  <c r="I2" i="20" s="1"/>
  <c r="J2" i="20" s="1"/>
  <c r="K2" i="20" s="1"/>
  <c r="L2" i="20" s="1"/>
  <c r="M2" i="20" s="1"/>
  <c r="N2" i="20" s="1"/>
  <c r="O2" i="20" s="1"/>
  <c r="P2" i="20" s="1"/>
  <c r="Q2" i="20" s="1"/>
  <c r="R2" i="20" s="1"/>
  <c r="AN51" i="1" l="1"/>
  <c r="AN48" i="1"/>
  <c r="R52" i="1"/>
  <c r="Q52" i="1"/>
  <c r="R51" i="1"/>
  <c r="Q51" i="1"/>
  <c r="R50" i="1"/>
  <c r="Q50" i="1"/>
  <c r="R49" i="1"/>
  <c r="Q49" i="1"/>
  <c r="R48" i="1"/>
  <c r="Q48" i="1"/>
  <c r="G49" i="1"/>
  <c r="F48" i="1"/>
  <c r="G52" i="1"/>
  <c r="F52" i="1"/>
  <c r="G51" i="1"/>
  <c r="F51" i="1"/>
  <c r="G50" i="1"/>
  <c r="F50" i="1"/>
  <c r="F49" i="1"/>
  <c r="G48" i="1"/>
  <c r="G52" i="11"/>
  <c r="F52" i="11"/>
  <c r="G51" i="11"/>
  <c r="F51" i="11"/>
  <c r="G50" i="11"/>
  <c r="F50" i="11"/>
  <c r="G49" i="11"/>
  <c r="F49" i="11"/>
  <c r="G48" i="11"/>
  <c r="F48" i="11"/>
  <c r="AN51" i="11"/>
  <c r="AN48" i="11"/>
  <c r="R49" i="11"/>
  <c r="R50" i="11"/>
  <c r="R51" i="11"/>
  <c r="R52" i="11"/>
  <c r="R48" i="11"/>
  <c r="Q52" i="11"/>
  <c r="Q49" i="11"/>
  <c r="Q50" i="11"/>
  <c r="Q51" i="11"/>
  <c r="Q48" i="11"/>
  <c r="F21" i="11"/>
  <c r="F17" i="11"/>
  <c r="AF11" i="1"/>
  <c r="AF12" i="1"/>
  <c r="N6" i="11"/>
  <c r="J7" i="11"/>
  <c r="J8" i="11"/>
  <c r="J9" i="11"/>
  <c r="J10" i="11"/>
  <c r="J11" i="11"/>
  <c r="J12" i="11"/>
  <c r="J13" i="11"/>
  <c r="J14" i="11"/>
  <c r="AP36" i="1" l="1"/>
  <c r="AL38" i="1"/>
  <c r="AL37" i="1"/>
  <c r="AL36" i="1"/>
  <c r="AE37" i="1"/>
  <c r="AE36" i="1"/>
  <c r="AA38" i="1"/>
  <c r="AA37" i="1"/>
  <c r="AA36" i="1"/>
  <c r="AP6" i="1"/>
  <c r="AP5" i="1"/>
  <c r="AL7" i="1"/>
  <c r="AL6" i="1"/>
  <c r="AL5" i="1"/>
  <c r="AE6" i="1"/>
  <c r="AE5" i="1"/>
  <c r="AA7" i="1"/>
  <c r="AA6" i="1"/>
  <c r="AA5" i="1"/>
  <c r="AL38" i="11"/>
  <c r="AL37" i="11"/>
  <c r="AL36" i="11"/>
  <c r="AP36" i="11"/>
  <c r="AP37" i="11"/>
  <c r="AA38" i="11"/>
  <c r="AA37" i="11"/>
  <c r="AA36" i="11"/>
  <c r="AE36" i="11"/>
  <c r="AE37" i="11"/>
  <c r="AL7" i="11"/>
  <c r="AL6" i="11"/>
  <c r="AL5" i="11"/>
  <c r="AP5" i="11"/>
  <c r="AA7" i="11"/>
  <c r="AA6" i="11"/>
  <c r="AA5" i="11"/>
  <c r="AE5" i="11"/>
  <c r="AE6" i="11"/>
  <c r="C24" i="17" l="1"/>
  <c r="B24" i="17"/>
  <c r="CG19" i="16"/>
  <c r="CA19" i="16"/>
  <c r="CG18" i="16"/>
  <c r="CA18" i="16"/>
  <c r="CG17" i="16"/>
  <c r="CA17" i="16"/>
  <c r="CG16" i="16"/>
  <c r="CA16" i="16"/>
  <c r="CG15" i="16"/>
  <c r="CA15" i="16"/>
  <c r="CG14" i="16"/>
  <c r="CA14" i="16"/>
  <c r="CG13" i="16"/>
  <c r="CA13" i="16"/>
  <c r="CG12" i="16"/>
  <c r="CD12" i="16"/>
  <c r="CA12" i="16"/>
  <c r="CG11" i="16"/>
  <c r="CD11" i="16"/>
  <c r="CA11" i="16"/>
  <c r="CH10" i="16"/>
  <c r="CG10" i="16"/>
  <c r="CD10" i="16"/>
  <c r="CA10" i="16"/>
  <c r="AO19" i="16"/>
  <c r="AI19" i="16"/>
  <c r="AO18" i="16"/>
  <c r="AI18" i="16"/>
  <c r="AO17" i="16"/>
  <c r="AI17" i="16"/>
  <c r="AO16" i="16"/>
  <c r="AI16" i="16"/>
  <c r="AO15" i="16"/>
  <c r="AI15" i="16"/>
  <c r="AO14" i="16"/>
  <c r="AI14" i="16"/>
  <c r="AO13" i="16"/>
  <c r="AI13" i="16"/>
  <c r="AO12" i="16"/>
  <c r="AL12" i="16"/>
  <c r="AI12" i="16"/>
  <c r="AP11" i="16"/>
  <c r="AO11" i="16"/>
  <c r="AL11" i="16"/>
  <c r="AI11" i="16"/>
  <c r="AP10" i="16"/>
  <c r="AO10" i="16"/>
  <c r="AL10" i="16"/>
  <c r="AJ10" i="16"/>
  <c r="AI10" i="16"/>
  <c r="L20" i="16"/>
  <c r="A20" i="16"/>
  <c r="BV19" i="16"/>
  <c r="BP19" i="16"/>
  <c r="BK19" i="16"/>
  <c r="BE19" i="16"/>
  <c r="AZ19" i="16"/>
  <c r="AT19" i="16"/>
  <c r="AD19" i="16"/>
  <c r="X19" i="16"/>
  <c r="S19" i="16"/>
  <c r="M19" i="16"/>
  <c r="L19" i="16"/>
  <c r="H19" i="16"/>
  <c r="B19" i="16"/>
  <c r="A19" i="16"/>
  <c r="BV18" i="16"/>
  <c r="BP18" i="16"/>
  <c r="BK18" i="16"/>
  <c r="BE18" i="16"/>
  <c r="AZ18" i="16"/>
  <c r="AT18" i="16"/>
  <c r="AD18" i="16"/>
  <c r="X18" i="16"/>
  <c r="S18" i="16"/>
  <c r="M18" i="16"/>
  <c r="L18" i="16"/>
  <c r="H18" i="16"/>
  <c r="B18" i="16"/>
  <c r="A18" i="16"/>
  <c r="BV17" i="16"/>
  <c r="BP17" i="16"/>
  <c r="BK17" i="16"/>
  <c r="BE17" i="16"/>
  <c r="AZ17" i="16"/>
  <c r="AT17" i="16"/>
  <c r="AD17" i="16"/>
  <c r="X17" i="16"/>
  <c r="S17" i="16"/>
  <c r="M17" i="16"/>
  <c r="L17" i="16"/>
  <c r="H17" i="16"/>
  <c r="B17" i="16"/>
  <c r="A17" i="16"/>
  <c r="BV16" i="16"/>
  <c r="BP16" i="16"/>
  <c r="BK16" i="16"/>
  <c r="BE16" i="16"/>
  <c r="AZ16" i="16"/>
  <c r="AT16" i="16"/>
  <c r="AD16" i="16"/>
  <c r="X16" i="16"/>
  <c r="S16" i="16"/>
  <c r="M16" i="16"/>
  <c r="L16" i="16"/>
  <c r="H16" i="16"/>
  <c r="B16" i="16"/>
  <c r="A16" i="16"/>
  <c r="BV15" i="16"/>
  <c r="BP15" i="16"/>
  <c r="BK15" i="16"/>
  <c r="BE15" i="16"/>
  <c r="AZ15" i="16"/>
  <c r="AT15" i="16"/>
  <c r="AD15" i="16"/>
  <c r="X15" i="16"/>
  <c r="S15" i="16"/>
  <c r="M15" i="16"/>
  <c r="L15" i="16"/>
  <c r="H15" i="16"/>
  <c r="B15" i="16"/>
  <c r="A15" i="16"/>
  <c r="BV14" i="16"/>
  <c r="BP14" i="16"/>
  <c r="BK14" i="16"/>
  <c r="BE14" i="16"/>
  <c r="AZ14" i="16"/>
  <c r="AT14" i="16"/>
  <c r="AD14" i="16"/>
  <c r="X14" i="16"/>
  <c r="S14" i="16"/>
  <c r="M14" i="16"/>
  <c r="L14" i="16"/>
  <c r="H14" i="16"/>
  <c r="B14" i="16"/>
  <c r="A14" i="16"/>
  <c r="BV13" i="16"/>
  <c r="BP13" i="16"/>
  <c r="BK13" i="16"/>
  <c r="BE13" i="16"/>
  <c r="AZ13" i="16"/>
  <c r="AT13" i="16"/>
  <c r="AD13" i="16"/>
  <c r="X13" i="16"/>
  <c r="S13" i="16"/>
  <c r="M13" i="16"/>
  <c r="L13" i="16"/>
  <c r="H13" i="16"/>
  <c r="B13" i="16"/>
  <c r="A13" i="16"/>
  <c r="BV12" i="16"/>
  <c r="BP12" i="16"/>
  <c r="BK12" i="16"/>
  <c r="BE12" i="16"/>
  <c r="AZ12" i="16"/>
  <c r="AT12" i="16"/>
  <c r="AD12" i="16"/>
  <c r="X12" i="16"/>
  <c r="S12" i="16"/>
  <c r="M12" i="16"/>
  <c r="L12" i="16"/>
  <c r="H12" i="16"/>
  <c r="B12" i="16"/>
  <c r="A12" i="16"/>
  <c r="BV11" i="16"/>
  <c r="BP11" i="16"/>
  <c r="BK11" i="16"/>
  <c r="BE11" i="16"/>
  <c r="AZ11" i="16"/>
  <c r="AT11" i="16"/>
  <c r="AD11" i="16"/>
  <c r="X11" i="16"/>
  <c r="S11" i="16"/>
  <c r="M11" i="16"/>
  <c r="L11" i="16"/>
  <c r="H11" i="16"/>
  <c r="B11" i="16"/>
  <c r="A11" i="16"/>
  <c r="BV10" i="16"/>
  <c r="BP10" i="16"/>
  <c r="BK10" i="16"/>
  <c r="BE10" i="16"/>
  <c r="AZ10" i="16"/>
  <c r="AT10" i="16"/>
  <c r="AD10" i="16"/>
  <c r="X10" i="16"/>
  <c r="S10" i="16"/>
  <c r="M10" i="16"/>
  <c r="L10" i="16"/>
  <c r="H10" i="16"/>
  <c r="B10" i="16"/>
  <c r="CG19" i="15"/>
  <c r="CA19" i="15"/>
  <c r="CG18" i="15"/>
  <c r="CA18" i="15"/>
  <c r="CG17" i="15"/>
  <c r="CA17" i="15"/>
  <c r="CG16" i="15"/>
  <c r="CA16" i="15"/>
  <c r="CG15" i="15"/>
  <c r="CA15" i="15"/>
  <c r="CG14" i="15"/>
  <c r="CA14" i="15"/>
  <c r="CG13" i="15"/>
  <c r="CA13" i="15"/>
  <c r="CG12" i="15"/>
  <c r="CD12" i="15"/>
  <c r="CA12" i="15"/>
  <c r="CH11" i="15"/>
  <c r="CG11" i="15"/>
  <c r="CD11" i="15"/>
  <c r="CA11" i="15"/>
  <c r="CH10" i="15"/>
  <c r="CG10" i="15"/>
  <c r="CD10" i="15"/>
  <c r="CA10" i="15"/>
  <c r="BV19" i="15"/>
  <c r="BP19" i="15"/>
  <c r="BV18" i="15"/>
  <c r="BP18" i="15"/>
  <c r="BV17" i="15"/>
  <c r="BP17" i="15"/>
  <c r="BV16" i="15"/>
  <c r="BP16" i="15"/>
  <c r="BV15" i="15"/>
  <c r="BP15" i="15"/>
  <c r="BV14" i="15"/>
  <c r="BP14" i="15"/>
  <c r="BV13" i="15"/>
  <c r="BP13" i="15"/>
  <c r="BV12" i="15"/>
  <c r="BS12" i="15"/>
  <c r="BP12" i="15"/>
  <c r="BW11" i="15"/>
  <c r="BV11" i="15"/>
  <c r="BS11" i="15"/>
  <c r="BP11" i="15"/>
  <c r="BW10" i="15"/>
  <c r="BV10" i="15"/>
  <c r="BS10" i="15"/>
  <c r="BP10" i="15"/>
  <c r="BL19" i="15"/>
  <c r="BK19" i="15"/>
  <c r="BH19" i="15"/>
  <c r="BE19" i="15"/>
  <c r="BL18" i="15"/>
  <c r="BK18" i="15"/>
  <c r="BH18" i="15"/>
  <c r="BE18" i="15"/>
  <c r="BL17" i="15"/>
  <c r="BK17" i="15"/>
  <c r="BH17" i="15"/>
  <c r="BE17" i="15"/>
  <c r="BL16" i="15"/>
  <c r="BK16" i="15"/>
  <c r="BH16" i="15"/>
  <c r="BE16" i="15"/>
  <c r="BL15" i="15"/>
  <c r="BK15" i="15"/>
  <c r="BH15" i="15"/>
  <c r="BE15" i="15"/>
  <c r="BL14" i="15"/>
  <c r="BK14" i="15"/>
  <c r="BH14" i="15"/>
  <c r="BE14" i="15"/>
  <c r="BL13" i="15"/>
  <c r="BK13" i="15"/>
  <c r="BH13" i="15"/>
  <c r="BE13" i="15"/>
  <c r="BL12" i="15"/>
  <c r="BK12" i="15"/>
  <c r="BH12" i="15"/>
  <c r="BE12" i="15"/>
  <c r="BL11" i="15"/>
  <c r="BK11" i="15"/>
  <c r="BH11" i="15"/>
  <c r="BE11" i="15"/>
  <c r="BL10" i="15"/>
  <c r="BK10" i="15"/>
  <c r="BH10" i="15"/>
  <c r="BE10" i="15"/>
  <c r="AT11" i="15"/>
  <c r="AW11" i="15"/>
  <c r="AZ11" i="15"/>
  <c r="BA11" i="15"/>
  <c r="AT12" i="15"/>
  <c r="AW12" i="15"/>
  <c r="AZ12" i="15"/>
  <c r="BA12" i="15"/>
  <c r="AT13" i="15"/>
  <c r="AW13" i="15"/>
  <c r="AZ13" i="15"/>
  <c r="BA13" i="15"/>
  <c r="AT14" i="15"/>
  <c r="AW14" i="15"/>
  <c r="AZ14" i="15"/>
  <c r="BA14" i="15"/>
  <c r="AT15" i="15"/>
  <c r="AW15" i="15"/>
  <c r="AZ15" i="15"/>
  <c r="BA15" i="15"/>
  <c r="AT16" i="15"/>
  <c r="AW16" i="15"/>
  <c r="AZ16" i="15"/>
  <c r="BA16" i="15"/>
  <c r="AT17" i="15"/>
  <c r="AW17" i="15"/>
  <c r="AZ17" i="15"/>
  <c r="BA17" i="15"/>
  <c r="AT18" i="15"/>
  <c r="AW18" i="15"/>
  <c r="AZ18" i="15"/>
  <c r="BA18" i="15"/>
  <c r="AT19" i="15"/>
  <c r="AW19" i="15"/>
  <c r="AZ19" i="15"/>
  <c r="BA19" i="15"/>
  <c r="AW10" i="15"/>
  <c r="AZ10" i="15"/>
  <c r="BA10" i="15"/>
  <c r="AT10" i="15"/>
  <c r="AO19" i="15"/>
  <c r="AI19" i="15"/>
  <c r="AO18" i="15"/>
  <c r="AI18" i="15"/>
  <c r="AO17" i="15"/>
  <c r="AI17" i="15"/>
  <c r="AO16" i="15"/>
  <c r="AI16" i="15"/>
  <c r="AO15" i="15"/>
  <c r="AI15" i="15"/>
  <c r="AO14" i="15"/>
  <c r="AI14" i="15"/>
  <c r="AO13" i="15"/>
  <c r="AI13" i="15"/>
  <c r="AO12" i="15"/>
  <c r="AL12" i="15"/>
  <c r="AI12" i="15"/>
  <c r="AO11" i="15"/>
  <c r="AL11" i="15"/>
  <c r="AI11" i="15"/>
  <c r="AP10" i="15"/>
  <c r="AO10" i="15"/>
  <c r="AL10" i="15"/>
  <c r="AJ10" i="15"/>
  <c r="AI10" i="15"/>
  <c r="Y17" i="11"/>
  <c r="AD19" i="15"/>
  <c r="X19" i="15"/>
  <c r="AD18" i="15"/>
  <c r="X18" i="15"/>
  <c r="AD17" i="15"/>
  <c r="X17" i="15"/>
  <c r="AD16" i="15"/>
  <c r="X16" i="15"/>
  <c r="AD15" i="15"/>
  <c r="X15" i="15"/>
  <c r="AD14" i="15"/>
  <c r="X14" i="15"/>
  <c r="AD13" i="15"/>
  <c r="X13" i="15"/>
  <c r="AD12" i="15"/>
  <c r="X12" i="15"/>
  <c r="AD11" i="15"/>
  <c r="X11" i="15"/>
  <c r="AD10" i="15"/>
  <c r="X10" i="15"/>
  <c r="S19" i="15"/>
  <c r="M19" i="15"/>
  <c r="S18" i="15"/>
  <c r="M18" i="15"/>
  <c r="S17" i="15"/>
  <c r="M17" i="15"/>
  <c r="S16" i="15"/>
  <c r="M16" i="15"/>
  <c r="S15" i="15"/>
  <c r="M15" i="15"/>
  <c r="S14" i="15"/>
  <c r="M14" i="15"/>
  <c r="S13" i="15"/>
  <c r="M13" i="15"/>
  <c r="S12" i="15"/>
  <c r="M12" i="15"/>
  <c r="S11" i="15"/>
  <c r="M11" i="15"/>
  <c r="S10" i="15"/>
  <c r="M10" i="15"/>
  <c r="B11" i="15"/>
  <c r="H11" i="15"/>
  <c r="B12" i="15"/>
  <c r="H12" i="15"/>
  <c r="B13" i="15"/>
  <c r="H13" i="15"/>
  <c r="B14" i="15"/>
  <c r="H14" i="15"/>
  <c r="B15" i="15"/>
  <c r="H15" i="15"/>
  <c r="B16" i="15"/>
  <c r="H16" i="15"/>
  <c r="B17" i="15"/>
  <c r="H17" i="15"/>
  <c r="B18" i="15"/>
  <c r="H18" i="15"/>
  <c r="B19" i="15"/>
  <c r="H19" i="15"/>
  <c r="H10" i="15"/>
  <c r="A20" i="15"/>
  <c r="A19" i="15"/>
  <c r="A18" i="15"/>
  <c r="A17" i="15"/>
  <c r="A16" i="15"/>
  <c r="A15" i="15"/>
  <c r="A14" i="15"/>
  <c r="A13" i="15"/>
  <c r="A12" i="15"/>
  <c r="A11" i="15"/>
  <c r="A10" i="15"/>
  <c r="L11" i="15"/>
  <c r="L12" i="15"/>
  <c r="L13" i="15"/>
  <c r="L14" i="15"/>
  <c r="L15" i="15"/>
  <c r="L16" i="15"/>
  <c r="L17" i="15"/>
  <c r="L18" i="15"/>
  <c r="L19" i="15"/>
  <c r="L20" i="15"/>
  <c r="B10" i="15"/>
  <c r="L10" i="15"/>
  <c r="D24" i="17" l="1"/>
  <c r="D33" i="3"/>
  <c r="AR45" i="1"/>
  <c r="AQ45" i="1"/>
  <c r="AG45" i="1"/>
  <c r="AF45" i="1"/>
  <c r="V45" i="1"/>
  <c r="U45" i="1"/>
  <c r="K45" i="1"/>
  <c r="J45" i="1"/>
  <c r="AR44" i="1"/>
  <c r="AQ44" i="1"/>
  <c r="AG44" i="1"/>
  <c r="AF44" i="1"/>
  <c r="V44" i="1"/>
  <c r="U44" i="1"/>
  <c r="K44" i="1"/>
  <c r="J44" i="1"/>
  <c r="AR43" i="1"/>
  <c r="AQ43" i="1"/>
  <c r="AG43" i="1"/>
  <c r="AF43" i="1"/>
  <c r="V43" i="1"/>
  <c r="U43" i="1"/>
  <c r="K43" i="1"/>
  <c r="J43" i="1"/>
  <c r="AR42" i="1"/>
  <c r="AN52" i="1" s="1"/>
  <c r="AQ42" i="1"/>
  <c r="AG42" i="1"/>
  <c r="AF42" i="1"/>
  <c r="V42" i="1"/>
  <c r="U42" i="1"/>
  <c r="K42" i="1"/>
  <c r="J42" i="1"/>
  <c r="AR41" i="1"/>
  <c r="AN49" i="1" s="1"/>
  <c r="AQ41" i="1"/>
  <c r="AG41" i="1"/>
  <c r="AF41" i="1"/>
  <c r="V41" i="1"/>
  <c r="U41" i="1"/>
  <c r="K41" i="1"/>
  <c r="J41" i="1"/>
  <c r="AR40" i="1"/>
  <c r="AN50" i="1" s="1"/>
  <c r="AQ40" i="1"/>
  <c r="AG40" i="1"/>
  <c r="AF40" i="1"/>
  <c r="V40" i="1"/>
  <c r="U40" i="1"/>
  <c r="K40" i="1"/>
  <c r="J40" i="1"/>
  <c r="AR39" i="1"/>
  <c r="AQ39" i="1"/>
  <c r="AG39" i="1"/>
  <c r="AF39" i="1"/>
  <c r="V39" i="1"/>
  <c r="U39" i="1"/>
  <c r="K39" i="1"/>
  <c r="J39" i="1"/>
  <c r="AR38" i="1"/>
  <c r="AQ38" i="1"/>
  <c r="AG38" i="1"/>
  <c r="AF38" i="1"/>
  <c r="V38" i="1"/>
  <c r="U38" i="1"/>
  <c r="K38" i="1"/>
  <c r="J38" i="1"/>
  <c r="AR37" i="1"/>
  <c r="AQ37" i="1"/>
  <c r="AG37" i="1"/>
  <c r="AF37" i="1"/>
  <c r="V37" i="1"/>
  <c r="U37" i="1"/>
  <c r="K37" i="1"/>
  <c r="J37" i="1"/>
  <c r="AR36" i="1"/>
  <c r="AQ36" i="1"/>
  <c r="AG36" i="1"/>
  <c r="AF36" i="1"/>
  <c r="V36" i="1"/>
  <c r="U36" i="1"/>
  <c r="K36" i="1"/>
  <c r="J36" i="1"/>
  <c r="AR14" i="1"/>
  <c r="AQ14" i="1"/>
  <c r="AG14" i="1"/>
  <c r="AF14" i="1"/>
  <c r="V14" i="1"/>
  <c r="U14" i="1"/>
  <c r="K14" i="1"/>
  <c r="J14" i="1"/>
  <c r="AR13" i="1"/>
  <c r="AQ13" i="1"/>
  <c r="AG13" i="1"/>
  <c r="AF13" i="1"/>
  <c r="V13" i="1"/>
  <c r="U13" i="1"/>
  <c r="K13" i="1"/>
  <c r="J13" i="1"/>
  <c r="AR12" i="1"/>
  <c r="AQ12" i="1"/>
  <c r="AG12" i="1"/>
  <c r="V12" i="1"/>
  <c r="U12" i="1"/>
  <c r="K12" i="1"/>
  <c r="J12" i="1"/>
  <c r="AR11" i="1"/>
  <c r="AQ11" i="1"/>
  <c r="AG11" i="1"/>
  <c r="V11" i="1"/>
  <c r="U11" i="1"/>
  <c r="K11" i="1"/>
  <c r="J11" i="1"/>
  <c r="AR10" i="1"/>
  <c r="AQ10" i="1"/>
  <c r="AG10" i="1"/>
  <c r="AF10" i="1"/>
  <c r="V10" i="1"/>
  <c r="U10" i="1"/>
  <c r="K10" i="1"/>
  <c r="J10" i="1"/>
  <c r="AR9" i="1"/>
  <c r="AQ9" i="1"/>
  <c r="AG9" i="1"/>
  <c r="AF9" i="1"/>
  <c r="V9" i="1"/>
  <c r="U9" i="1"/>
  <c r="K9" i="1"/>
  <c r="J9" i="1"/>
  <c r="AR8" i="1"/>
  <c r="AQ8" i="1"/>
  <c r="AG8" i="1"/>
  <c r="AF8" i="1"/>
  <c r="V8" i="1"/>
  <c r="U8" i="1"/>
  <c r="K8" i="1"/>
  <c r="J8" i="1"/>
  <c r="AR7" i="1"/>
  <c r="AQ7" i="1"/>
  <c r="AG7" i="1"/>
  <c r="AF7" i="1"/>
  <c r="V7" i="1"/>
  <c r="U7" i="1"/>
  <c r="K7" i="1"/>
  <c r="J7" i="1"/>
  <c r="AR6" i="1"/>
  <c r="AQ6" i="1"/>
  <c r="AG6" i="1"/>
  <c r="AF6" i="1"/>
  <c r="V6" i="1"/>
  <c r="U6" i="1"/>
  <c r="K6" i="1"/>
  <c r="J6" i="1"/>
  <c r="AJ6" i="1"/>
  <c r="AJ11" i="16" s="1"/>
  <c r="AR5" i="1"/>
  <c r="AQ5" i="1"/>
  <c r="AG5" i="1"/>
  <c r="AF5" i="1"/>
  <c r="Y5" i="1"/>
  <c r="Y10" i="16" s="1"/>
  <c r="V5" i="1"/>
  <c r="U5" i="1"/>
  <c r="K5" i="1"/>
  <c r="J5" i="1"/>
  <c r="C5" i="1"/>
  <c r="C10" i="16" s="1"/>
  <c r="AM52" i="1" l="1"/>
  <c r="AM48" i="1"/>
  <c r="AM49" i="1"/>
  <c r="AM51" i="1"/>
  <c r="AM50" i="1"/>
  <c r="AB52" i="1"/>
  <c r="AB51" i="1"/>
  <c r="AB50" i="1"/>
  <c r="AB49" i="1"/>
  <c r="AB48" i="1"/>
  <c r="AC49" i="1"/>
  <c r="AC48" i="1"/>
  <c r="AC52" i="1"/>
  <c r="AC51" i="1"/>
  <c r="AC50" i="1"/>
  <c r="AJ5" i="1"/>
  <c r="N5" i="1"/>
  <c r="N10" i="16" s="1"/>
  <c r="N6" i="1"/>
  <c r="N11" i="16" s="1"/>
  <c r="C11" i="16"/>
  <c r="Y6" i="1"/>
  <c r="Y11" i="16" s="1"/>
  <c r="C7" i="1"/>
  <c r="C12" i="16" s="1"/>
  <c r="G27" i="3"/>
  <c r="G26" i="3"/>
  <c r="E33" i="3" s="1"/>
  <c r="E27" i="3"/>
  <c r="E26" i="3"/>
  <c r="AP38" i="11"/>
  <c r="CH12" i="15" s="1"/>
  <c r="P36" i="11"/>
  <c r="P41" i="11" s="1"/>
  <c r="AR45" i="11"/>
  <c r="AQ45" i="11"/>
  <c r="AG45" i="11"/>
  <c r="AF45" i="11"/>
  <c r="V45" i="11"/>
  <c r="U45" i="11"/>
  <c r="K45" i="11"/>
  <c r="J45" i="11"/>
  <c r="AR44" i="11"/>
  <c r="AQ44" i="11"/>
  <c r="AF44" i="11"/>
  <c r="V44" i="11"/>
  <c r="U44" i="11"/>
  <c r="K44" i="11"/>
  <c r="J44" i="11"/>
  <c r="AR43" i="11"/>
  <c r="AQ43" i="11"/>
  <c r="AG43" i="11"/>
  <c r="AF43" i="11"/>
  <c r="V43" i="11"/>
  <c r="U43" i="11"/>
  <c r="K43" i="11"/>
  <c r="J43" i="11"/>
  <c r="AR42" i="11"/>
  <c r="AN52" i="11" s="1"/>
  <c r="AQ42" i="11"/>
  <c r="AG42" i="11"/>
  <c r="AF42" i="11"/>
  <c r="V42" i="11"/>
  <c r="U42" i="11"/>
  <c r="K42" i="11"/>
  <c r="J42" i="11"/>
  <c r="AR41" i="11"/>
  <c r="AN49" i="11" s="1"/>
  <c r="AQ41" i="11"/>
  <c r="AG41" i="11"/>
  <c r="AF41" i="11"/>
  <c r="V41" i="11"/>
  <c r="U41" i="11"/>
  <c r="K41" i="11"/>
  <c r="J41" i="11"/>
  <c r="AR40" i="11"/>
  <c r="AN50" i="11" s="1"/>
  <c r="AQ40" i="11"/>
  <c r="AG40" i="11"/>
  <c r="AF40" i="11"/>
  <c r="V40" i="11"/>
  <c r="U40" i="11"/>
  <c r="K40" i="11"/>
  <c r="J40" i="11"/>
  <c r="AR39" i="11"/>
  <c r="AQ39" i="11"/>
  <c r="AG39" i="11"/>
  <c r="AF39" i="11"/>
  <c r="V39" i="11"/>
  <c r="U39" i="11"/>
  <c r="K39" i="11"/>
  <c r="J39" i="11"/>
  <c r="AR38" i="11"/>
  <c r="AQ38" i="11"/>
  <c r="AG38" i="11"/>
  <c r="AF38" i="11"/>
  <c r="V38" i="11"/>
  <c r="U38" i="11"/>
  <c r="K38" i="11"/>
  <c r="J38" i="11"/>
  <c r="AR37" i="11"/>
  <c r="AQ37" i="11"/>
  <c r="AG37" i="11"/>
  <c r="AF37" i="11"/>
  <c r="V37" i="11"/>
  <c r="U37" i="11"/>
  <c r="K37" i="11"/>
  <c r="J37" i="11"/>
  <c r="AR36" i="11"/>
  <c r="AQ36" i="11"/>
  <c r="AG36" i="11"/>
  <c r="AF36" i="11"/>
  <c r="V36" i="11"/>
  <c r="U36" i="11"/>
  <c r="K36" i="11"/>
  <c r="J36" i="11"/>
  <c r="F19" i="3"/>
  <c r="P6" i="1" s="1"/>
  <c r="G19" i="3"/>
  <c r="AL18" i="1" s="1"/>
  <c r="F18" i="3"/>
  <c r="P5" i="1" s="1"/>
  <c r="G18" i="3"/>
  <c r="AP7" i="1" s="1"/>
  <c r="AP12" i="16" s="1"/>
  <c r="F17" i="3"/>
  <c r="I6" i="1" s="1"/>
  <c r="G17" i="3"/>
  <c r="AE11" i="16" s="1"/>
  <c r="F14" i="3"/>
  <c r="G14" i="3"/>
  <c r="E6" i="1" s="1"/>
  <c r="F15" i="3"/>
  <c r="G15" i="3"/>
  <c r="E7" i="1" s="1"/>
  <c r="F16" i="3"/>
  <c r="I5" i="1" s="1"/>
  <c r="G16" i="3"/>
  <c r="F20" i="3"/>
  <c r="P7" i="1" s="1"/>
  <c r="G20" i="3"/>
  <c r="F21" i="3"/>
  <c r="AL8" i="1" s="1"/>
  <c r="G21" i="3"/>
  <c r="T5" i="1" s="1"/>
  <c r="F22" i="3"/>
  <c r="AP13" i="1" s="1"/>
  <c r="AP18" i="16" s="1"/>
  <c r="G22" i="3"/>
  <c r="T6" i="1" s="1"/>
  <c r="AM52" i="11" l="1"/>
  <c r="AM48" i="11"/>
  <c r="AM51" i="11"/>
  <c r="AM50" i="11"/>
  <c r="AM49" i="11"/>
  <c r="AC49" i="11"/>
  <c r="AB49" i="11"/>
  <c r="AC52" i="11"/>
  <c r="AB50" i="11"/>
  <c r="AC48" i="11"/>
  <c r="AB52" i="11"/>
  <c r="AB48" i="11"/>
  <c r="AC51" i="11"/>
  <c r="AB51" i="11"/>
  <c r="AC50" i="11"/>
  <c r="AL14" i="1"/>
  <c r="AL19" i="16" s="1"/>
  <c r="AL13" i="16"/>
  <c r="AE9" i="1"/>
  <c r="AE14" i="16" s="1"/>
  <c r="AA12" i="16"/>
  <c r="P12" i="1"/>
  <c r="P17" i="16" s="1"/>
  <c r="P11" i="16"/>
  <c r="I9" i="1"/>
  <c r="I14" i="16" s="1"/>
  <c r="E12" i="16"/>
  <c r="P19" i="1"/>
  <c r="T19" i="1" s="1"/>
  <c r="D26" i="5" s="1"/>
  <c r="E45" i="14" s="1"/>
  <c r="P12" i="16"/>
  <c r="E21" i="1"/>
  <c r="I21" i="1" s="1"/>
  <c r="F25" i="5" s="1"/>
  <c r="E5" i="14" s="1"/>
  <c r="I11" i="16"/>
  <c r="P21" i="1"/>
  <c r="T21" i="1" s="1"/>
  <c r="F26" i="5" s="1"/>
  <c r="E13" i="14" s="1"/>
  <c r="T11" i="16"/>
  <c r="P8" i="1"/>
  <c r="T10" i="16"/>
  <c r="AA8" i="1"/>
  <c r="AE10" i="16"/>
  <c r="I8" i="1"/>
  <c r="I13" i="16" s="1"/>
  <c r="E11" i="16"/>
  <c r="AE8" i="1"/>
  <c r="AE13" i="16" s="1"/>
  <c r="AA11" i="16"/>
  <c r="E11" i="1"/>
  <c r="E16" i="16" s="1"/>
  <c r="I10" i="16"/>
  <c r="T7" i="1"/>
  <c r="T12" i="16" s="1"/>
  <c r="P10" i="16"/>
  <c r="I10" i="1"/>
  <c r="I15" i="16" s="1"/>
  <c r="AL42" i="11"/>
  <c r="CD16" i="15" s="1"/>
  <c r="AL20" i="1"/>
  <c r="AP20" i="1" s="1"/>
  <c r="E28" i="5" s="1"/>
  <c r="E22" i="14" s="1"/>
  <c r="AB7" i="18" s="1"/>
  <c r="AF7" i="18" s="1"/>
  <c r="AL11" i="1"/>
  <c r="AL16" i="16" s="1"/>
  <c r="T36" i="11"/>
  <c r="P39" i="11" s="1"/>
  <c r="P45" i="11" s="1"/>
  <c r="AP8" i="1"/>
  <c r="AP13" i="16" s="1"/>
  <c r="AL49" i="11"/>
  <c r="AP49" i="11" s="1"/>
  <c r="C14" i="5" s="1"/>
  <c r="P37" i="11"/>
  <c r="T41" i="11" s="1"/>
  <c r="P10" i="1"/>
  <c r="P15" i="16" s="1"/>
  <c r="I37" i="11"/>
  <c r="E52" i="11" s="1"/>
  <c r="I52" i="11" s="1"/>
  <c r="F11" i="5" s="1"/>
  <c r="E9" i="12" s="1"/>
  <c r="AA43" i="11"/>
  <c r="BS17" i="15" s="1"/>
  <c r="AA42" i="11"/>
  <c r="BS16" i="15" s="1"/>
  <c r="E20" i="1"/>
  <c r="I36" i="11"/>
  <c r="AL9" i="1"/>
  <c r="AL14" i="16" s="1"/>
  <c r="T37" i="11"/>
  <c r="P52" i="11" s="1"/>
  <c r="T52" i="11" s="1"/>
  <c r="F12" i="5" s="1"/>
  <c r="T13" i="1"/>
  <c r="T18" i="16" s="1"/>
  <c r="T11" i="1"/>
  <c r="T16" i="16" s="1"/>
  <c r="AP44" i="11"/>
  <c r="CH18" i="15" s="1"/>
  <c r="AP11" i="1"/>
  <c r="AP16" i="16" s="1"/>
  <c r="P9" i="1"/>
  <c r="P14" i="16" s="1"/>
  <c r="AL21" i="1"/>
  <c r="AM21" i="1" s="1"/>
  <c r="P11" i="1"/>
  <c r="P16" i="16" s="1"/>
  <c r="P20" i="1"/>
  <c r="T20" i="1" s="1"/>
  <c r="E26" i="5" s="1"/>
  <c r="E29" i="14" s="1"/>
  <c r="AP14" i="1"/>
  <c r="AP19" i="16" s="1"/>
  <c r="AP12" i="1"/>
  <c r="AP17" i="16" s="1"/>
  <c r="AP9" i="1"/>
  <c r="AP14" i="16" s="1"/>
  <c r="AP40" i="11"/>
  <c r="CH14" i="15" s="1"/>
  <c r="AL19" i="1"/>
  <c r="AP19" i="1" s="1"/>
  <c r="D28" i="5" s="1"/>
  <c r="E38" i="14" s="1"/>
  <c r="AB11" i="18" s="1"/>
  <c r="AF11" i="18" s="1"/>
  <c r="T14" i="1"/>
  <c r="T19" i="16" s="1"/>
  <c r="T9" i="1"/>
  <c r="T14" i="16" s="1"/>
  <c r="P38" i="11"/>
  <c r="T45" i="11" s="1"/>
  <c r="T12" i="1"/>
  <c r="T17" i="16" s="1"/>
  <c r="T10" i="1"/>
  <c r="T15" i="16" s="1"/>
  <c r="AP10" i="1"/>
  <c r="AP15" i="16" s="1"/>
  <c r="T8" i="1"/>
  <c r="T13" i="16" s="1"/>
  <c r="P18" i="1"/>
  <c r="AP18" i="1"/>
  <c r="C28" i="5" s="1"/>
  <c r="E54" i="14" s="1"/>
  <c r="AB15" i="18" s="1"/>
  <c r="AF15" i="18" s="1"/>
  <c r="AL12" i="1"/>
  <c r="AL17" i="16" s="1"/>
  <c r="AL10" i="1"/>
  <c r="AL15" i="16" s="1"/>
  <c r="AL41" i="11"/>
  <c r="CD15" i="15" s="1"/>
  <c r="AL17" i="1"/>
  <c r="AP17" i="1" s="1"/>
  <c r="B28" i="5" s="1"/>
  <c r="E70" i="14" s="1"/>
  <c r="AB19" i="18" s="1"/>
  <c r="AF19" i="18" s="1"/>
  <c r="AL13" i="1"/>
  <c r="AL18" i="16" s="1"/>
  <c r="P13" i="1"/>
  <c r="P18" i="16" s="1"/>
  <c r="P17" i="1"/>
  <c r="T17" i="1" s="1"/>
  <c r="B26" i="5" s="1"/>
  <c r="E77" i="14" s="1"/>
  <c r="I13" i="1"/>
  <c r="I18" i="16" s="1"/>
  <c r="I11" i="1"/>
  <c r="I16" i="16" s="1"/>
  <c r="E9" i="1"/>
  <c r="E14" i="16" s="1"/>
  <c r="AA21" i="1"/>
  <c r="AE21" i="1" s="1"/>
  <c r="F27" i="5" s="1"/>
  <c r="E14" i="14" s="1"/>
  <c r="AB5" i="18" s="1"/>
  <c r="AF5" i="18" s="1"/>
  <c r="AE11" i="1"/>
  <c r="AE16" i="16" s="1"/>
  <c r="AA9" i="1"/>
  <c r="AA14" i="16" s="1"/>
  <c r="AE13" i="1"/>
  <c r="AE18" i="16" s="1"/>
  <c r="AA11" i="1"/>
  <c r="AA16" i="16" s="1"/>
  <c r="E8" i="1"/>
  <c r="AA20" i="1"/>
  <c r="AE20" i="1" s="1"/>
  <c r="E27" i="5" s="1"/>
  <c r="E30" i="14" s="1"/>
  <c r="AB9" i="18" s="1"/>
  <c r="AF9" i="18" s="1"/>
  <c r="I12" i="1"/>
  <c r="I17" i="16" s="1"/>
  <c r="AE14" i="1"/>
  <c r="AE19" i="16" s="1"/>
  <c r="AE12" i="1"/>
  <c r="AE17" i="16" s="1"/>
  <c r="E38" i="11"/>
  <c r="E19" i="1"/>
  <c r="I19" i="1" s="1"/>
  <c r="D25" i="5" s="1"/>
  <c r="E37" i="14" s="1"/>
  <c r="AA19" i="1"/>
  <c r="AE19" i="1" s="1"/>
  <c r="D27" i="5" s="1"/>
  <c r="E46" i="14" s="1"/>
  <c r="AB13" i="18" s="1"/>
  <c r="AF13" i="18" s="1"/>
  <c r="I14" i="1"/>
  <c r="I19" i="16" s="1"/>
  <c r="AA12" i="1"/>
  <c r="AA17" i="16" s="1"/>
  <c r="E37" i="11"/>
  <c r="I39" i="11" s="1"/>
  <c r="E12" i="1"/>
  <c r="E17" i="16" s="1"/>
  <c r="E18" i="1"/>
  <c r="I18" i="1" s="1"/>
  <c r="C25" i="5" s="1"/>
  <c r="E53" i="14" s="1"/>
  <c r="AA18" i="1"/>
  <c r="AE18" i="1" s="1"/>
  <c r="C27" i="5" s="1"/>
  <c r="E62" i="14" s="1"/>
  <c r="AB17" i="18" s="1"/>
  <c r="AF17" i="18" s="1"/>
  <c r="AE10" i="1"/>
  <c r="AE15" i="16" s="1"/>
  <c r="AM19" i="1"/>
  <c r="C8" i="1"/>
  <c r="C13" i="16" s="1"/>
  <c r="Y7" i="1"/>
  <c r="Y12" i="16" s="1"/>
  <c r="AJ7" i="1"/>
  <c r="AJ12" i="16" s="1"/>
  <c r="N7" i="1"/>
  <c r="N12" i="16" s="1"/>
  <c r="Q18" i="1"/>
  <c r="T18" i="1"/>
  <c r="C26" i="5" s="1"/>
  <c r="E61" i="14" s="1"/>
  <c r="Q19" i="1"/>
  <c r="I20" i="1"/>
  <c r="E25" i="5" s="1"/>
  <c r="E21" i="14" s="1"/>
  <c r="AE42" i="11"/>
  <c r="BW16" i="15" s="1"/>
  <c r="E39" i="11"/>
  <c r="E45" i="11" s="1"/>
  <c r="AP39" i="11"/>
  <c r="CH13" i="15" s="1"/>
  <c r="AP43" i="11"/>
  <c r="CH17" i="15" s="1"/>
  <c r="AL43" i="11"/>
  <c r="CD17" i="15" s="1"/>
  <c r="P42" i="11"/>
  <c r="I43" i="11"/>
  <c r="P44" i="11"/>
  <c r="I45" i="11"/>
  <c r="T38" i="11"/>
  <c r="AA39" i="11"/>
  <c r="AE39" i="11"/>
  <c r="BW13" i="15" s="1"/>
  <c r="AL40" i="11"/>
  <c r="CD14" i="15" s="1"/>
  <c r="AE43" i="11"/>
  <c r="BW17" i="15" s="1"/>
  <c r="AL44" i="11"/>
  <c r="CD18" i="15" s="1"/>
  <c r="P48" i="11"/>
  <c r="AL48" i="11"/>
  <c r="AL50" i="11"/>
  <c r="P51" i="11"/>
  <c r="AL52" i="11"/>
  <c r="E40" i="11"/>
  <c r="I42" i="11"/>
  <c r="P43" i="11"/>
  <c r="C5" i="11"/>
  <c r="C10" i="15" s="1"/>
  <c r="CB4" i="18" l="1"/>
  <c r="AA21" i="18"/>
  <c r="AA11" i="18"/>
  <c r="F38" i="14"/>
  <c r="AC11" i="18" s="1"/>
  <c r="F37" i="14"/>
  <c r="F62" i="14"/>
  <c r="AC17" i="18" s="1"/>
  <c r="F61" i="14"/>
  <c r="AA5" i="18"/>
  <c r="AE5" i="18" s="1"/>
  <c r="AG5" i="18" s="1"/>
  <c r="F14" i="14"/>
  <c r="AC5" i="18" s="1"/>
  <c r="F13" i="14"/>
  <c r="AA13" i="18"/>
  <c r="F46" i="14"/>
  <c r="AC13" i="18" s="1"/>
  <c r="F45" i="14"/>
  <c r="AA7" i="18"/>
  <c r="AE7" i="18" s="1"/>
  <c r="AG7" i="18" s="1"/>
  <c r="F22" i="14"/>
  <c r="AC7" i="18" s="1"/>
  <c r="F21" i="14"/>
  <c r="F54" i="14"/>
  <c r="AC15" i="18" s="1"/>
  <c r="F53" i="14"/>
  <c r="AA9" i="18"/>
  <c r="Y9" i="18" s="1"/>
  <c r="F30" i="14"/>
  <c r="AC9" i="18" s="1"/>
  <c r="F29" i="14"/>
  <c r="AE13" i="18"/>
  <c r="AG13" i="18" s="1"/>
  <c r="Y13" i="18"/>
  <c r="AE21" i="18"/>
  <c r="AE11" i="18"/>
  <c r="AG11" i="18" s="1"/>
  <c r="Y11" i="18"/>
  <c r="G61" i="14"/>
  <c r="AA17" i="18"/>
  <c r="G5" i="14"/>
  <c r="AA3" i="18"/>
  <c r="G53" i="14"/>
  <c r="AA15" i="18"/>
  <c r="AE9" i="18"/>
  <c r="AG9" i="18" s="1"/>
  <c r="G9" i="12"/>
  <c r="D4" i="18"/>
  <c r="BA4" i="18"/>
  <c r="BF4" i="18" s="1"/>
  <c r="AA45" i="11"/>
  <c r="BS19" i="15" s="1"/>
  <c r="BS13" i="15"/>
  <c r="E14" i="1"/>
  <c r="E19" i="16" s="1"/>
  <c r="E13" i="16"/>
  <c r="AA14" i="1"/>
  <c r="AA19" i="16" s="1"/>
  <c r="AA13" i="16"/>
  <c r="P14" i="1"/>
  <c r="P13" i="16"/>
  <c r="AP21" i="1"/>
  <c r="F28" i="5" s="1"/>
  <c r="E6" i="14" s="1"/>
  <c r="AB3" i="18" s="1"/>
  <c r="AF3" i="18" s="1"/>
  <c r="P49" i="11"/>
  <c r="T42" i="11"/>
  <c r="P40" i="11"/>
  <c r="T44" i="11"/>
  <c r="T39" i="11"/>
  <c r="T40" i="11"/>
  <c r="AA51" i="11"/>
  <c r="AP45" i="11"/>
  <c r="CH19" i="15" s="1"/>
  <c r="AP41" i="11"/>
  <c r="CH15" i="15" s="1"/>
  <c r="E43" i="11"/>
  <c r="AL51" i="11"/>
  <c r="AP51" i="11" s="1"/>
  <c r="E14" i="5" s="1"/>
  <c r="AL39" i="11"/>
  <c r="T43" i="11"/>
  <c r="Q17" i="1"/>
  <c r="R20" i="1"/>
  <c r="R18" i="1"/>
  <c r="AM17" i="1"/>
  <c r="I44" i="11"/>
  <c r="AA49" i="11"/>
  <c r="AE49" i="11" s="1"/>
  <c r="C13" i="5" s="1"/>
  <c r="E66" i="12" s="1"/>
  <c r="CC18" i="18" s="1"/>
  <c r="CH18" i="18" s="1"/>
  <c r="AE41" i="11"/>
  <c r="BW15" i="15" s="1"/>
  <c r="E51" i="11"/>
  <c r="I51" i="11" s="1"/>
  <c r="E11" i="5" s="1"/>
  <c r="E25" i="12" s="1"/>
  <c r="E42" i="11"/>
  <c r="AM18" i="1"/>
  <c r="AP42" i="11"/>
  <c r="CH16" i="15" s="1"/>
  <c r="AN17" i="1"/>
  <c r="P50" i="11"/>
  <c r="AN19" i="1"/>
  <c r="AM20" i="1"/>
  <c r="R21" i="1"/>
  <c r="AN20" i="1"/>
  <c r="AN18" i="1"/>
  <c r="Q20" i="1"/>
  <c r="Q21" i="1"/>
  <c r="AN21" i="1"/>
  <c r="R17" i="1"/>
  <c r="AA52" i="11"/>
  <c r="AE52" i="11" s="1"/>
  <c r="F13" i="5" s="1"/>
  <c r="E18" i="12" s="1"/>
  <c r="CC6" i="18" s="1"/>
  <c r="CH6" i="18" s="1"/>
  <c r="AA40" i="11"/>
  <c r="BS14" i="15" s="1"/>
  <c r="AE44" i="11"/>
  <c r="BW18" i="15" s="1"/>
  <c r="AE40" i="11"/>
  <c r="BW14" i="15" s="1"/>
  <c r="AA50" i="11"/>
  <c r="AE50" i="11" s="1"/>
  <c r="D13" i="5" s="1"/>
  <c r="E50" i="12" s="1"/>
  <c r="CC14" i="18" s="1"/>
  <c r="CH14" i="18" s="1"/>
  <c r="AE45" i="11"/>
  <c r="BW19" i="15" s="1"/>
  <c r="I40" i="11"/>
  <c r="E50" i="11"/>
  <c r="I50" i="11" s="1"/>
  <c r="D11" i="5" s="1"/>
  <c r="E41" i="12" s="1"/>
  <c r="E49" i="11"/>
  <c r="I49" i="11" s="1"/>
  <c r="C11" i="5" s="1"/>
  <c r="E57" i="12" s="1"/>
  <c r="I41" i="11"/>
  <c r="E26" i="12"/>
  <c r="CC8" i="18" s="1"/>
  <c r="CH8" i="18" s="1"/>
  <c r="E17" i="12"/>
  <c r="E58" i="12"/>
  <c r="CC16" i="18" s="1"/>
  <c r="CH16" i="18" s="1"/>
  <c r="N8" i="1"/>
  <c r="N13" i="16" s="1"/>
  <c r="C9" i="1"/>
  <c r="C14" i="16" s="1"/>
  <c r="Y8" i="1"/>
  <c r="Y13" i="16" s="1"/>
  <c r="AJ8" i="1"/>
  <c r="AJ13" i="16" s="1"/>
  <c r="AP50" i="11"/>
  <c r="D14" i="5" s="1"/>
  <c r="T50" i="11"/>
  <c r="D12" i="5" s="1"/>
  <c r="T49" i="11"/>
  <c r="C12" i="5" s="1"/>
  <c r="AE51" i="11"/>
  <c r="E13" i="5" s="1"/>
  <c r="T51" i="11"/>
  <c r="E12" i="5" s="1"/>
  <c r="AP48" i="11"/>
  <c r="B14" i="5" s="1"/>
  <c r="T48" i="11"/>
  <c r="B12" i="5" s="1"/>
  <c r="AP52" i="11"/>
  <c r="F14" i="5" s="1"/>
  <c r="Y5" i="11"/>
  <c r="Y10" i="15" s="1"/>
  <c r="AJ5" i="11"/>
  <c r="CB8" i="18" l="1"/>
  <c r="D26" i="12"/>
  <c r="F26" i="12" s="1"/>
  <c r="D25" i="12"/>
  <c r="F25" i="12" s="1"/>
  <c r="CB12" i="18"/>
  <c r="CB6" i="18"/>
  <c r="D18" i="12"/>
  <c r="F18" i="12" s="1"/>
  <c r="D17" i="12"/>
  <c r="F17" i="12" s="1"/>
  <c r="CB16" i="18"/>
  <c r="D58" i="12"/>
  <c r="F58" i="12" s="1"/>
  <c r="D57" i="12"/>
  <c r="F57" i="12" s="1"/>
  <c r="CG4" i="18"/>
  <c r="I55" i="14"/>
  <c r="Y5" i="18"/>
  <c r="F5" i="14"/>
  <c r="I63" i="14"/>
  <c r="Y7" i="18"/>
  <c r="F6" i="14"/>
  <c r="AC3" i="18" s="1"/>
  <c r="AE17" i="18"/>
  <c r="AG17" i="18" s="1"/>
  <c r="Y17" i="18"/>
  <c r="AE3" i="18"/>
  <c r="AG3" i="18" s="1"/>
  <c r="Y3" i="18"/>
  <c r="AE15" i="18"/>
  <c r="AG15" i="18" s="1"/>
  <c r="Y15" i="18"/>
  <c r="D12" i="18"/>
  <c r="BA12" i="18"/>
  <c r="BF12" i="18" s="1"/>
  <c r="G25" i="12"/>
  <c r="BA8" i="18"/>
  <c r="BF8" i="18" s="1"/>
  <c r="D8" i="18"/>
  <c r="BA16" i="18"/>
  <c r="BF16" i="18" s="1"/>
  <c r="D16" i="18"/>
  <c r="G18" i="12"/>
  <c r="E6" i="18"/>
  <c r="J6" i="18" s="1"/>
  <c r="BB6" i="18"/>
  <c r="BG6" i="18" s="1"/>
  <c r="E18" i="18"/>
  <c r="J18" i="18" s="1"/>
  <c r="BB18" i="18"/>
  <c r="BG18" i="18" s="1"/>
  <c r="E14" i="18"/>
  <c r="J14" i="18" s="1"/>
  <c r="BB14" i="18"/>
  <c r="BG14" i="18" s="1"/>
  <c r="E16" i="18"/>
  <c r="J16" i="18" s="1"/>
  <c r="BB16" i="18"/>
  <c r="BG16" i="18" s="1"/>
  <c r="G17" i="12"/>
  <c r="D6" i="18"/>
  <c r="BA6" i="18"/>
  <c r="BF6" i="18" s="1"/>
  <c r="BH6" i="18" s="1"/>
  <c r="E19" i="12"/>
  <c r="I4" i="18"/>
  <c r="G26" i="12"/>
  <c r="E8" i="18"/>
  <c r="J8" i="18" s="1"/>
  <c r="BB8" i="18"/>
  <c r="BG8" i="18" s="1"/>
  <c r="AL45" i="11"/>
  <c r="CD19" i="15" s="1"/>
  <c r="CD13" i="15"/>
  <c r="P19" i="16"/>
  <c r="R19" i="1"/>
  <c r="E49" i="12"/>
  <c r="E34" i="12"/>
  <c r="CC10" i="18" s="1"/>
  <c r="CH10" i="18" s="1"/>
  <c r="E65" i="12"/>
  <c r="E10" i="12"/>
  <c r="E81" i="12"/>
  <c r="E42" i="12"/>
  <c r="CC12" i="18" s="1"/>
  <c r="CH12" i="18" s="1"/>
  <c r="E74" i="12"/>
  <c r="CC20" i="18" s="1"/>
  <c r="CH20" i="18" s="1"/>
  <c r="E33" i="12"/>
  <c r="AJ9" i="1"/>
  <c r="AJ14" i="16" s="1"/>
  <c r="C10" i="1"/>
  <c r="C15" i="16" s="1"/>
  <c r="Y9" i="1"/>
  <c r="Y14" i="16" s="1"/>
  <c r="N9" i="1"/>
  <c r="N14" i="16" s="1"/>
  <c r="AR14" i="11"/>
  <c r="AQ14" i="11"/>
  <c r="AG14" i="11"/>
  <c r="AF14" i="11"/>
  <c r="V14" i="11"/>
  <c r="U14" i="11"/>
  <c r="K14" i="11"/>
  <c r="AR13" i="11"/>
  <c r="AQ13" i="11"/>
  <c r="AG13" i="11"/>
  <c r="AF13" i="11"/>
  <c r="V13" i="11"/>
  <c r="U13" i="11"/>
  <c r="K13" i="11"/>
  <c r="G21" i="11" s="1"/>
  <c r="AR12" i="11"/>
  <c r="AQ12" i="11"/>
  <c r="AG12" i="11"/>
  <c r="AF12" i="11"/>
  <c r="V12" i="11"/>
  <c r="U12" i="11"/>
  <c r="K12" i="11"/>
  <c r="AR11" i="11"/>
  <c r="AQ11" i="11"/>
  <c r="AG11" i="11"/>
  <c r="AF11" i="11"/>
  <c r="V11" i="11"/>
  <c r="U11" i="11"/>
  <c r="K11" i="11"/>
  <c r="AR10" i="11"/>
  <c r="AQ10" i="11"/>
  <c r="AG10" i="11"/>
  <c r="AF10" i="11"/>
  <c r="V10" i="11"/>
  <c r="U10" i="11"/>
  <c r="K10" i="11"/>
  <c r="AR9" i="11"/>
  <c r="AQ9" i="11"/>
  <c r="AG9" i="11"/>
  <c r="AF9" i="11"/>
  <c r="V9" i="11"/>
  <c r="U9" i="11"/>
  <c r="K9" i="11"/>
  <c r="AR8" i="11"/>
  <c r="AQ8" i="11"/>
  <c r="AG8" i="11"/>
  <c r="AF8" i="11"/>
  <c r="V8" i="11"/>
  <c r="U8" i="11"/>
  <c r="K8" i="11"/>
  <c r="AR7" i="11"/>
  <c r="AQ7" i="11"/>
  <c r="AG7" i="11"/>
  <c r="AF7" i="11"/>
  <c r="V7" i="11"/>
  <c r="U7" i="11"/>
  <c r="K7" i="11"/>
  <c r="AR6" i="11"/>
  <c r="AQ6" i="11"/>
  <c r="AG6" i="11"/>
  <c r="AF6" i="11"/>
  <c r="V6" i="11"/>
  <c r="U6" i="11"/>
  <c r="AR5" i="11"/>
  <c r="AQ5" i="11"/>
  <c r="AG5" i="11"/>
  <c r="AF5" i="11"/>
  <c r="V5" i="11"/>
  <c r="U5" i="11"/>
  <c r="K5" i="11"/>
  <c r="J5" i="11"/>
  <c r="F13" i="3"/>
  <c r="F12" i="3"/>
  <c r="F11" i="3"/>
  <c r="F10" i="3"/>
  <c r="F9" i="3"/>
  <c r="F8" i="3"/>
  <c r="F7" i="3"/>
  <c r="F6" i="3"/>
  <c r="F5" i="3"/>
  <c r="F4" i="3"/>
  <c r="F3" i="3"/>
  <c r="G4" i="3"/>
  <c r="G5" i="3"/>
  <c r="G6" i="3"/>
  <c r="G7" i="3"/>
  <c r="G8" i="3"/>
  <c r="G9" i="3"/>
  <c r="G10" i="3"/>
  <c r="G11" i="3"/>
  <c r="G12" i="3"/>
  <c r="G13" i="3"/>
  <c r="G3" i="3"/>
  <c r="R24" i="12" l="1"/>
  <c r="E28" i="18" s="1"/>
  <c r="I24" i="12"/>
  <c r="CC27" i="18" s="1"/>
  <c r="CB22" i="18"/>
  <c r="BZ6" i="18"/>
  <c r="CG6" i="18"/>
  <c r="CI6" i="18" s="1"/>
  <c r="CC4" i="18"/>
  <c r="D10" i="12"/>
  <c r="F10" i="12" s="1"/>
  <c r="D9" i="12"/>
  <c r="F9" i="12" s="1"/>
  <c r="R16" i="12"/>
  <c r="BB26" i="18" s="1"/>
  <c r="BG26" i="18" s="1"/>
  <c r="D41" i="12"/>
  <c r="F41" i="12" s="1"/>
  <c r="I16" i="12"/>
  <c r="BB25" i="18" s="1"/>
  <c r="BG25" i="18" s="1"/>
  <c r="D66" i="12"/>
  <c r="F66" i="12" s="1"/>
  <c r="D65" i="12"/>
  <c r="F65" i="12" s="1"/>
  <c r="CB18" i="18"/>
  <c r="BZ12" i="18"/>
  <c r="CG12" i="18"/>
  <c r="CI12" i="18" s="1"/>
  <c r="D42" i="12"/>
  <c r="F42" i="12" s="1"/>
  <c r="F16" i="18"/>
  <c r="CD16" i="18"/>
  <c r="BC16" i="18"/>
  <c r="BZ16" i="18"/>
  <c r="CG16" i="18"/>
  <c r="CI16" i="18" s="1"/>
  <c r="BC8" i="18"/>
  <c r="F8" i="18"/>
  <c r="CD8" i="18"/>
  <c r="D50" i="12"/>
  <c r="F50" i="12" s="1"/>
  <c r="D49" i="12"/>
  <c r="F49" i="12" s="1"/>
  <c r="CB14" i="18"/>
  <c r="D34" i="12"/>
  <c r="F34" i="12" s="1"/>
  <c r="D33" i="12"/>
  <c r="F33" i="12" s="1"/>
  <c r="CB10" i="18"/>
  <c r="CD6" i="18"/>
  <c r="BC6" i="18"/>
  <c r="F6" i="18"/>
  <c r="BZ8" i="18"/>
  <c r="CG8" i="18"/>
  <c r="CI8" i="18" s="1"/>
  <c r="AA35" i="18"/>
  <c r="AE35" i="18" s="1"/>
  <c r="K63" i="14"/>
  <c r="K55" i="14"/>
  <c r="AA37" i="18"/>
  <c r="AE37" i="18" s="1"/>
  <c r="I7" i="14"/>
  <c r="BH16" i="18"/>
  <c r="BH8" i="18"/>
  <c r="BB12" i="18"/>
  <c r="BG12" i="18" s="1"/>
  <c r="BH12" i="18" s="1"/>
  <c r="E12" i="18"/>
  <c r="J12" i="18" s="1"/>
  <c r="AY16" i="18"/>
  <c r="B16" i="18"/>
  <c r="I16" i="18"/>
  <c r="K16" i="18" s="1"/>
  <c r="D22" i="18"/>
  <c r="BA22" i="18"/>
  <c r="BF22" i="18" s="1"/>
  <c r="G10" i="12"/>
  <c r="BB4" i="18"/>
  <c r="BG4" i="18" s="1"/>
  <c r="BH4" i="18" s="1"/>
  <c r="E4" i="18"/>
  <c r="AY8" i="18"/>
  <c r="I8" i="18"/>
  <c r="K8" i="18" s="1"/>
  <c r="B8" i="18"/>
  <c r="D18" i="18"/>
  <c r="BA18" i="18"/>
  <c r="BF18" i="18" s="1"/>
  <c r="BH18" i="18" s="1"/>
  <c r="G34" i="12"/>
  <c r="E10" i="18"/>
  <c r="J10" i="18" s="1"/>
  <c r="BB10" i="18"/>
  <c r="BG10" i="18" s="1"/>
  <c r="I6" i="18"/>
  <c r="K6" i="18" s="1"/>
  <c r="B6" i="18"/>
  <c r="AY6" i="18"/>
  <c r="D14" i="18"/>
  <c r="BA14" i="18"/>
  <c r="BF14" i="18" s="1"/>
  <c r="BH14" i="18" s="1"/>
  <c r="BB20" i="18"/>
  <c r="BG20" i="18" s="1"/>
  <c r="E20" i="18"/>
  <c r="J20" i="18" s="1"/>
  <c r="G33" i="12"/>
  <c r="D10" i="18"/>
  <c r="BA10" i="18"/>
  <c r="BF10" i="18" s="1"/>
  <c r="BH10" i="18" s="1"/>
  <c r="I12" i="18"/>
  <c r="AP6" i="11"/>
  <c r="AP11" i="15" s="1"/>
  <c r="AP37" i="1"/>
  <c r="CH11" i="16" s="1"/>
  <c r="AA10" i="16"/>
  <c r="E36" i="11"/>
  <c r="E5" i="1"/>
  <c r="E10" i="16" s="1"/>
  <c r="T6" i="11"/>
  <c r="T11" i="15" s="1"/>
  <c r="T37" i="1"/>
  <c r="BL11" i="16" s="1"/>
  <c r="I34" i="11"/>
  <c r="T5" i="11"/>
  <c r="T10" i="15" s="1"/>
  <c r="T36" i="1"/>
  <c r="BL10" i="16" s="1"/>
  <c r="P38" i="1"/>
  <c r="BH12" i="16" s="1"/>
  <c r="P7" i="11"/>
  <c r="P12" i="15" s="1"/>
  <c r="P37" i="1"/>
  <c r="BH11" i="16" s="1"/>
  <c r="P6" i="11"/>
  <c r="P11" i="15" s="1"/>
  <c r="E34" i="11"/>
  <c r="P36" i="1"/>
  <c r="BH10" i="16" s="1"/>
  <c r="P5" i="11"/>
  <c r="P10" i="15" s="1"/>
  <c r="AP7" i="11"/>
  <c r="AP12" i="15" s="1"/>
  <c r="I37" i="1"/>
  <c r="BA11" i="16" s="1"/>
  <c r="I6" i="11"/>
  <c r="I11" i="15" s="1"/>
  <c r="BW11" i="16"/>
  <c r="AE11" i="15"/>
  <c r="I36" i="1"/>
  <c r="BA10" i="16" s="1"/>
  <c r="I5" i="11"/>
  <c r="I10" i="15" s="1"/>
  <c r="BW10" i="16"/>
  <c r="AE10" i="15"/>
  <c r="BS12" i="16"/>
  <c r="E7" i="11"/>
  <c r="E12" i="15" s="1"/>
  <c r="E38" i="1"/>
  <c r="AW12" i="16" s="1"/>
  <c r="AA12" i="15"/>
  <c r="BS11" i="16"/>
  <c r="E6" i="11"/>
  <c r="E11" i="15" s="1"/>
  <c r="E37" i="1"/>
  <c r="AW11" i="16" s="1"/>
  <c r="AA11" i="15"/>
  <c r="E36" i="1"/>
  <c r="AW10" i="16" s="1"/>
  <c r="BS10" i="16"/>
  <c r="E5" i="11"/>
  <c r="E10" i="15" s="1"/>
  <c r="N10" i="1"/>
  <c r="N15" i="16" s="1"/>
  <c r="C11" i="1"/>
  <c r="C16" i="16" s="1"/>
  <c r="Y10" i="1"/>
  <c r="Y15" i="16" s="1"/>
  <c r="AJ10" i="1"/>
  <c r="AJ15" i="16" s="1"/>
  <c r="N5" i="11"/>
  <c r="N10" i="15" s="1"/>
  <c r="C11" i="15"/>
  <c r="E27" i="18" l="1"/>
  <c r="J27" i="18" s="1"/>
  <c r="CC25" i="18"/>
  <c r="CH25" i="18" s="1"/>
  <c r="T24" i="12"/>
  <c r="K24" i="12"/>
  <c r="K16" i="12"/>
  <c r="BB28" i="18"/>
  <c r="BG28" i="18" s="1"/>
  <c r="CC28" i="18"/>
  <c r="CH28" i="18" s="1"/>
  <c r="BB27" i="18"/>
  <c r="BG27" i="18" s="1"/>
  <c r="R32" i="12"/>
  <c r="BB30" i="18" s="1"/>
  <c r="BC10" i="18"/>
  <c r="F10" i="18"/>
  <c r="CD10" i="18"/>
  <c r="CH4" i="18"/>
  <c r="CI4" i="18" s="1"/>
  <c r="BZ4" i="18"/>
  <c r="CD4" i="18"/>
  <c r="BC4" i="18"/>
  <c r="F4" i="18"/>
  <c r="I8" i="12"/>
  <c r="R8" i="12"/>
  <c r="CC24" i="18" s="1"/>
  <c r="B12" i="18"/>
  <c r="T16" i="12"/>
  <c r="E26" i="18"/>
  <c r="J26" i="18" s="1"/>
  <c r="BZ14" i="18"/>
  <c r="CG14" i="18"/>
  <c r="CI14" i="18" s="1"/>
  <c r="CD18" i="18"/>
  <c r="F18" i="18"/>
  <c r="BC18" i="18"/>
  <c r="K12" i="18"/>
  <c r="CC26" i="18"/>
  <c r="CH26" i="18" s="1"/>
  <c r="BZ18" i="18"/>
  <c r="CG18" i="18"/>
  <c r="CI18" i="18" s="1"/>
  <c r="AY12" i="18"/>
  <c r="E25" i="18"/>
  <c r="J25" i="18" s="1"/>
  <c r="CD14" i="18"/>
  <c r="BC14" i="18"/>
  <c r="F14" i="18"/>
  <c r="CG22" i="18"/>
  <c r="CD12" i="18"/>
  <c r="F12" i="18"/>
  <c r="BC12" i="18"/>
  <c r="I32" i="12"/>
  <c r="K32" i="12" s="1"/>
  <c r="BZ10" i="18"/>
  <c r="CG10" i="18"/>
  <c r="CI10" i="18" s="1"/>
  <c r="K7" i="14"/>
  <c r="AA23" i="18"/>
  <c r="AE23" i="18" s="1"/>
  <c r="CH27" i="18"/>
  <c r="J28" i="18"/>
  <c r="I18" i="18"/>
  <c r="K18" i="18" s="1"/>
  <c r="AY18" i="18"/>
  <c r="B18" i="18"/>
  <c r="I10" i="18"/>
  <c r="K10" i="18" s="1"/>
  <c r="B10" i="18"/>
  <c r="AY10" i="18"/>
  <c r="I14" i="18"/>
  <c r="K14" i="18" s="1"/>
  <c r="B14" i="18"/>
  <c r="AY14" i="18"/>
  <c r="J4" i="18"/>
  <c r="K4" i="18" s="1"/>
  <c r="AY4" i="18"/>
  <c r="B4" i="18"/>
  <c r="I22" i="18"/>
  <c r="AE7" i="11"/>
  <c r="AE12" i="15" s="1"/>
  <c r="AA10" i="15"/>
  <c r="AE7" i="1"/>
  <c r="AE12" i="16" s="1"/>
  <c r="AA10" i="1"/>
  <c r="AA15" i="16" s="1"/>
  <c r="AA13" i="1"/>
  <c r="AA18" i="16" s="1"/>
  <c r="AA17" i="1"/>
  <c r="AC18" i="1"/>
  <c r="AC20" i="1"/>
  <c r="AE38" i="11"/>
  <c r="BW12" i="15" s="1"/>
  <c r="AA44" i="11"/>
  <c r="BS18" i="15" s="1"/>
  <c r="AA48" i="11"/>
  <c r="AE48" i="11" s="1"/>
  <c r="B13" i="5" s="1"/>
  <c r="E82" i="12" s="1"/>
  <c r="AA41" i="11"/>
  <c r="BS15" i="15" s="1"/>
  <c r="I7" i="1"/>
  <c r="I12" i="16" s="1"/>
  <c r="E10" i="1"/>
  <c r="E15" i="16" s="1"/>
  <c r="E13" i="1"/>
  <c r="E17" i="1"/>
  <c r="E48" i="11"/>
  <c r="I48" i="11" s="1"/>
  <c r="B11" i="5" s="1"/>
  <c r="E73" i="12" s="1"/>
  <c r="I38" i="11"/>
  <c r="E44" i="11"/>
  <c r="E41" i="11"/>
  <c r="AP44" i="1"/>
  <c r="CH18" i="16" s="1"/>
  <c r="AL40" i="1"/>
  <c r="CD14" i="16" s="1"/>
  <c r="AL52" i="1"/>
  <c r="AP42" i="1"/>
  <c r="CH16" i="16" s="1"/>
  <c r="T42" i="1"/>
  <c r="BL16" i="16" s="1"/>
  <c r="P52" i="1"/>
  <c r="T44" i="1"/>
  <c r="BL18" i="16" s="1"/>
  <c r="P40" i="1"/>
  <c r="BH14" i="16" s="1"/>
  <c r="P42" i="1"/>
  <c r="BH16" i="16" s="1"/>
  <c r="P51" i="1"/>
  <c r="P39" i="1"/>
  <c r="AL51" i="1"/>
  <c r="AL39" i="1"/>
  <c r="AL42" i="1"/>
  <c r="CD16" i="16" s="1"/>
  <c r="T45" i="1"/>
  <c r="BL19" i="16" s="1"/>
  <c r="T43" i="1"/>
  <c r="BL17" i="16" s="1"/>
  <c r="P50" i="1"/>
  <c r="T40" i="1"/>
  <c r="BL14" i="16" s="1"/>
  <c r="AP43" i="1"/>
  <c r="CH17" i="16" s="1"/>
  <c r="AL50" i="1"/>
  <c r="AP40" i="1"/>
  <c r="CH14" i="16" s="1"/>
  <c r="AP45" i="1"/>
  <c r="CH19" i="16" s="1"/>
  <c r="AL49" i="1"/>
  <c r="AL43" i="1"/>
  <c r="CD17" i="16" s="1"/>
  <c r="AP39" i="1"/>
  <c r="CH13" i="16" s="1"/>
  <c r="AP41" i="1"/>
  <c r="CH15" i="16" s="1"/>
  <c r="T41" i="1"/>
  <c r="BL15" i="16" s="1"/>
  <c r="P43" i="1"/>
  <c r="BH17" i="16" s="1"/>
  <c r="P49" i="1"/>
  <c r="T39" i="1"/>
  <c r="BL13" i="16" s="1"/>
  <c r="AP38" i="1"/>
  <c r="CH12" i="16" s="1"/>
  <c r="AL41" i="1"/>
  <c r="CD15" i="16" s="1"/>
  <c r="AL48" i="1"/>
  <c r="AL44" i="1"/>
  <c r="CD18" i="16" s="1"/>
  <c r="P41" i="1"/>
  <c r="BH15" i="16" s="1"/>
  <c r="P48" i="1"/>
  <c r="T38" i="1"/>
  <c r="BL12" i="16" s="1"/>
  <c r="P44" i="1"/>
  <c r="BH18" i="16" s="1"/>
  <c r="AA40" i="1"/>
  <c r="BS14" i="16" s="1"/>
  <c r="AA52" i="1"/>
  <c r="AE44" i="1"/>
  <c r="BW18" i="16" s="1"/>
  <c r="AE42" i="1"/>
  <c r="BW16" i="16" s="1"/>
  <c r="E9" i="11"/>
  <c r="E14" i="15" s="1"/>
  <c r="I13" i="11"/>
  <c r="I18" i="15" s="1"/>
  <c r="I11" i="11"/>
  <c r="I16" i="15" s="1"/>
  <c r="I44" i="1"/>
  <c r="BA18" i="16" s="1"/>
  <c r="E52" i="1"/>
  <c r="E40" i="1"/>
  <c r="AW14" i="16" s="1"/>
  <c r="I42" i="1"/>
  <c r="BA16" i="16" s="1"/>
  <c r="E39" i="1"/>
  <c r="E42" i="1"/>
  <c r="AW16" i="16" s="1"/>
  <c r="E51" i="1"/>
  <c r="AA42" i="1"/>
  <c r="BS16" i="16" s="1"/>
  <c r="AA51" i="1"/>
  <c r="AA39" i="1"/>
  <c r="E11" i="11"/>
  <c r="E16" i="15" s="1"/>
  <c r="E8" i="11"/>
  <c r="I9" i="11"/>
  <c r="I14" i="15" s="1"/>
  <c r="I12" i="11"/>
  <c r="I17" i="15" s="1"/>
  <c r="I14" i="11"/>
  <c r="I19" i="15" s="1"/>
  <c r="I45" i="1"/>
  <c r="BA19" i="16" s="1"/>
  <c r="I40" i="1"/>
  <c r="BA14" i="16" s="1"/>
  <c r="E50" i="1"/>
  <c r="I43" i="1"/>
  <c r="BA17" i="16" s="1"/>
  <c r="AE45" i="1"/>
  <c r="BW19" i="16" s="1"/>
  <c r="AA50" i="1"/>
  <c r="AE43" i="1"/>
  <c r="BW17" i="16" s="1"/>
  <c r="AE40" i="1"/>
  <c r="BW14" i="16" s="1"/>
  <c r="AE41" i="1"/>
  <c r="BW15" i="16" s="1"/>
  <c r="AA43" i="1"/>
  <c r="BS17" i="16" s="1"/>
  <c r="AA49" i="1"/>
  <c r="AE39" i="1"/>
  <c r="BW13" i="16" s="1"/>
  <c r="I39" i="1"/>
  <c r="BA13" i="16" s="1"/>
  <c r="E49" i="1"/>
  <c r="E43" i="1"/>
  <c r="AW17" i="16" s="1"/>
  <c r="I41" i="1"/>
  <c r="BA15" i="16" s="1"/>
  <c r="I10" i="11"/>
  <c r="I15" i="15" s="1"/>
  <c r="E12" i="11"/>
  <c r="E17" i="15" s="1"/>
  <c r="I8" i="11"/>
  <c r="I13" i="15" s="1"/>
  <c r="E41" i="1"/>
  <c r="AW15" i="16" s="1"/>
  <c r="E44" i="1"/>
  <c r="AW18" i="16" s="1"/>
  <c r="I38" i="1"/>
  <c r="BA12" i="16" s="1"/>
  <c r="E48" i="1"/>
  <c r="E10" i="11"/>
  <c r="E15" i="15" s="1"/>
  <c r="I7" i="11"/>
  <c r="I12" i="15" s="1"/>
  <c r="E13" i="11"/>
  <c r="E18" i="15" s="1"/>
  <c r="AE38" i="1"/>
  <c r="BW12" i="16" s="1"/>
  <c r="AA41" i="1"/>
  <c r="BS15" i="16" s="1"/>
  <c r="AA48" i="1"/>
  <c r="AA44" i="1"/>
  <c r="BS18" i="16" s="1"/>
  <c r="N11" i="1"/>
  <c r="N16" i="16" s="1"/>
  <c r="C12" i="1"/>
  <c r="C17" i="16" s="1"/>
  <c r="AJ11" i="1"/>
  <c r="AJ16" i="16" s="1"/>
  <c r="Y11" i="1"/>
  <c r="Y16" i="16" s="1"/>
  <c r="AP14" i="11"/>
  <c r="AP19" i="15" s="1"/>
  <c r="AP12" i="11"/>
  <c r="AP17" i="15" s="1"/>
  <c r="AP9" i="11"/>
  <c r="AP14" i="15" s="1"/>
  <c r="AL11" i="11"/>
  <c r="AL16" i="15" s="1"/>
  <c r="AL8" i="11"/>
  <c r="AL13" i="15" s="1"/>
  <c r="AP13" i="11"/>
  <c r="AP18" i="15" s="1"/>
  <c r="AL9" i="11"/>
  <c r="AL14" i="15" s="1"/>
  <c r="AP11" i="11"/>
  <c r="AP16" i="15" s="1"/>
  <c r="AE13" i="11"/>
  <c r="AE18" i="15" s="1"/>
  <c r="AA9" i="11"/>
  <c r="AA14" i="15" s="1"/>
  <c r="AE11" i="11"/>
  <c r="AE16" i="15" s="1"/>
  <c r="AL10" i="11"/>
  <c r="AL15" i="15" s="1"/>
  <c r="AL13" i="11"/>
  <c r="AL18" i="15" s="1"/>
  <c r="AP10" i="11"/>
  <c r="AP15" i="15" s="1"/>
  <c r="AP8" i="11"/>
  <c r="AP13" i="15" s="1"/>
  <c r="AL12" i="11"/>
  <c r="AL17" i="15" s="1"/>
  <c r="AJ6" i="11"/>
  <c r="AJ11" i="15" s="1"/>
  <c r="N11" i="15"/>
  <c r="Y6" i="11"/>
  <c r="Y11" i="15" s="1"/>
  <c r="AA13" i="11"/>
  <c r="AA18" i="15" s="1"/>
  <c r="AA10" i="11"/>
  <c r="AA15" i="15" s="1"/>
  <c r="P10" i="11"/>
  <c r="P15" i="15" s="1"/>
  <c r="P13" i="11"/>
  <c r="P18" i="15" s="1"/>
  <c r="T7" i="11"/>
  <c r="T12" i="15" s="1"/>
  <c r="T12" i="11"/>
  <c r="T17" i="15" s="1"/>
  <c r="T14" i="11"/>
  <c r="T19" i="15" s="1"/>
  <c r="T9" i="11"/>
  <c r="T14" i="15" s="1"/>
  <c r="T8" i="11"/>
  <c r="T13" i="15" s="1"/>
  <c r="P12" i="11"/>
  <c r="P17" i="15" s="1"/>
  <c r="T10" i="11"/>
  <c r="T15" i="15" s="1"/>
  <c r="AE8" i="11"/>
  <c r="AE13" i="15" s="1"/>
  <c r="AA12" i="11"/>
  <c r="AA17" i="15" s="1"/>
  <c r="AE10" i="11"/>
  <c r="AE15" i="15" s="1"/>
  <c r="AE9" i="11"/>
  <c r="AE14" i="15" s="1"/>
  <c r="AE12" i="11"/>
  <c r="AE17" i="15" s="1"/>
  <c r="AE14" i="11"/>
  <c r="AE19" i="15" s="1"/>
  <c r="AA11" i="11"/>
  <c r="AA16" i="15" s="1"/>
  <c r="AA8" i="11"/>
  <c r="AA13" i="15" s="1"/>
  <c r="P9" i="11"/>
  <c r="P14" i="15" s="1"/>
  <c r="T11" i="11"/>
  <c r="T16" i="15" s="1"/>
  <c r="T13" i="11"/>
  <c r="T18" i="15" s="1"/>
  <c r="P8" i="11"/>
  <c r="P11" i="11"/>
  <c r="P16" i="15" s="1"/>
  <c r="P21" i="11"/>
  <c r="E20" i="11"/>
  <c r="AA21" i="11"/>
  <c r="AE21" i="11" s="1"/>
  <c r="F7" i="5" s="1"/>
  <c r="E18" i="11"/>
  <c r="E19" i="11"/>
  <c r="P20" i="11"/>
  <c r="P18" i="11"/>
  <c r="P17" i="11"/>
  <c r="AL18" i="11"/>
  <c r="AP18" i="11" s="1"/>
  <c r="C8" i="5" s="1"/>
  <c r="P19" i="11"/>
  <c r="E17" i="11"/>
  <c r="E21" i="11"/>
  <c r="AA18" i="11"/>
  <c r="AE18" i="11" s="1"/>
  <c r="C7" i="5" s="1"/>
  <c r="AL17" i="11"/>
  <c r="AP17" i="11" s="1"/>
  <c r="B8" i="5" s="1"/>
  <c r="AA20" i="11"/>
  <c r="AE20" i="11" s="1"/>
  <c r="E7" i="5" s="1"/>
  <c r="AL19" i="11"/>
  <c r="AP19" i="11" s="1"/>
  <c r="D8" i="5" s="1"/>
  <c r="AL21" i="11"/>
  <c r="AP21" i="11" s="1"/>
  <c r="F8" i="5" s="1"/>
  <c r="AA17" i="11"/>
  <c r="AE17" i="11" s="1"/>
  <c r="B7" i="5" s="1"/>
  <c r="AA19" i="11"/>
  <c r="AL20" i="11"/>
  <c r="C7" i="11"/>
  <c r="C12" i="15" s="1"/>
  <c r="CC30" i="18" l="1"/>
  <c r="CH30" i="18" s="1"/>
  <c r="E24" i="18"/>
  <c r="J24" i="18" s="1"/>
  <c r="E30" i="18"/>
  <c r="J30" i="18" s="1"/>
  <c r="E29" i="18"/>
  <c r="J29" i="18" s="1"/>
  <c r="BB24" i="18"/>
  <c r="BG24" i="18" s="1"/>
  <c r="T8" i="12"/>
  <c r="BB29" i="18"/>
  <c r="BG29" i="18" s="1"/>
  <c r="T32" i="12"/>
  <c r="CC22" i="18"/>
  <c r="D82" i="12"/>
  <c r="F82" i="12" s="1"/>
  <c r="D81" i="12"/>
  <c r="F81" i="12" s="1"/>
  <c r="D74" i="12"/>
  <c r="F74" i="12" s="1"/>
  <c r="D73" i="12"/>
  <c r="F73" i="12" s="1"/>
  <c r="CB20" i="18"/>
  <c r="CC29" i="18"/>
  <c r="CH29" i="18" s="1"/>
  <c r="K8" i="12"/>
  <c r="E23" i="18"/>
  <c r="J23" i="18" s="1"/>
  <c r="BB23" i="18"/>
  <c r="BG23" i="18" s="1"/>
  <c r="CC23" i="18"/>
  <c r="CH23" i="18" s="1"/>
  <c r="BG30" i="18"/>
  <c r="CH24" i="18"/>
  <c r="E22" i="18"/>
  <c r="BB22" i="18"/>
  <c r="BG22" i="18" s="1"/>
  <c r="BH22" i="18" s="1"/>
  <c r="BA20" i="18"/>
  <c r="BF20" i="18" s="1"/>
  <c r="BH20" i="18" s="1"/>
  <c r="D20" i="18"/>
  <c r="AL45" i="1"/>
  <c r="CD19" i="16" s="1"/>
  <c r="CD13" i="16"/>
  <c r="G21" i="1"/>
  <c r="E18" i="16"/>
  <c r="E45" i="1"/>
  <c r="AW19" i="16" s="1"/>
  <c r="AW13" i="16"/>
  <c r="AA45" i="1"/>
  <c r="BS19" i="16" s="1"/>
  <c r="BS13" i="16"/>
  <c r="P45" i="1"/>
  <c r="BH19" i="16" s="1"/>
  <c r="BH13" i="16"/>
  <c r="E14" i="11"/>
  <c r="E19" i="15" s="1"/>
  <c r="E13" i="15"/>
  <c r="P14" i="11"/>
  <c r="P19" i="15" s="1"/>
  <c r="P13" i="15"/>
  <c r="G19" i="1"/>
  <c r="G18" i="1"/>
  <c r="AC21" i="1"/>
  <c r="AC19" i="1"/>
  <c r="F19" i="1"/>
  <c r="F18" i="1"/>
  <c r="F20" i="1"/>
  <c r="F21" i="1"/>
  <c r="I17" i="1"/>
  <c r="B25" i="5" s="1"/>
  <c r="E69" i="14" s="1"/>
  <c r="G17" i="1"/>
  <c r="F17" i="1"/>
  <c r="G20" i="1"/>
  <c r="AB17" i="1"/>
  <c r="AE17" i="1"/>
  <c r="B27" i="5" s="1"/>
  <c r="E78" i="14" s="1"/>
  <c r="AC17" i="1"/>
  <c r="AB21" i="1"/>
  <c r="AB18" i="1"/>
  <c r="AB19" i="1"/>
  <c r="AB20" i="1"/>
  <c r="T52" i="1"/>
  <c r="F32" i="5" s="1"/>
  <c r="E17" i="14" s="1"/>
  <c r="AP52" i="1"/>
  <c r="F34" i="5" s="1"/>
  <c r="E10" i="14" s="1"/>
  <c r="AP51" i="1"/>
  <c r="E34" i="5" s="1"/>
  <c r="E26" i="14" s="1"/>
  <c r="T51" i="1"/>
  <c r="E32" i="5" s="1"/>
  <c r="E33" i="14" s="1"/>
  <c r="AP50" i="1"/>
  <c r="D34" i="5" s="1"/>
  <c r="E42" i="14" s="1"/>
  <c r="T50" i="1"/>
  <c r="D32" i="5" s="1"/>
  <c r="E49" i="14" s="1"/>
  <c r="T49" i="1"/>
  <c r="C32" i="5" s="1"/>
  <c r="E65" i="14" s="1"/>
  <c r="AP49" i="1"/>
  <c r="C34" i="5" s="1"/>
  <c r="E58" i="14" s="1"/>
  <c r="T48" i="1"/>
  <c r="B32" i="5" s="1"/>
  <c r="E81" i="14" s="1"/>
  <c r="AP48" i="1"/>
  <c r="B34" i="5" s="1"/>
  <c r="E74" i="14" s="1"/>
  <c r="AE52" i="1"/>
  <c r="F33" i="5" s="1"/>
  <c r="E18" i="14" s="1"/>
  <c r="I52" i="1"/>
  <c r="F31" i="5" s="1"/>
  <c r="E9" i="14" s="1"/>
  <c r="AE51" i="1"/>
  <c r="E33" i="5" s="1"/>
  <c r="E34" i="14" s="1"/>
  <c r="I51" i="1"/>
  <c r="E31" i="5" s="1"/>
  <c r="E25" i="14" s="1"/>
  <c r="I50" i="1"/>
  <c r="D31" i="5" s="1"/>
  <c r="E41" i="14" s="1"/>
  <c r="AE50" i="1"/>
  <c r="D33" i="5" s="1"/>
  <c r="E50" i="14" s="1"/>
  <c r="I49" i="1"/>
  <c r="C31" i="5" s="1"/>
  <c r="E57" i="14" s="1"/>
  <c r="AE49" i="1"/>
  <c r="C33" i="5" s="1"/>
  <c r="E66" i="14" s="1"/>
  <c r="AE48" i="1"/>
  <c r="B33" i="5" s="1"/>
  <c r="E82" i="14" s="1"/>
  <c r="I48" i="1"/>
  <c r="B31" i="5" s="1"/>
  <c r="E73" i="14" s="1"/>
  <c r="E14" i="12"/>
  <c r="CC5" i="18" s="1"/>
  <c r="CH5" i="18" s="1"/>
  <c r="G14" i="14"/>
  <c r="R15" i="14" s="1"/>
  <c r="E62" i="12"/>
  <c r="CC17" i="18" s="1"/>
  <c r="CH17" i="18" s="1"/>
  <c r="G62" i="14"/>
  <c r="R63" i="14" s="1"/>
  <c r="E78" i="12"/>
  <c r="CC21" i="18" s="1"/>
  <c r="CH21" i="18" s="1"/>
  <c r="E38" i="12"/>
  <c r="CC11" i="18" s="1"/>
  <c r="CH11" i="18" s="1"/>
  <c r="G38" i="14"/>
  <c r="R39" i="14" s="1"/>
  <c r="E30" i="12"/>
  <c r="CC9" i="18" s="1"/>
  <c r="CH9" i="18" s="1"/>
  <c r="G30" i="14"/>
  <c r="R31" i="14" s="1"/>
  <c r="E6" i="12"/>
  <c r="CC3" i="18" s="1"/>
  <c r="CH3" i="18" s="1"/>
  <c r="G6" i="14"/>
  <c r="R7" i="14" s="1"/>
  <c r="E54" i="12"/>
  <c r="CC15" i="18" s="1"/>
  <c r="CH15" i="18" s="1"/>
  <c r="G54" i="14"/>
  <c r="R55" i="14" s="1"/>
  <c r="E70" i="12"/>
  <c r="CC19" i="18" s="1"/>
  <c r="CH19" i="18" s="1"/>
  <c r="G70" i="14"/>
  <c r="N12" i="1"/>
  <c r="N17" i="16" s="1"/>
  <c r="C13" i="1"/>
  <c r="C18" i="16" s="1"/>
  <c r="Y12" i="1"/>
  <c r="Y17" i="16" s="1"/>
  <c r="AJ12" i="1"/>
  <c r="AJ17" i="16" s="1"/>
  <c r="AL14" i="11"/>
  <c r="AA14" i="11"/>
  <c r="Y7" i="11"/>
  <c r="Y12" i="15" s="1"/>
  <c r="AJ7" i="11"/>
  <c r="AJ12" i="15" s="1"/>
  <c r="N7" i="11"/>
  <c r="N12" i="15" s="1"/>
  <c r="AM21" i="11"/>
  <c r="T19" i="11"/>
  <c r="D6" i="5" s="1"/>
  <c r="R19" i="11"/>
  <c r="Q19" i="11"/>
  <c r="I18" i="11"/>
  <c r="G18" i="11"/>
  <c r="F18" i="11"/>
  <c r="I21" i="11"/>
  <c r="I19" i="11"/>
  <c r="F19" i="11"/>
  <c r="G19" i="11"/>
  <c r="Q18" i="11"/>
  <c r="T18" i="11"/>
  <c r="R18" i="11"/>
  <c r="T20" i="11"/>
  <c r="E6" i="5" s="1"/>
  <c r="Q20" i="11"/>
  <c r="R20" i="11"/>
  <c r="I17" i="11"/>
  <c r="G17" i="11"/>
  <c r="T17" i="11"/>
  <c r="Q17" i="11"/>
  <c r="R17" i="11"/>
  <c r="I20" i="11"/>
  <c r="G20" i="11"/>
  <c r="F20" i="11"/>
  <c r="T21" i="11"/>
  <c r="F6" i="5" s="1"/>
  <c r="Q21" i="11"/>
  <c r="R21" i="11"/>
  <c r="AE19" i="11"/>
  <c r="D7" i="5" s="1"/>
  <c r="AB19" i="11"/>
  <c r="AP20" i="11"/>
  <c r="E8" i="5" s="1"/>
  <c r="AM20" i="11"/>
  <c r="AN20" i="11"/>
  <c r="AM17" i="11"/>
  <c r="AM18" i="11"/>
  <c r="AN18" i="11"/>
  <c r="AM19" i="11"/>
  <c r="AN17" i="11"/>
  <c r="AN19" i="11"/>
  <c r="AN21" i="11"/>
  <c r="AB20" i="11"/>
  <c r="AB18" i="11"/>
  <c r="AB17" i="11"/>
  <c r="AB21" i="11"/>
  <c r="C8" i="11"/>
  <c r="C13" i="15" s="1"/>
  <c r="F20" i="18" l="1"/>
  <c r="CD20" i="18"/>
  <c r="BC20" i="18"/>
  <c r="CD22" i="18"/>
  <c r="BC22" i="18"/>
  <c r="F22" i="18"/>
  <c r="CH22" i="18"/>
  <c r="CI22" i="18" s="1"/>
  <c r="BZ22" i="18"/>
  <c r="BZ20" i="18"/>
  <c r="CG20" i="18"/>
  <c r="CI20" i="18" s="1"/>
  <c r="F58" i="14"/>
  <c r="AC16" i="18" s="1"/>
  <c r="F57" i="14"/>
  <c r="F82" i="14"/>
  <c r="AC22" i="18" s="1"/>
  <c r="F81" i="14"/>
  <c r="F18" i="14"/>
  <c r="AC6" i="18" s="1"/>
  <c r="F17" i="14"/>
  <c r="F26" i="14"/>
  <c r="AC8" i="18" s="1"/>
  <c r="F25" i="14"/>
  <c r="F50" i="14"/>
  <c r="AC14" i="18" s="1"/>
  <c r="F49" i="14"/>
  <c r="F70" i="14"/>
  <c r="AC19" i="18" s="1"/>
  <c r="F69" i="14"/>
  <c r="F74" i="14"/>
  <c r="AC20" i="18" s="1"/>
  <c r="F73" i="14"/>
  <c r="F10" i="14"/>
  <c r="AC4" i="18" s="1"/>
  <c r="F9" i="14"/>
  <c r="F34" i="14"/>
  <c r="AC10" i="18" s="1"/>
  <c r="F33" i="14"/>
  <c r="F42" i="14"/>
  <c r="AC12" i="18" s="1"/>
  <c r="F41" i="14"/>
  <c r="F66" i="14"/>
  <c r="AC18" i="18" s="1"/>
  <c r="F65" i="14"/>
  <c r="F78" i="14"/>
  <c r="AC21" i="18" s="1"/>
  <c r="F77" i="14"/>
  <c r="G25" i="14"/>
  <c r="AA8" i="18"/>
  <c r="G69" i="14"/>
  <c r="AA19" i="18"/>
  <c r="G34" i="14"/>
  <c r="AB10" i="18"/>
  <c r="AF10" i="18" s="1"/>
  <c r="G42" i="14"/>
  <c r="AB12" i="18"/>
  <c r="AF12" i="18" s="1"/>
  <c r="G73" i="14"/>
  <c r="AA20" i="18"/>
  <c r="G9" i="14"/>
  <c r="AA4" i="18"/>
  <c r="G82" i="14"/>
  <c r="AB22" i="18"/>
  <c r="AF22" i="18" s="1"/>
  <c r="G18" i="14"/>
  <c r="AB6" i="18"/>
  <c r="AF6" i="18" s="1"/>
  <c r="G26" i="14"/>
  <c r="AB8" i="18"/>
  <c r="AF8" i="18" s="1"/>
  <c r="G78" i="14"/>
  <c r="AB21" i="18"/>
  <c r="G49" i="14"/>
  <c r="AA14" i="18"/>
  <c r="G74" i="14"/>
  <c r="AB20" i="18"/>
  <c r="AF20" i="18" s="1"/>
  <c r="T15" i="14"/>
  <c r="AA26" i="18"/>
  <c r="G66" i="14"/>
  <c r="AB18" i="18"/>
  <c r="AF18" i="18" s="1"/>
  <c r="G10" i="14"/>
  <c r="AB4" i="18"/>
  <c r="AF4" i="18" s="1"/>
  <c r="G57" i="14"/>
  <c r="AA16" i="18"/>
  <c r="G81" i="14"/>
  <c r="AA22" i="18"/>
  <c r="G17" i="14"/>
  <c r="AA6" i="18"/>
  <c r="G33" i="14"/>
  <c r="AA10" i="18"/>
  <c r="G50" i="14"/>
  <c r="AB14" i="18"/>
  <c r="AF14" i="18" s="1"/>
  <c r="G58" i="14"/>
  <c r="AB16" i="18"/>
  <c r="AF16" i="18" s="1"/>
  <c r="T7" i="14"/>
  <c r="AA24" i="18"/>
  <c r="G41" i="14"/>
  <c r="AA12" i="18"/>
  <c r="G65" i="14"/>
  <c r="AA18" i="18"/>
  <c r="AY20" i="18"/>
  <c r="B20" i="18"/>
  <c r="I20" i="18"/>
  <c r="K20" i="18" s="1"/>
  <c r="G14" i="12"/>
  <c r="BB5" i="18"/>
  <c r="BG5" i="18" s="1"/>
  <c r="E5" i="18"/>
  <c r="J5" i="18" s="1"/>
  <c r="BB19" i="18"/>
  <c r="BG19" i="18" s="1"/>
  <c r="E19" i="18"/>
  <c r="J19" i="18" s="1"/>
  <c r="BB11" i="18"/>
  <c r="BG11" i="18" s="1"/>
  <c r="E11" i="18"/>
  <c r="J11" i="18" s="1"/>
  <c r="BB21" i="18"/>
  <c r="BG21" i="18" s="1"/>
  <c r="E21" i="18"/>
  <c r="J21" i="18" s="1"/>
  <c r="J22" i="18"/>
  <c r="K22" i="18" s="1"/>
  <c r="AY22" i="18"/>
  <c r="B22" i="18"/>
  <c r="BB15" i="18"/>
  <c r="BG15" i="18" s="1"/>
  <c r="E15" i="18"/>
  <c r="J15" i="18" s="1"/>
  <c r="G30" i="12"/>
  <c r="E9" i="18"/>
  <c r="J9" i="18" s="1"/>
  <c r="BB9" i="18"/>
  <c r="BG9" i="18" s="1"/>
  <c r="E17" i="18"/>
  <c r="J17" i="18" s="1"/>
  <c r="BB17" i="18"/>
  <c r="BG17" i="18" s="1"/>
  <c r="G6" i="12"/>
  <c r="BB3" i="18"/>
  <c r="BG3" i="18" s="1"/>
  <c r="E3" i="18"/>
  <c r="J3" i="18" s="1"/>
  <c r="T31" i="14"/>
  <c r="AA30" i="18"/>
  <c r="T39" i="14"/>
  <c r="AA32" i="18"/>
  <c r="T55" i="14"/>
  <c r="AA36" i="18"/>
  <c r="T63" i="14"/>
  <c r="AA38" i="18"/>
  <c r="AL19" i="15"/>
  <c r="AA19" i="15"/>
  <c r="AC19" i="11"/>
  <c r="AC21" i="11"/>
  <c r="AC18" i="11"/>
  <c r="AC17" i="11"/>
  <c r="AC20" i="11"/>
  <c r="B5" i="5"/>
  <c r="E69" i="12" s="1"/>
  <c r="C5" i="5"/>
  <c r="E53" i="12" s="1"/>
  <c r="D5" i="5"/>
  <c r="G37" i="14" s="1"/>
  <c r="I39" i="14" s="1"/>
  <c r="E5" i="5"/>
  <c r="G21" i="14" s="1"/>
  <c r="I23" i="14" s="1"/>
  <c r="F5" i="5"/>
  <c r="E5" i="12" s="1"/>
  <c r="B6" i="5"/>
  <c r="G77" i="14" s="1"/>
  <c r="C6" i="5"/>
  <c r="E61" i="12" s="1"/>
  <c r="E46" i="12"/>
  <c r="CC13" i="18" s="1"/>
  <c r="CH13" i="18" s="1"/>
  <c r="G46" i="14"/>
  <c r="R47" i="14" s="1"/>
  <c r="E29" i="12"/>
  <c r="G29" i="14"/>
  <c r="I31" i="14" s="1"/>
  <c r="E45" i="12"/>
  <c r="G45" i="14"/>
  <c r="I47" i="14" s="1"/>
  <c r="E22" i="12"/>
  <c r="CC7" i="18" s="1"/>
  <c r="CH7" i="18" s="1"/>
  <c r="G22" i="14"/>
  <c r="R23" i="14" s="1"/>
  <c r="E13" i="12"/>
  <c r="G13" i="14"/>
  <c r="I15" i="14" s="1"/>
  <c r="Y13" i="1"/>
  <c r="Y18" i="16" s="1"/>
  <c r="N13" i="1"/>
  <c r="N18" i="16" s="1"/>
  <c r="AJ13" i="1"/>
  <c r="AJ18" i="16" s="1"/>
  <c r="C14" i="1"/>
  <c r="C19" i="16" s="1"/>
  <c r="N8" i="11"/>
  <c r="N13" i="15" s="1"/>
  <c r="Y8" i="11"/>
  <c r="Y13" i="15" s="1"/>
  <c r="AJ8" i="11"/>
  <c r="AJ13" i="15" s="1"/>
  <c r="G49" i="12"/>
  <c r="I48" i="12" s="1"/>
  <c r="CC33" i="18" s="1"/>
  <c r="G42" i="12"/>
  <c r="R40" i="12" s="1"/>
  <c r="CC32" i="18" s="1"/>
  <c r="G58" i="12"/>
  <c r="R56" i="12" s="1"/>
  <c r="CC36" i="18" s="1"/>
  <c r="G65" i="12"/>
  <c r="I64" i="12" s="1"/>
  <c r="CC37" i="18" s="1"/>
  <c r="G74" i="12"/>
  <c r="R72" i="12" s="1"/>
  <c r="CC40" i="18" s="1"/>
  <c r="G81" i="12"/>
  <c r="I80" i="12" s="1"/>
  <c r="CC41" i="18" s="1"/>
  <c r="G62" i="12"/>
  <c r="G78" i="12"/>
  <c r="G57" i="12"/>
  <c r="I56" i="12" s="1"/>
  <c r="CC35" i="18" s="1"/>
  <c r="G66" i="12"/>
  <c r="R64" i="12" s="1"/>
  <c r="CC38" i="18" s="1"/>
  <c r="G82" i="12"/>
  <c r="R80" i="12" s="1"/>
  <c r="CC42" i="18" s="1"/>
  <c r="G38" i="12"/>
  <c r="G54" i="12"/>
  <c r="C9" i="11"/>
  <c r="C14" i="15" s="1"/>
  <c r="CB13" i="18" l="1"/>
  <c r="D46" i="12"/>
  <c r="F46" i="12" s="1"/>
  <c r="D45" i="12"/>
  <c r="F45" i="12" s="1"/>
  <c r="D30" i="12"/>
  <c r="F30" i="12" s="1"/>
  <c r="D29" i="12"/>
  <c r="F29" i="12" s="1"/>
  <c r="CB9" i="18"/>
  <c r="CB15" i="18"/>
  <c r="D54" i="12"/>
  <c r="F54" i="12" s="1"/>
  <c r="D53" i="12"/>
  <c r="F53" i="12" s="1"/>
  <c r="CB19" i="18"/>
  <c r="D70" i="12"/>
  <c r="F70" i="12" s="1"/>
  <c r="D69" i="12"/>
  <c r="F69" i="12" s="1"/>
  <c r="CB5" i="18"/>
  <c r="D14" i="12"/>
  <c r="F14" i="12" s="1"/>
  <c r="D13" i="12"/>
  <c r="F13" i="12" s="1"/>
  <c r="D62" i="12"/>
  <c r="F62" i="12" s="1"/>
  <c r="D61" i="12"/>
  <c r="F61" i="12" s="1"/>
  <c r="CB17" i="18"/>
  <c r="D6" i="12"/>
  <c r="F6" i="12" s="1"/>
  <c r="CB3" i="18"/>
  <c r="D5" i="12"/>
  <c r="R71" i="14"/>
  <c r="AA40" i="18" s="1"/>
  <c r="AE40" i="18" s="1"/>
  <c r="R56" i="14"/>
  <c r="AB36" i="18" s="1"/>
  <c r="Y36" i="18" s="1"/>
  <c r="I80" i="14"/>
  <c r="AB41" i="18" s="1"/>
  <c r="AF41" i="18" s="1"/>
  <c r="R48" i="14"/>
  <c r="AB34" i="18" s="1"/>
  <c r="AF34" i="18" s="1"/>
  <c r="R40" i="14"/>
  <c r="I56" i="14"/>
  <c r="I79" i="14"/>
  <c r="I40" i="14"/>
  <c r="K40" i="14" s="1"/>
  <c r="I32" i="14"/>
  <c r="K32" i="14" s="1"/>
  <c r="I48" i="14"/>
  <c r="K48" i="14" s="1"/>
  <c r="R80" i="14"/>
  <c r="T80" i="14" s="1"/>
  <c r="I71" i="14"/>
  <c r="R24" i="14"/>
  <c r="T24" i="14" s="1"/>
  <c r="I72" i="14"/>
  <c r="AB39" i="18" s="1"/>
  <c r="AF39" i="18" s="1"/>
  <c r="I24" i="14"/>
  <c r="K24" i="14" s="1"/>
  <c r="I64" i="14"/>
  <c r="K64" i="14" s="1"/>
  <c r="R72" i="14"/>
  <c r="T72" i="14" s="1"/>
  <c r="R16" i="14"/>
  <c r="R8" i="14"/>
  <c r="AB24" i="18" s="1"/>
  <c r="R32" i="14"/>
  <c r="I16" i="14"/>
  <c r="H16" i="14" s="1"/>
  <c r="R64" i="14"/>
  <c r="AB38" i="18" s="1"/>
  <c r="Y38" i="18" s="1"/>
  <c r="R79" i="14"/>
  <c r="AA42" i="18" s="1"/>
  <c r="AE42" i="18" s="1"/>
  <c r="I8" i="14"/>
  <c r="CH37" i="18"/>
  <c r="CH42" i="18"/>
  <c r="CH36" i="18"/>
  <c r="CH32" i="18"/>
  <c r="CH38" i="18"/>
  <c r="CH35" i="18"/>
  <c r="CH33" i="18"/>
  <c r="CH41" i="18"/>
  <c r="CH40" i="18"/>
  <c r="AE16" i="18"/>
  <c r="AG16" i="18" s="1"/>
  <c r="Y16" i="18"/>
  <c r="K23" i="14"/>
  <c r="AA27" i="18"/>
  <c r="AE18" i="18"/>
  <c r="AG18" i="18" s="1"/>
  <c r="Y18" i="18"/>
  <c r="AE12" i="18"/>
  <c r="AG12" i="18" s="1"/>
  <c r="Y12" i="18"/>
  <c r="AE10" i="18"/>
  <c r="AG10" i="18" s="1"/>
  <c r="Y10" i="18"/>
  <c r="K15" i="14"/>
  <c r="AA25" i="18"/>
  <c r="AE24" i="18"/>
  <c r="AE6" i="18"/>
  <c r="AG6" i="18" s="1"/>
  <c r="Y6" i="18"/>
  <c r="AF21" i="18"/>
  <c r="AG21" i="18" s="1"/>
  <c r="Y21" i="18"/>
  <c r="AE4" i="18"/>
  <c r="AG4" i="18" s="1"/>
  <c r="Y4" i="18"/>
  <c r="AE19" i="18"/>
  <c r="AG19" i="18" s="1"/>
  <c r="Y19" i="18"/>
  <c r="AE14" i="18"/>
  <c r="AG14" i="18" s="1"/>
  <c r="Y14" i="18"/>
  <c r="T23" i="14"/>
  <c r="AA28" i="18"/>
  <c r="AE22" i="18"/>
  <c r="AG22" i="18" s="1"/>
  <c r="Y22" i="18"/>
  <c r="AE26" i="18"/>
  <c r="AE20" i="18"/>
  <c r="AG20" i="18" s="1"/>
  <c r="Y20" i="18"/>
  <c r="AE8" i="18"/>
  <c r="AG8" i="18" s="1"/>
  <c r="Y8" i="18"/>
  <c r="G61" i="12"/>
  <c r="BA17" i="18"/>
  <c r="BF17" i="18" s="1"/>
  <c r="BH17" i="18" s="1"/>
  <c r="D17" i="18"/>
  <c r="G22" i="12"/>
  <c r="BB7" i="18"/>
  <c r="BG7" i="18" s="1"/>
  <c r="E7" i="18"/>
  <c r="J7" i="18" s="1"/>
  <c r="BA13" i="18"/>
  <c r="BF13" i="18" s="1"/>
  <c r="D13" i="18"/>
  <c r="G5" i="12"/>
  <c r="D3" i="18"/>
  <c r="BA3" i="18"/>
  <c r="BF3" i="18" s="1"/>
  <c r="BH3" i="18" s="1"/>
  <c r="G29" i="12"/>
  <c r="D9" i="18"/>
  <c r="BA9" i="18"/>
  <c r="BF9" i="18" s="1"/>
  <c r="BH9" i="18" s="1"/>
  <c r="D15" i="18"/>
  <c r="BA15" i="18"/>
  <c r="BF15" i="18" s="1"/>
  <c r="BH15" i="18" s="1"/>
  <c r="G69" i="12"/>
  <c r="D19" i="18"/>
  <c r="BA19" i="18"/>
  <c r="BF19" i="18" s="1"/>
  <c r="BH19" i="18" s="1"/>
  <c r="G13" i="12"/>
  <c r="BA5" i="18"/>
  <c r="BF5" i="18" s="1"/>
  <c r="BH5" i="18" s="1"/>
  <c r="D5" i="18"/>
  <c r="G46" i="12"/>
  <c r="BB13" i="18"/>
  <c r="BG13" i="18" s="1"/>
  <c r="E13" i="18"/>
  <c r="J13" i="18" s="1"/>
  <c r="AE36" i="18"/>
  <c r="K39" i="14"/>
  <c r="AA31" i="18"/>
  <c r="T47" i="14"/>
  <c r="AA34" i="18"/>
  <c r="K47" i="14"/>
  <c r="AA33" i="18"/>
  <c r="AE38" i="18"/>
  <c r="AE32" i="18"/>
  <c r="AE30" i="18"/>
  <c r="K31" i="14"/>
  <c r="AA29" i="18"/>
  <c r="K80" i="12"/>
  <c r="E41" i="18"/>
  <c r="BB41" i="18"/>
  <c r="T72" i="12"/>
  <c r="E40" i="18"/>
  <c r="BB40" i="18"/>
  <c r="T80" i="12"/>
  <c r="BB42" i="18"/>
  <c r="E42" i="18"/>
  <c r="T56" i="12"/>
  <c r="BB36" i="18"/>
  <c r="E36" i="18"/>
  <c r="T64" i="12"/>
  <c r="E38" i="18"/>
  <c r="BB38" i="18"/>
  <c r="T40" i="12"/>
  <c r="BB32" i="18"/>
  <c r="E32" i="18"/>
  <c r="K64" i="12"/>
  <c r="BB37" i="18"/>
  <c r="E37" i="18"/>
  <c r="K56" i="12"/>
  <c r="E35" i="18"/>
  <c r="BB35" i="18"/>
  <c r="K48" i="12"/>
  <c r="E33" i="18"/>
  <c r="BB33" i="18"/>
  <c r="E77" i="12"/>
  <c r="E21" i="12"/>
  <c r="E37" i="12"/>
  <c r="N14" i="1"/>
  <c r="N19" i="16" s="1"/>
  <c r="C15" i="1"/>
  <c r="C20" i="16" s="1"/>
  <c r="Y14" i="1"/>
  <c r="Y19" i="16" s="1"/>
  <c r="AJ14" i="1"/>
  <c r="AJ19" i="16" s="1"/>
  <c r="N9" i="11"/>
  <c r="N14" i="15" s="1"/>
  <c r="Y9" i="11"/>
  <c r="Y14" i="15" s="1"/>
  <c r="AJ9" i="11"/>
  <c r="AJ14" i="15" s="1"/>
  <c r="G53" i="12"/>
  <c r="G50" i="12"/>
  <c r="R48" i="12" s="1"/>
  <c r="CC34" i="18" s="1"/>
  <c r="G41" i="12"/>
  <c r="I40" i="12" s="1"/>
  <c r="CC31" i="18" s="1"/>
  <c r="G73" i="12"/>
  <c r="I72" i="12" s="1"/>
  <c r="CC39" i="18" s="1"/>
  <c r="G45" i="12"/>
  <c r="G70" i="12"/>
  <c r="C10" i="11"/>
  <c r="C15" i="15" s="1"/>
  <c r="T71" i="14" l="1"/>
  <c r="R31" i="12"/>
  <c r="Q32" i="12" s="1"/>
  <c r="S32" i="12" s="1"/>
  <c r="J16" i="14"/>
  <c r="AC25" i="18" s="1"/>
  <c r="H48" i="14"/>
  <c r="K72" i="14"/>
  <c r="I63" i="12"/>
  <c r="H64" i="12" s="1"/>
  <c r="J64" i="12" s="1"/>
  <c r="R63" i="12"/>
  <c r="CB38" i="18" s="1"/>
  <c r="R71" i="12"/>
  <c r="CB40" i="18" s="1"/>
  <c r="I71" i="12"/>
  <c r="BA39" i="18" s="1"/>
  <c r="BF39" i="18" s="1"/>
  <c r="I47" i="12"/>
  <c r="K47" i="12" s="1"/>
  <c r="R15" i="12"/>
  <c r="Q15" i="12" s="1"/>
  <c r="S15" i="12" s="1"/>
  <c r="R7" i="12"/>
  <c r="T7" i="12" s="1"/>
  <c r="I55" i="12"/>
  <c r="CB35" i="18" s="1"/>
  <c r="F9" i="18"/>
  <c r="CD9" i="18"/>
  <c r="BC9" i="18"/>
  <c r="BC3" i="18"/>
  <c r="F3" i="18"/>
  <c r="CD3" i="18"/>
  <c r="I31" i="12"/>
  <c r="CB29" i="18" s="1"/>
  <c r="BZ17" i="18"/>
  <c r="CG17" i="18"/>
  <c r="CI17" i="18" s="1"/>
  <c r="CD19" i="18"/>
  <c r="BC19" i="18"/>
  <c r="F19" i="18"/>
  <c r="BZ19" i="18"/>
  <c r="CG19" i="18"/>
  <c r="CI19" i="18" s="1"/>
  <c r="F17" i="18"/>
  <c r="CD17" i="18"/>
  <c r="BC17" i="18"/>
  <c r="BC13" i="18"/>
  <c r="CD13" i="18"/>
  <c r="F13" i="18"/>
  <c r="I7" i="12"/>
  <c r="K7" i="12" s="1"/>
  <c r="CD15" i="18"/>
  <c r="BC15" i="18"/>
  <c r="F15" i="18"/>
  <c r="BZ13" i="18"/>
  <c r="CG13" i="18"/>
  <c r="CI13" i="18" s="1"/>
  <c r="D38" i="12"/>
  <c r="F38" i="12" s="1"/>
  <c r="D37" i="12"/>
  <c r="F37" i="12" s="1"/>
  <c r="CB11" i="18"/>
  <c r="BC5" i="18"/>
  <c r="F5" i="18"/>
  <c r="CD5" i="18"/>
  <c r="I15" i="12"/>
  <c r="CG15" i="18"/>
  <c r="CI15" i="18" s="1"/>
  <c r="BZ15" i="18"/>
  <c r="CB7" i="18"/>
  <c r="D22" i="12"/>
  <c r="F22" i="12" s="1"/>
  <c r="D21" i="12"/>
  <c r="F21" i="12" s="1"/>
  <c r="D78" i="12"/>
  <c r="F78" i="12" s="1"/>
  <c r="D77" i="12"/>
  <c r="F77" i="12" s="1"/>
  <c r="CB21" i="18"/>
  <c r="R47" i="12"/>
  <c r="T47" i="12" s="1"/>
  <c r="CG3" i="18"/>
  <c r="CI3" i="18" s="1"/>
  <c r="BZ3" i="18"/>
  <c r="BZ5" i="18"/>
  <c r="CG5" i="18"/>
  <c r="CI5" i="18" s="1"/>
  <c r="BZ9" i="18"/>
  <c r="CG9" i="18"/>
  <c r="CI9" i="18" s="1"/>
  <c r="AB42" i="18"/>
  <c r="Y42" i="18" s="1"/>
  <c r="H80" i="14"/>
  <c r="H79" i="14"/>
  <c r="H72" i="14"/>
  <c r="H71" i="14"/>
  <c r="H63" i="14"/>
  <c r="H64" i="14"/>
  <c r="H56" i="14"/>
  <c r="H55" i="14"/>
  <c r="AB35" i="18"/>
  <c r="Y35" i="18" s="1"/>
  <c r="H47" i="14"/>
  <c r="H39" i="14"/>
  <c r="H40" i="14"/>
  <c r="H32" i="14"/>
  <c r="AB29" i="18"/>
  <c r="AF29" i="18" s="1"/>
  <c r="H31" i="14"/>
  <c r="H23" i="14"/>
  <c r="H24" i="14"/>
  <c r="H15" i="14"/>
  <c r="T8" i="14"/>
  <c r="AB23" i="18"/>
  <c r="AF23" i="18" s="1"/>
  <c r="AG23" i="18" s="1"/>
  <c r="H8" i="14"/>
  <c r="H7" i="14"/>
  <c r="AB33" i="18"/>
  <c r="Y33" i="18" s="1"/>
  <c r="Q64" i="14"/>
  <c r="Q63" i="14"/>
  <c r="K8" i="14"/>
  <c r="K80" i="14"/>
  <c r="T32" i="14"/>
  <c r="Q32" i="14"/>
  <c r="Q31" i="14"/>
  <c r="Q72" i="14"/>
  <c r="T56" i="14"/>
  <c r="Q56" i="14"/>
  <c r="Q55" i="14"/>
  <c r="Q47" i="14"/>
  <c r="Q71" i="14"/>
  <c r="AB27" i="18"/>
  <c r="Y27" i="18" s="1"/>
  <c r="Q8" i="14"/>
  <c r="Q7" i="14"/>
  <c r="Q48" i="14"/>
  <c r="AB31" i="18"/>
  <c r="Y31" i="18" s="1"/>
  <c r="AB40" i="18"/>
  <c r="AF40" i="18" s="1"/>
  <c r="AG40" i="18" s="1"/>
  <c r="T16" i="14"/>
  <c r="Q15" i="14"/>
  <c r="S15" i="14" s="1"/>
  <c r="Q16" i="14"/>
  <c r="Q40" i="14"/>
  <c r="Q39" i="14"/>
  <c r="Q23" i="14"/>
  <c r="Q24" i="14"/>
  <c r="K56" i="14"/>
  <c r="K71" i="14"/>
  <c r="K79" i="14"/>
  <c r="AB28" i="18"/>
  <c r="AF28" i="18" s="1"/>
  <c r="K16" i="14"/>
  <c r="AB30" i="18"/>
  <c r="Y30" i="18" s="1"/>
  <c r="AA39" i="18"/>
  <c r="Y39" i="18" s="1"/>
  <c r="AB25" i="18"/>
  <c r="Y25" i="18" s="1"/>
  <c r="T48" i="14"/>
  <c r="AB37" i="18"/>
  <c r="AA41" i="18"/>
  <c r="AE41" i="18" s="1"/>
  <c r="AG41" i="18" s="1"/>
  <c r="T79" i="14"/>
  <c r="Q79" i="14"/>
  <c r="Q80" i="14"/>
  <c r="T40" i="14"/>
  <c r="AB32" i="18"/>
  <c r="T64" i="14"/>
  <c r="AB26" i="18"/>
  <c r="Y26" i="18" s="1"/>
  <c r="CH34" i="18"/>
  <c r="CH39" i="18"/>
  <c r="CH31" i="18"/>
  <c r="J35" i="18"/>
  <c r="J36" i="18"/>
  <c r="J37" i="18"/>
  <c r="J32" i="18"/>
  <c r="J40" i="18"/>
  <c r="BH13" i="18"/>
  <c r="J41" i="18"/>
  <c r="J42" i="18"/>
  <c r="J38" i="18"/>
  <c r="J33" i="18"/>
  <c r="AF38" i="18"/>
  <c r="AG38" i="18" s="1"/>
  <c r="BG36" i="18"/>
  <c r="BG41" i="18"/>
  <c r="BG37" i="18"/>
  <c r="AF36" i="18"/>
  <c r="AG36" i="18" s="1"/>
  <c r="BG40" i="18"/>
  <c r="BG33" i="18"/>
  <c r="BG32" i="18"/>
  <c r="BG38" i="18"/>
  <c r="BG42" i="18"/>
  <c r="AF24" i="18"/>
  <c r="AG24" i="18" s="1"/>
  <c r="BG35" i="18"/>
  <c r="Y24" i="18"/>
  <c r="AE27" i="18"/>
  <c r="AE28" i="18"/>
  <c r="AE25" i="18"/>
  <c r="I9" i="18"/>
  <c r="K9" i="18" s="1"/>
  <c r="B9" i="18"/>
  <c r="AY9" i="18"/>
  <c r="I5" i="18"/>
  <c r="K5" i="18" s="1"/>
  <c r="B5" i="18"/>
  <c r="AY5" i="18"/>
  <c r="I19" i="18"/>
  <c r="K19" i="18" s="1"/>
  <c r="B19" i="18"/>
  <c r="AY19" i="18"/>
  <c r="I3" i="18"/>
  <c r="K3" i="18" s="1"/>
  <c r="AY3" i="18"/>
  <c r="B3" i="18"/>
  <c r="I17" i="18"/>
  <c r="K17" i="18" s="1"/>
  <c r="AY17" i="18"/>
  <c r="B17" i="18"/>
  <c r="G37" i="12"/>
  <c r="D11" i="18"/>
  <c r="BA11" i="18"/>
  <c r="BF11" i="18" s="1"/>
  <c r="BH11" i="18" s="1"/>
  <c r="G77" i="12"/>
  <c r="BA21" i="18"/>
  <c r="BF21" i="18" s="1"/>
  <c r="BH21" i="18" s="1"/>
  <c r="D21" i="18"/>
  <c r="I15" i="18"/>
  <c r="K15" i="18" s="1"/>
  <c r="AY15" i="18"/>
  <c r="B15" i="18"/>
  <c r="G21" i="12"/>
  <c r="BA7" i="18"/>
  <c r="BF7" i="18" s="1"/>
  <c r="BH7" i="18" s="1"/>
  <c r="D7" i="18"/>
  <c r="I13" i="18"/>
  <c r="K13" i="18" s="1"/>
  <c r="B13" i="18"/>
  <c r="AY13" i="18"/>
  <c r="AE29" i="18"/>
  <c r="Y34" i="18"/>
  <c r="AE34" i="18"/>
  <c r="AG34" i="18" s="1"/>
  <c r="AE31" i="18"/>
  <c r="AE33" i="18"/>
  <c r="K72" i="12"/>
  <c r="BB39" i="18"/>
  <c r="E39" i="18"/>
  <c r="K40" i="12"/>
  <c r="BB31" i="18"/>
  <c r="E31" i="18"/>
  <c r="T48" i="12"/>
  <c r="BB34" i="18"/>
  <c r="E34" i="18"/>
  <c r="N15" i="1"/>
  <c r="N20" i="16" s="1"/>
  <c r="Y15" i="1"/>
  <c r="Y20" i="16" s="1"/>
  <c r="C36" i="1"/>
  <c r="AU10" i="16" s="1"/>
  <c r="AJ15" i="1"/>
  <c r="AJ20" i="16" s="1"/>
  <c r="N10" i="11"/>
  <c r="N15" i="15" s="1"/>
  <c r="Y10" i="11"/>
  <c r="Y15" i="15" s="1"/>
  <c r="AJ10" i="11"/>
  <c r="AJ15" i="15" s="1"/>
  <c r="R55" i="12"/>
  <c r="C11" i="11"/>
  <c r="C16" i="15" s="1"/>
  <c r="BA37" i="18" l="1"/>
  <c r="BF37" i="18" s="1"/>
  <c r="BH37" i="18" s="1"/>
  <c r="K63" i="12"/>
  <c r="D37" i="18"/>
  <c r="I37" i="18" s="1"/>
  <c r="K37" i="18" s="1"/>
  <c r="D38" i="18"/>
  <c r="AY38" i="18" s="1"/>
  <c r="BA38" i="18"/>
  <c r="BF38" i="18" s="1"/>
  <c r="BH38" i="18" s="1"/>
  <c r="T63" i="12"/>
  <c r="BA35" i="18"/>
  <c r="BF35" i="18" s="1"/>
  <c r="BH35" i="18" s="1"/>
  <c r="H63" i="12"/>
  <c r="J63" i="12" s="1"/>
  <c r="D30" i="18"/>
  <c r="I30" i="18" s="1"/>
  <c r="K30" i="18" s="1"/>
  <c r="K31" i="12"/>
  <c r="T31" i="12"/>
  <c r="CB30" i="18"/>
  <c r="Y40" i="18"/>
  <c r="BA40" i="18"/>
  <c r="BF40" i="18" s="1"/>
  <c r="BH40" i="18" s="1"/>
  <c r="T71" i="12"/>
  <c r="Y29" i="18"/>
  <c r="CB37" i="18"/>
  <c r="CG37" i="18" s="1"/>
  <c r="CI37" i="18" s="1"/>
  <c r="AF31" i="18"/>
  <c r="AG31" i="18" s="1"/>
  <c r="BA34" i="18"/>
  <c r="BF34" i="18" s="1"/>
  <c r="D39" i="18"/>
  <c r="I39" i="18" s="1"/>
  <c r="AF42" i="18"/>
  <c r="AG42" i="18" s="1"/>
  <c r="AF33" i="18"/>
  <c r="AG33" i="18" s="1"/>
  <c r="Y28" i="18"/>
  <c r="T15" i="12"/>
  <c r="CB34" i="18"/>
  <c r="BZ34" i="18" s="1"/>
  <c r="AF25" i="18"/>
  <c r="AF35" i="18"/>
  <c r="AG35" i="18" s="1"/>
  <c r="Q31" i="12"/>
  <c r="S31" i="12" s="1"/>
  <c r="D40" i="18"/>
  <c r="I40" i="18" s="1"/>
  <c r="K40" i="18" s="1"/>
  <c r="BA30" i="18"/>
  <c r="BF30" i="18" s="1"/>
  <c r="BH30" i="18" s="1"/>
  <c r="I23" i="12"/>
  <c r="D27" i="18" s="1"/>
  <c r="AY27" i="18" s="1"/>
  <c r="BA29" i="18"/>
  <c r="BF29" i="18" s="1"/>
  <c r="BH29" i="18" s="1"/>
  <c r="Q16" i="12"/>
  <c r="S16" i="12" s="1"/>
  <c r="Y41" i="18"/>
  <c r="H72" i="12"/>
  <c r="J72" i="12" s="1"/>
  <c r="D26" i="18"/>
  <c r="AY26" i="18" s="1"/>
  <c r="K71" i="12"/>
  <c r="CB26" i="18"/>
  <c r="BZ26" i="18" s="1"/>
  <c r="Q64" i="12"/>
  <c r="S64" i="12" s="1"/>
  <c r="D29" i="18"/>
  <c r="I29" i="18" s="1"/>
  <c r="K29" i="18" s="1"/>
  <c r="BA26" i="18"/>
  <c r="BF26" i="18" s="1"/>
  <c r="BH26" i="18" s="1"/>
  <c r="Q63" i="12"/>
  <c r="S63" i="12" s="1"/>
  <c r="CG40" i="18"/>
  <c r="CI40" i="18" s="1"/>
  <c r="BZ40" i="18"/>
  <c r="BZ38" i="18"/>
  <c r="CG38" i="18"/>
  <c r="CI38" i="18" s="1"/>
  <c r="S39" i="14"/>
  <c r="J79" i="14"/>
  <c r="S48" i="14"/>
  <c r="S40" i="14"/>
  <c r="S55" i="14"/>
  <c r="J64" i="14"/>
  <c r="J80" i="14"/>
  <c r="S16" i="14"/>
  <c r="V18" i="14" s="1"/>
  <c r="AB46" i="18" s="1"/>
  <c r="S7" i="14"/>
  <c r="S56" i="14"/>
  <c r="J63" i="14"/>
  <c r="S8" i="14"/>
  <c r="S63" i="14"/>
  <c r="J24" i="14"/>
  <c r="J47" i="14"/>
  <c r="J71" i="14"/>
  <c r="S72" i="14"/>
  <c r="S64" i="14"/>
  <c r="J15" i="14"/>
  <c r="M18" i="14" s="1"/>
  <c r="AB45" i="18" s="1"/>
  <c r="J23" i="14"/>
  <c r="J72" i="14"/>
  <c r="AC39" i="18" s="1"/>
  <c r="Q71" i="12"/>
  <c r="S71" i="12" s="1"/>
  <c r="Y23" i="18"/>
  <c r="S31" i="14"/>
  <c r="J31" i="14"/>
  <c r="Q72" i="12"/>
  <c r="S72" i="12" s="1"/>
  <c r="J48" i="14"/>
  <c r="S79" i="14"/>
  <c r="S24" i="14"/>
  <c r="S71" i="14"/>
  <c r="F30" i="18"/>
  <c r="S32" i="14"/>
  <c r="J7" i="14"/>
  <c r="J40" i="14"/>
  <c r="J55" i="14"/>
  <c r="S80" i="14"/>
  <c r="S23" i="14"/>
  <c r="S47" i="14"/>
  <c r="J8" i="14"/>
  <c r="J32" i="14"/>
  <c r="J39" i="14"/>
  <c r="J56" i="14"/>
  <c r="BZ35" i="18"/>
  <c r="CG35" i="18"/>
  <c r="CI35" i="18" s="1"/>
  <c r="D35" i="18"/>
  <c r="I35" i="18" s="1"/>
  <c r="K35" i="18" s="1"/>
  <c r="K55" i="12"/>
  <c r="H47" i="12"/>
  <c r="J47" i="12" s="1"/>
  <c r="H71" i="12"/>
  <c r="J71" i="12" s="1"/>
  <c r="CB39" i="18"/>
  <c r="CG39" i="18" s="1"/>
  <c r="CI39" i="18" s="1"/>
  <c r="CB33" i="18"/>
  <c r="H55" i="12"/>
  <c r="J55" i="12" s="1"/>
  <c r="BA33" i="18"/>
  <c r="BF33" i="18" s="1"/>
  <c r="BH33" i="18" s="1"/>
  <c r="H56" i="12"/>
  <c r="J56" i="12" s="1"/>
  <c r="D33" i="18"/>
  <c r="I33" i="18" s="1"/>
  <c r="K33" i="18" s="1"/>
  <c r="H48" i="12"/>
  <c r="J48" i="12" s="1"/>
  <c r="I39" i="12"/>
  <c r="BA31" i="18" s="1"/>
  <c r="BF31" i="18" s="1"/>
  <c r="BA23" i="18"/>
  <c r="BF23" i="18" s="1"/>
  <c r="BH23" i="18" s="1"/>
  <c r="D23" i="18"/>
  <c r="B23" i="18" s="1"/>
  <c r="D24" i="18"/>
  <c r="BA24" i="18"/>
  <c r="BF24" i="18" s="1"/>
  <c r="BH24" i="18" s="1"/>
  <c r="CB24" i="18"/>
  <c r="I79" i="12"/>
  <c r="BA41" i="18" s="1"/>
  <c r="BF41" i="18" s="1"/>
  <c r="BH41" i="18" s="1"/>
  <c r="Q48" i="12"/>
  <c r="S48" i="12" s="1"/>
  <c r="Q47" i="12"/>
  <c r="S47" i="12" s="1"/>
  <c r="R23" i="12"/>
  <c r="T23" i="12" s="1"/>
  <c r="Q8" i="12"/>
  <c r="S8" i="12" s="1"/>
  <c r="Q7" i="12"/>
  <c r="S7" i="12" s="1"/>
  <c r="D34" i="18"/>
  <c r="I34" i="18" s="1"/>
  <c r="CB36" i="18"/>
  <c r="BZ36" i="18" s="1"/>
  <c r="Q56" i="12"/>
  <c r="S56" i="12" s="1"/>
  <c r="Q55" i="12"/>
  <c r="S55" i="12" s="1"/>
  <c r="CD11" i="18"/>
  <c r="BC11" i="18"/>
  <c r="F11" i="18"/>
  <c r="R39" i="12"/>
  <c r="H16" i="12"/>
  <c r="J16" i="12" s="1"/>
  <c r="H15" i="12"/>
  <c r="J15" i="12" s="1"/>
  <c r="CB25" i="18"/>
  <c r="BA25" i="18"/>
  <c r="BF25" i="18" s="1"/>
  <c r="BH25" i="18" s="1"/>
  <c r="D25" i="18"/>
  <c r="CD7" i="18"/>
  <c r="BC7" i="18"/>
  <c r="F7" i="18"/>
  <c r="H32" i="12"/>
  <c r="J32" i="12" s="1"/>
  <c r="H31" i="12"/>
  <c r="J31" i="12" s="1"/>
  <c r="BZ21" i="18"/>
  <c r="CG21" i="18"/>
  <c r="CI21" i="18" s="1"/>
  <c r="CG7" i="18"/>
  <c r="CI7" i="18" s="1"/>
  <c r="BZ7" i="18"/>
  <c r="K15" i="12"/>
  <c r="CD21" i="18"/>
  <c r="BC21" i="18"/>
  <c r="F21" i="18"/>
  <c r="R79" i="12"/>
  <c r="CG11" i="18"/>
  <c r="CI11" i="18" s="1"/>
  <c r="BZ11" i="18"/>
  <c r="CB23" i="18"/>
  <c r="H8" i="12"/>
  <c r="J8" i="12" s="1"/>
  <c r="H7" i="12"/>
  <c r="J7" i="12" s="1"/>
  <c r="AF30" i="18"/>
  <c r="AG30" i="18" s="1"/>
  <c r="AF27" i="18"/>
  <c r="AG27" i="18" s="1"/>
  <c r="AE39" i="18"/>
  <c r="AG39" i="18" s="1"/>
  <c r="AF26" i="18"/>
  <c r="AG26" i="18" s="1"/>
  <c r="Y32" i="18"/>
  <c r="AF32" i="18"/>
  <c r="AG32" i="18" s="1"/>
  <c r="AF37" i="18"/>
  <c r="AG37" i="18" s="1"/>
  <c r="Y37" i="18"/>
  <c r="BZ29" i="18"/>
  <c r="CG29" i="18"/>
  <c r="CI29" i="18" s="1"/>
  <c r="J31" i="18"/>
  <c r="J39" i="18"/>
  <c r="J34" i="18"/>
  <c r="AG25" i="18"/>
  <c r="AG29" i="18"/>
  <c r="AG28" i="18"/>
  <c r="BG34" i="18"/>
  <c r="BG39" i="18"/>
  <c r="BH39" i="18" s="1"/>
  <c r="BG31" i="18"/>
  <c r="AY11" i="18"/>
  <c r="I11" i="18"/>
  <c r="K11" i="18" s="1"/>
  <c r="B11" i="18"/>
  <c r="I21" i="18"/>
  <c r="K21" i="18" s="1"/>
  <c r="AY21" i="18"/>
  <c r="B21" i="18"/>
  <c r="I7" i="18"/>
  <c r="K7" i="18" s="1"/>
  <c r="AY7" i="18"/>
  <c r="B7" i="18"/>
  <c r="T55" i="12"/>
  <c r="BA36" i="18"/>
  <c r="BF36" i="18" s="1"/>
  <c r="BH36" i="18" s="1"/>
  <c r="D36" i="18"/>
  <c r="AJ36" i="1"/>
  <c r="CB10" i="16" s="1"/>
  <c r="Y36" i="1"/>
  <c r="BQ10" i="16" s="1"/>
  <c r="C37" i="1"/>
  <c r="AU11" i="16" s="1"/>
  <c r="N36" i="1"/>
  <c r="BF10" i="16" s="1"/>
  <c r="AJ11" i="11"/>
  <c r="AJ16" i="15" s="1"/>
  <c r="N11" i="11"/>
  <c r="N16" i="15" s="1"/>
  <c r="Y11" i="11"/>
  <c r="Y16" i="15" s="1"/>
  <c r="C12" i="11"/>
  <c r="C17" i="15" s="1"/>
  <c r="BZ37" i="18" l="1"/>
  <c r="CG34" i="18"/>
  <c r="CI34" i="18" s="1"/>
  <c r="M60" i="12"/>
  <c r="BB55" i="18" s="1"/>
  <c r="AY40" i="18"/>
  <c r="AY37" i="18"/>
  <c r="B37" i="18"/>
  <c r="M44" i="12"/>
  <c r="B40" i="18"/>
  <c r="I38" i="18"/>
  <c r="K38" i="18" s="1"/>
  <c r="B38" i="18"/>
  <c r="K39" i="18"/>
  <c r="BH34" i="18"/>
  <c r="AY30" i="18"/>
  <c r="B30" i="18"/>
  <c r="V76" i="14"/>
  <c r="BZ30" i="18"/>
  <c r="CG30" i="18"/>
  <c r="CI30" i="18" s="1"/>
  <c r="AY39" i="18"/>
  <c r="B39" i="18"/>
  <c r="AY29" i="18"/>
  <c r="B29" i="18"/>
  <c r="AY35" i="18"/>
  <c r="M12" i="12"/>
  <c r="H23" i="12"/>
  <c r="J23" i="12" s="1"/>
  <c r="I26" i="18"/>
  <c r="K26" i="18" s="1"/>
  <c r="B35" i="18"/>
  <c r="B26" i="18"/>
  <c r="V50" i="12"/>
  <c r="V59" i="12"/>
  <c r="CB56" i="18" s="1"/>
  <c r="M76" i="14"/>
  <c r="CD25" i="18"/>
  <c r="F25" i="18"/>
  <c r="BC25" i="18"/>
  <c r="V66" i="14"/>
  <c r="E55" i="18"/>
  <c r="J55" i="18" s="1"/>
  <c r="H24" i="12"/>
  <c r="J24" i="12" s="1"/>
  <c r="CD27" i="18" s="1"/>
  <c r="M81" i="14"/>
  <c r="AA61" i="18" s="1"/>
  <c r="BA27" i="18"/>
  <c r="BF27" i="18" s="1"/>
  <c r="BH27" i="18" s="1"/>
  <c r="M12" i="14"/>
  <c r="K79" i="12"/>
  <c r="CB27" i="18"/>
  <c r="BZ27" i="18" s="1"/>
  <c r="H79" i="12"/>
  <c r="J79" i="12" s="1"/>
  <c r="M59" i="12"/>
  <c r="BA55" i="18" s="1"/>
  <c r="BF55" i="18" s="1"/>
  <c r="K23" i="12"/>
  <c r="K39" i="12"/>
  <c r="H80" i="12"/>
  <c r="J80" i="12" s="1"/>
  <c r="F41" i="18" s="1"/>
  <c r="H39" i="12"/>
  <c r="J39" i="12" s="1"/>
  <c r="CG26" i="18"/>
  <c r="CI26" i="18" s="1"/>
  <c r="BZ39" i="18"/>
  <c r="AY33" i="18"/>
  <c r="D31" i="18"/>
  <c r="AY31" i="18" s="1"/>
  <c r="CB31" i="18"/>
  <c r="BZ31" i="18" s="1"/>
  <c r="H40" i="12"/>
  <c r="J40" i="12" s="1"/>
  <c r="BC31" i="18" s="1"/>
  <c r="V44" i="12"/>
  <c r="BB52" i="18" s="1"/>
  <c r="B33" i="18"/>
  <c r="D41" i="18"/>
  <c r="I41" i="18" s="1"/>
  <c r="K41" i="18" s="1"/>
  <c r="CB41" i="18"/>
  <c r="CG41" i="18" s="1"/>
  <c r="CI41" i="18" s="1"/>
  <c r="V60" i="12"/>
  <c r="B34" i="18"/>
  <c r="V75" i="12"/>
  <c r="D60" i="18" s="1"/>
  <c r="I60" i="18" s="1"/>
  <c r="X18" i="14"/>
  <c r="AF46" i="18"/>
  <c r="O18" i="14"/>
  <c r="AF45" i="18"/>
  <c r="AC23" i="18"/>
  <c r="M17" i="14"/>
  <c r="M11" i="14"/>
  <c r="F39" i="18"/>
  <c r="BC39" i="18"/>
  <c r="CD39" i="18"/>
  <c r="AC40" i="18"/>
  <c r="V81" i="14"/>
  <c r="V75" i="14"/>
  <c r="CD26" i="18"/>
  <c r="BC26" i="18"/>
  <c r="F26" i="18"/>
  <c r="V18" i="12"/>
  <c r="BB46" i="18" s="1"/>
  <c r="V12" i="12"/>
  <c r="BB44" i="18" s="1"/>
  <c r="AY34" i="18"/>
  <c r="F23" i="18"/>
  <c r="BC23" i="18"/>
  <c r="CD23" i="18"/>
  <c r="M11" i="12"/>
  <c r="M17" i="12"/>
  <c r="M81" i="12"/>
  <c r="AC30" i="18"/>
  <c r="V34" i="14"/>
  <c r="AB50" i="18" s="1"/>
  <c r="V28" i="14"/>
  <c r="AB48" i="18" s="1"/>
  <c r="M75" i="12"/>
  <c r="AC32" i="18"/>
  <c r="V49" i="14"/>
  <c r="V43" i="14"/>
  <c r="BC35" i="18"/>
  <c r="F35" i="18"/>
  <c r="CD35" i="18"/>
  <c r="M65" i="12"/>
  <c r="CD30" i="18"/>
  <c r="BC30" i="18"/>
  <c r="V34" i="12"/>
  <c r="BB50" i="18" s="1"/>
  <c r="M75" i="14"/>
  <c r="AC35" i="18"/>
  <c r="M65" i="14"/>
  <c r="M59" i="14"/>
  <c r="AC24" i="18"/>
  <c r="V17" i="14"/>
  <c r="V11" i="14"/>
  <c r="AC36" i="18"/>
  <c r="V65" i="14"/>
  <c r="V59" i="14"/>
  <c r="AC41" i="18"/>
  <c r="M82" i="14"/>
  <c r="AB61" i="18" s="1"/>
  <c r="AC33" i="18"/>
  <c r="M50" i="14"/>
  <c r="AB53" i="18" s="1"/>
  <c r="M44" i="14"/>
  <c r="AB51" i="18" s="1"/>
  <c r="CD24" i="18"/>
  <c r="F24" i="18"/>
  <c r="BC24" i="18"/>
  <c r="V11" i="12"/>
  <c r="V17" i="12"/>
  <c r="CD36" i="18"/>
  <c r="F36" i="18"/>
  <c r="BC36" i="18"/>
  <c r="V65" i="12"/>
  <c r="AC31" i="18"/>
  <c r="M49" i="14"/>
  <c r="M43" i="14"/>
  <c r="AC28" i="18"/>
  <c r="V33" i="14"/>
  <c r="V27" i="14"/>
  <c r="F33" i="18"/>
  <c r="BC33" i="18"/>
  <c r="CD33" i="18"/>
  <c r="M50" i="12"/>
  <c r="BB53" i="18" s="1"/>
  <c r="AC38" i="18"/>
  <c r="V60" i="14"/>
  <c r="AB56" i="18" s="1"/>
  <c r="F37" i="18"/>
  <c r="CD37" i="18"/>
  <c r="BC37" i="18"/>
  <c r="M66" i="12"/>
  <c r="BB57" i="18" s="1"/>
  <c r="F29" i="18"/>
  <c r="BC29" i="18"/>
  <c r="CD29" i="18"/>
  <c r="M34" i="12"/>
  <c r="BB49" i="18" s="1"/>
  <c r="CD38" i="18"/>
  <c r="BC38" i="18"/>
  <c r="F38" i="18"/>
  <c r="V66" i="12"/>
  <c r="BB58" i="18" s="1"/>
  <c r="M18" i="12"/>
  <c r="BB45" i="18" s="1"/>
  <c r="AC37" i="18"/>
  <c r="M66" i="14"/>
  <c r="AB57" i="18" s="1"/>
  <c r="M60" i="14"/>
  <c r="AB55" i="18" s="1"/>
  <c r="F34" i="18"/>
  <c r="BC34" i="18"/>
  <c r="CD34" i="18"/>
  <c r="K34" i="18"/>
  <c r="AC29" i="18"/>
  <c r="M28" i="14"/>
  <c r="AB47" i="18" s="1"/>
  <c r="M34" i="14"/>
  <c r="AB49" i="18" s="1"/>
  <c r="AC42" i="18"/>
  <c r="V82" i="14"/>
  <c r="AB62" i="18" s="1"/>
  <c r="M28" i="12"/>
  <c r="BB47" i="18" s="1"/>
  <c r="V28" i="12"/>
  <c r="BB48" i="18" s="1"/>
  <c r="F40" i="18"/>
  <c r="BC40" i="18"/>
  <c r="CD40" i="18"/>
  <c r="V81" i="12"/>
  <c r="AC27" i="18"/>
  <c r="M33" i="14"/>
  <c r="M27" i="14"/>
  <c r="AC26" i="18"/>
  <c r="V12" i="14"/>
  <c r="AB44" i="18" s="1"/>
  <c r="AC34" i="18"/>
  <c r="V50" i="14"/>
  <c r="AB54" i="18" s="1"/>
  <c r="V44" i="14"/>
  <c r="AB52" i="18" s="1"/>
  <c r="CG33" i="18"/>
  <c r="CI33" i="18" s="1"/>
  <c r="BZ33" i="18"/>
  <c r="CB28" i="18"/>
  <c r="BA28" i="18"/>
  <c r="BF28" i="18" s="1"/>
  <c r="BH28" i="18" s="1"/>
  <c r="CG36" i="18"/>
  <c r="CI36" i="18" s="1"/>
  <c r="Q24" i="12"/>
  <c r="S24" i="12" s="1"/>
  <c r="Q23" i="12"/>
  <c r="S23" i="12" s="1"/>
  <c r="I24" i="18"/>
  <c r="K24" i="18" s="1"/>
  <c r="AY24" i="18"/>
  <c r="B24" i="18"/>
  <c r="Q80" i="12"/>
  <c r="S80" i="12" s="1"/>
  <c r="F42" i="18" s="1"/>
  <c r="Q79" i="12"/>
  <c r="S79" i="12" s="1"/>
  <c r="D28" i="18"/>
  <c r="Q40" i="12"/>
  <c r="S40" i="12" s="1"/>
  <c r="F32" i="18" s="1"/>
  <c r="Q39" i="12"/>
  <c r="S39" i="12" s="1"/>
  <c r="AY23" i="18"/>
  <c r="I23" i="18"/>
  <c r="K23" i="18" s="1"/>
  <c r="BZ24" i="18"/>
  <c r="CG24" i="18"/>
  <c r="CI24" i="18" s="1"/>
  <c r="I25" i="18"/>
  <c r="K25" i="18" s="1"/>
  <c r="AY25" i="18"/>
  <c r="B25" i="18"/>
  <c r="CG23" i="18"/>
  <c r="CI23" i="18" s="1"/>
  <c r="BZ23" i="18"/>
  <c r="CG25" i="18"/>
  <c r="CI25" i="18" s="1"/>
  <c r="BZ25" i="18"/>
  <c r="CB42" i="18"/>
  <c r="BA42" i="18"/>
  <c r="BF42" i="18" s="1"/>
  <c r="BH42" i="18" s="1"/>
  <c r="D42" i="18"/>
  <c r="T79" i="12"/>
  <c r="CB32" i="18"/>
  <c r="D32" i="18"/>
  <c r="BA32" i="18"/>
  <c r="BF32" i="18" s="1"/>
  <c r="BH32" i="18" s="1"/>
  <c r="T39" i="12"/>
  <c r="B27" i="18"/>
  <c r="I27" i="18"/>
  <c r="K27" i="18" s="1"/>
  <c r="BH31" i="18"/>
  <c r="CG31" i="18"/>
  <c r="CI31" i="18" s="1"/>
  <c r="BG55" i="18"/>
  <c r="I36" i="18"/>
  <c r="K36" i="18" s="1"/>
  <c r="AY36" i="18"/>
  <c r="B36" i="18"/>
  <c r="AJ37" i="1"/>
  <c r="CB11" i="16" s="1"/>
  <c r="N37" i="1"/>
  <c r="BF11" i="16" s="1"/>
  <c r="C38" i="1"/>
  <c r="AU12" i="16" s="1"/>
  <c r="Y37" i="1"/>
  <c r="BQ11" i="16" s="1"/>
  <c r="Y12" i="11"/>
  <c r="Y17" i="15" s="1"/>
  <c r="N12" i="11"/>
  <c r="N17" i="15" s="1"/>
  <c r="AJ12" i="11"/>
  <c r="AJ17" i="15" s="1"/>
  <c r="C13" i="11"/>
  <c r="C18" i="15" s="1"/>
  <c r="BB43" i="18" l="1"/>
  <c r="BG43" i="18" s="1"/>
  <c r="BB51" i="18"/>
  <c r="BG51" i="18" s="1"/>
  <c r="BB54" i="18"/>
  <c r="BG54" i="18" s="1"/>
  <c r="E56" i="18"/>
  <c r="J56" i="18" s="1"/>
  <c r="BB56" i="18"/>
  <c r="BG56" i="18" s="1"/>
  <c r="X66" i="14"/>
  <c r="AB58" i="18"/>
  <c r="AF58" i="18" s="1"/>
  <c r="O12" i="14"/>
  <c r="AB43" i="18"/>
  <c r="AF43" i="18" s="1"/>
  <c r="X76" i="14"/>
  <c r="AB60" i="18"/>
  <c r="AF60" i="18" s="1"/>
  <c r="AB59" i="18"/>
  <c r="AF59" i="18" s="1"/>
  <c r="CC55" i="18"/>
  <c r="CH55" i="18" s="1"/>
  <c r="O60" i="12"/>
  <c r="CC51" i="18"/>
  <c r="CH51" i="18" s="1"/>
  <c r="E51" i="18"/>
  <c r="J51" i="18" s="1"/>
  <c r="O44" i="12"/>
  <c r="BA56" i="18"/>
  <c r="BF56" i="18" s="1"/>
  <c r="BZ41" i="18"/>
  <c r="X59" i="12"/>
  <c r="D56" i="18"/>
  <c r="B56" i="18" s="1"/>
  <c r="U76" i="14"/>
  <c r="W76" i="14" s="1"/>
  <c r="AC60" i="18" s="1"/>
  <c r="V76" i="12"/>
  <c r="U60" i="12"/>
  <c r="W60" i="12" s="1"/>
  <c r="CC54" i="18"/>
  <c r="CH54" i="18" s="1"/>
  <c r="I31" i="18"/>
  <c r="K31" i="18" s="1"/>
  <c r="E54" i="18"/>
  <c r="J54" i="18" s="1"/>
  <c r="V27" i="12"/>
  <c r="X27" i="12" s="1"/>
  <c r="M82" i="12"/>
  <c r="BC41" i="18"/>
  <c r="AY41" i="18"/>
  <c r="CG27" i="18"/>
  <c r="CI27" i="18" s="1"/>
  <c r="CD41" i="18"/>
  <c r="X50" i="12"/>
  <c r="BC27" i="18"/>
  <c r="CC43" i="18"/>
  <c r="CH43" i="18" s="1"/>
  <c r="M43" i="12"/>
  <c r="L43" i="12" s="1"/>
  <c r="N43" i="12" s="1"/>
  <c r="O76" i="14"/>
  <c r="O12" i="12"/>
  <c r="E43" i="18"/>
  <c r="J43" i="18" s="1"/>
  <c r="CD42" i="18"/>
  <c r="CD32" i="18"/>
  <c r="M27" i="12"/>
  <c r="L27" i="12" s="1"/>
  <c r="N27" i="12" s="1"/>
  <c r="V82" i="12"/>
  <c r="B31" i="18"/>
  <c r="M76" i="12"/>
  <c r="BC42" i="18"/>
  <c r="F27" i="18"/>
  <c r="BC28" i="18"/>
  <c r="V49" i="12"/>
  <c r="CB54" i="18" s="1"/>
  <c r="O81" i="14"/>
  <c r="CB55" i="18"/>
  <c r="CG55" i="18" s="1"/>
  <c r="F28" i="18"/>
  <c r="BC32" i="18"/>
  <c r="V43" i="12"/>
  <c r="U43" i="12" s="1"/>
  <c r="W43" i="12" s="1"/>
  <c r="CD31" i="18"/>
  <c r="M33" i="12"/>
  <c r="D49" i="18" s="1"/>
  <c r="F31" i="18"/>
  <c r="B41" i="18"/>
  <c r="V33" i="12"/>
  <c r="D50" i="18" s="1"/>
  <c r="M49" i="12"/>
  <c r="CB53" i="18" s="1"/>
  <c r="CG53" i="18" s="1"/>
  <c r="CD28" i="18"/>
  <c r="CC56" i="18"/>
  <c r="CH56" i="18" s="1"/>
  <c r="X60" i="12"/>
  <c r="U59" i="12"/>
  <c r="W59" i="12" s="1"/>
  <c r="BA60" i="18"/>
  <c r="BF60" i="18" s="1"/>
  <c r="D55" i="18"/>
  <c r="B55" i="18" s="1"/>
  <c r="BH55" i="18"/>
  <c r="CB60" i="18"/>
  <c r="CG60" i="18" s="1"/>
  <c r="L59" i="12"/>
  <c r="N59" i="12" s="1"/>
  <c r="O59" i="12"/>
  <c r="L60" i="12"/>
  <c r="N60" i="12" s="1"/>
  <c r="X75" i="12"/>
  <c r="CC52" i="18"/>
  <c r="CH52" i="18" s="1"/>
  <c r="BG52" i="18"/>
  <c r="E52" i="18"/>
  <c r="J52" i="18" s="1"/>
  <c r="X44" i="12"/>
  <c r="L66" i="12"/>
  <c r="N66" i="12" s="1"/>
  <c r="D57" i="18"/>
  <c r="BA57" i="18"/>
  <c r="BF57" i="18" s="1"/>
  <c r="L65" i="12"/>
  <c r="N65" i="12" s="1"/>
  <c r="O65" i="12"/>
  <c r="CB57" i="18"/>
  <c r="BA59" i="18"/>
  <c r="BF59" i="18" s="1"/>
  <c r="O75" i="12"/>
  <c r="CB59" i="18"/>
  <c r="CG59" i="18" s="1"/>
  <c r="D59" i="18"/>
  <c r="I59" i="18" s="1"/>
  <c r="AA45" i="18"/>
  <c r="O17" i="14"/>
  <c r="L17" i="14"/>
  <c r="L18" i="14"/>
  <c r="N18" i="14" s="1"/>
  <c r="AC45" i="18" s="1"/>
  <c r="AF55" i="18"/>
  <c r="O60" i="14"/>
  <c r="E57" i="18"/>
  <c r="J57" i="18" s="1"/>
  <c r="CC57" i="18"/>
  <c r="CH57" i="18" s="1"/>
  <c r="O66" i="12"/>
  <c r="BG57" i="18"/>
  <c r="CB46" i="18"/>
  <c r="U18" i="12"/>
  <c r="W18" i="12" s="1"/>
  <c r="U17" i="12"/>
  <c r="W17" i="12" s="1"/>
  <c r="X17" i="12"/>
  <c r="D46" i="18"/>
  <c r="BA46" i="18"/>
  <c r="BF46" i="18" s="1"/>
  <c r="AF44" i="18"/>
  <c r="X12" i="14"/>
  <c r="AF57" i="18"/>
  <c r="O66" i="14"/>
  <c r="D44" i="18"/>
  <c r="BA44" i="18"/>
  <c r="BF44" i="18" s="1"/>
  <c r="CB44" i="18"/>
  <c r="X11" i="12"/>
  <c r="U12" i="12"/>
  <c r="W12" i="12" s="1"/>
  <c r="U11" i="12"/>
  <c r="W11" i="12" s="1"/>
  <c r="AF61" i="18"/>
  <c r="O82" i="14"/>
  <c r="AA55" i="18"/>
  <c r="L60" i="14"/>
  <c r="O59" i="14"/>
  <c r="L59" i="14"/>
  <c r="AF48" i="18"/>
  <c r="X28" i="14"/>
  <c r="X75" i="14"/>
  <c r="AA60" i="18"/>
  <c r="U75" i="14"/>
  <c r="CC48" i="18"/>
  <c r="CH48" i="18" s="1"/>
  <c r="BG48" i="18"/>
  <c r="X28" i="12"/>
  <c r="E48" i="18"/>
  <c r="J48" i="18" s="1"/>
  <c r="U28" i="14"/>
  <c r="X27" i="14"/>
  <c r="AA48" i="18"/>
  <c r="U27" i="14"/>
  <c r="L66" i="14"/>
  <c r="O65" i="14"/>
  <c r="AA57" i="18"/>
  <c r="L65" i="14"/>
  <c r="AF50" i="18"/>
  <c r="X34" i="14"/>
  <c r="L82" i="14"/>
  <c r="X81" i="14"/>
  <c r="AA62" i="18"/>
  <c r="U82" i="14"/>
  <c r="U81" i="14"/>
  <c r="AA47" i="18"/>
  <c r="L28" i="14"/>
  <c r="O27" i="14"/>
  <c r="L27" i="14"/>
  <c r="CC47" i="18"/>
  <c r="CH47" i="18" s="1"/>
  <c r="E47" i="18"/>
  <c r="J47" i="18" s="1"/>
  <c r="BG47" i="18"/>
  <c r="O28" i="12"/>
  <c r="CC45" i="18"/>
  <c r="CH45" i="18" s="1"/>
  <c r="O18" i="12"/>
  <c r="BG45" i="18"/>
  <c r="E45" i="18"/>
  <c r="J45" i="18" s="1"/>
  <c r="CC49" i="18"/>
  <c r="CH49" i="18" s="1"/>
  <c r="E49" i="18"/>
  <c r="J49" i="18" s="1"/>
  <c r="BG49" i="18"/>
  <c r="O34" i="12"/>
  <c r="AA50" i="18"/>
  <c r="X33" i="14"/>
  <c r="U34" i="14"/>
  <c r="U33" i="14"/>
  <c r="X59" i="14"/>
  <c r="AA56" i="18"/>
  <c r="U60" i="14"/>
  <c r="U59" i="14"/>
  <c r="L76" i="14"/>
  <c r="L75" i="14"/>
  <c r="AA59" i="18"/>
  <c r="O75" i="14"/>
  <c r="L81" i="14"/>
  <c r="AA49" i="18"/>
  <c r="L33" i="14"/>
  <c r="O33" i="14"/>
  <c r="L34" i="14"/>
  <c r="AF62" i="18"/>
  <c r="X82" i="14"/>
  <c r="CC58" i="18"/>
  <c r="CH58" i="18" s="1"/>
  <c r="X66" i="12"/>
  <c r="BG58" i="18"/>
  <c r="E58" i="18"/>
  <c r="J58" i="18" s="1"/>
  <c r="AF56" i="18"/>
  <c r="X60" i="14"/>
  <c r="U65" i="12"/>
  <c r="W65" i="12" s="1"/>
  <c r="X65" i="12"/>
  <c r="BA58" i="18"/>
  <c r="BF58" i="18" s="1"/>
  <c r="CB58" i="18"/>
  <c r="D58" i="18"/>
  <c r="U66" i="12"/>
  <c r="W66" i="12" s="1"/>
  <c r="X65" i="14"/>
  <c r="AA58" i="18"/>
  <c r="U65" i="14"/>
  <c r="U66" i="14"/>
  <c r="CC50" i="18"/>
  <c r="CH50" i="18" s="1"/>
  <c r="BG50" i="18"/>
  <c r="X34" i="12"/>
  <c r="E50" i="18"/>
  <c r="J50" i="18" s="1"/>
  <c r="D61" i="18"/>
  <c r="BA61" i="18"/>
  <c r="BF61" i="18" s="1"/>
  <c r="CB61" i="18"/>
  <c r="O81" i="12"/>
  <c r="E44" i="18"/>
  <c r="J44" i="18" s="1"/>
  <c r="BG44" i="18"/>
  <c r="X12" i="12"/>
  <c r="CC44" i="18"/>
  <c r="CH44" i="18" s="1"/>
  <c r="AE61" i="18"/>
  <c r="O43" i="14"/>
  <c r="AA51" i="18"/>
  <c r="L44" i="14"/>
  <c r="L43" i="14"/>
  <c r="AF51" i="18"/>
  <c r="O44" i="14"/>
  <c r="AA52" i="18"/>
  <c r="X43" i="14"/>
  <c r="U43" i="14"/>
  <c r="U44" i="14"/>
  <c r="CB45" i="18"/>
  <c r="O17" i="12"/>
  <c r="D45" i="18"/>
  <c r="BA45" i="18"/>
  <c r="BF45" i="18" s="1"/>
  <c r="L18" i="12"/>
  <c r="N18" i="12" s="1"/>
  <c r="L17" i="12"/>
  <c r="N17" i="12" s="1"/>
  <c r="BG46" i="18"/>
  <c r="X18" i="12"/>
  <c r="CC46" i="18"/>
  <c r="CH46" i="18" s="1"/>
  <c r="E46" i="18"/>
  <c r="J46" i="18" s="1"/>
  <c r="AF52" i="18"/>
  <c r="X44" i="14"/>
  <c r="CB62" i="18"/>
  <c r="X81" i="12"/>
  <c r="D62" i="18"/>
  <c r="BA62" i="18"/>
  <c r="BF62" i="18" s="1"/>
  <c r="AF49" i="18"/>
  <c r="O34" i="14"/>
  <c r="BG53" i="18"/>
  <c r="CC53" i="18"/>
  <c r="O50" i="12"/>
  <c r="E53" i="18"/>
  <c r="O49" i="14"/>
  <c r="L49" i="14"/>
  <c r="L50" i="14"/>
  <c r="AA53" i="18"/>
  <c r="AF53" i="18"/>
  <c r="O50" i="14"/>
  <c r="AA44" i="18"/>
  <c r="U12" i="14"/>
  <c r="U11" i="14"/>
  <c r="X11" i="14"/>
  <c r="X49" i="14"/>
  <c r="AA54" i="18"/>
  <c r="U49" i="14"/>
  <c r="U50" i="14"/>
  <c r="BA43" i="18"/>
  <c r="BF43" i="18" s="1"/>
  <c r="CB43" i="18"/>
  <c r="D43" i="18"/>
  <c r="L12" i="12"/>
  <c r="N12" i="12" s="1"/>
  <c r="O11" i="12"/>
  <c r="L11" i="12"/>
  <c r="N11" i="12" s="1"/>
  <c r="AF54" i="18"/>
  <c r="X50" i="14"/>
  <c r="AF47" i="18"/>
  <c r="O28" i="14"/>
  <c r="X17" i="14"/>
  <c r="AA46" i="18"/>
  <c r="U18" i="14"/>
  <c r="U17" i="14"/>
  <c r="O11" i="14"/>
  <c r="AA43" i="18"/>
  <c r="L11" i="14"/>
  <c r="L12" i="14"/>
  <c r="BZ28" i="18"/>
  <c r="CG28" i="18"/>
  <c r="CI28" i="18" s="1"/>
  <c r="I28" i="18"/>
  <c r="K28" i="18" s="1"/>
  <c r="AY28" i="18"/>
  <c r="B28" i="18"/>
  <c r="AY32" i="18"/>
  <c r="I32" i="18"/>
  <c r="K32" i="18" s="1"/>
  <c r="B32" i="18"/>
  <c r="CG32" i="18"/>
  <c r="CI32" i="18" s="1"/>
  <c r="BZ32" i="18"/>
  <c r="B42" i="18"/>
  <c r="AY42" i="18"/>
  <c r="I42" i="18"/>
  <c r="K42" i="18" s="1"/>
  <c r="BZ42" i="18"/>
  <c r="CG42" i="18"/>
  <c r="CI42" i="18" s="1"/>
  <c r="CG56" i="18"/>
  <c r="Y38" i="1"/>
  <c r="BQ12" i="16" s="1"/>
  <c r="AJ38" i="1"/>
  <c r="CB12" i="16" s="1"/>
  <c r="N38" i="1"/>
  <c r="BF12" i="16" s="1"/>
  <c r="C39" i="1"/>
  <c r="AU13" i="16" s="1"/>
  <c r="N13" i="11"/>
  <c r="N18" i="15" s="1"/>
  <c r="AJ13" i="11"/>
  <c r="AJ18" i="15" s="1"/>
  <c r="Y13" i="11"/>
  <c r="Y18" i="15" s="1"/>
  <c r="C14" i="11"/>
  <c r="E29" i="3"/>
  <c r="F46" i="18" l="1"/>
  <c r="BC46" i="18"/>
  <c r="E62" i="18"/>
  <c r="J62" i="18" s="1"/>
  <c r="BB62" i="18"/>
  <c r="BC43" i="18"/>
  <c r="F43" i="18"/>
  <c r="F44" i="18"/>
  <c r="BC44" i="18"/>
  <c r="F55" i="18"/>
  <c r="BC55" i="18"/>
  <c r="CC61" i="18"/>
  <c r="CH61" i="18" s="1"/>
  <c r="BB61" i="18"/>
  <c r="F56" i="18"/>
  <c r="BC56" i="18"/>
  <c r="BH43" i="18"/>
  <c r="F58" i="18"/>
  <c r="BC58" i="18"/>
  <c r="U75" i="12"/>
  <c r="W75" i="12" s="1"/>
  <c r="BB60" i="18"/>
  <c r="BC45" i="18"/>
  <c r="F45" i="18"/>
  <c r="F57" i="18"/>
  <c r="BC57" i="18"/>
  <c r="CC59" i="18"/>
  <c r="CH59" i="18" s="1"/>
  <c r="CI59" i="18" s="1"/>
  <c r="BB59" i="18"/>
  <c r="CI55" i="18"/>
  <c r="AY56" i="18"/>
  <c r="BH56" i="18"/>
  <c r="BA52" i="18"/>
  <c r="BF52" i="18" s="1"/>
  <c r="BH52" i="18" s="1"/>
  <c r="U44" i="12"/>
  <c r="W44" i="12" s="1"/>
  <c r="X43" i="12"/>
  <c r="CB52" i="18"/>
  <c r="BZ52" i="18" s="1"/>
  <c r="D52" i="18"/>
  <c r="I52" i="18" s="1"/>
  <c r="K52" i="18" s="1"/>
  <c r="I56" i="18"/>
  <c r="K56" i="18" s="1"/>
  <c r="L76" i="12"/>
  <c r="N76" i="12" s="1"/>
  <c r="L33" i="12"/>
  <c r="N33" i="12" s="1"/>
  <c r="L34" i="12"/>
  <c r="N34" i="12" s="1"/>
  <c r="O33" i="12"/>
  <c r="U27" i="12"/>
  <c r="W27" i="12" s="1"/>
  <c r="U28" i="12"/>
  <c r="W28" i="12" s="1"/>
  <c r="BA48" i="18"/>
  <c r="BF48" i="18" s="1"/>
  <c r="BH48" i="18" s="1"/>
  <c r="CB48" i="18"/>
  <c r="CG48" i="18" s="1"/>
  <c r="CI48" i="18" s="1"/>
  <c r="BG59" i="18"/>
  <c r="BH59" i="18" s="1"/>
  <c r="D51" i="18"/>
  <c r="L44" i="12"/>
  <c r="N44" i="12" s="1"/>
  <c r="L49" i="12"/>
  <c r="N49" i="12" s="1"/>
  <c r="CB51" i="18"/>
  <c r="U76" i="12"/>
  <c r="W76" i="12" s="1"/>
  <c r="CC60" i="18"/>
  <c r="CH60" i="18" s="1"/>
  <c r="CI60" i="18" s="1"/>
  <c r="X76" i="12"/>
  <c r="BG60" i="18"/>
  <c r="BH60" i="18" s="1"/>
  <c r="O43" i="12"/>
  <c r="E60" i="18"/>
  <c r="B60" i="18" s="1"/>
  <c r="BA51" i="18"/>
  <c r="BF51" i="18" s="1"/>
  <c r="BH51" i="18" s="1"/>
  <c r="D48" i="18"/>
  <c r="I48" i="18" s="1"/>
  <c r="K48" i="18" s="1"/>
  <c r="BG61" i="18"/>
  <c r="BH61" i="18" s="1"/>
  <c r="X82" i="12"/>
  <c r="O82" i="12"/>
  <c r="E61" i="18"/>
  <c r="J61" i="18" s="1"/>
  <c r="L81" i="12"/>
  <c r="N81" i="12" s="1"/>
  <c r="L82" i="12"/>
  <c r="N82" i="12" s="1"/>
  <c r="BA49" i="18"/>
  <c r="BF49" i="18" s="1"/>
  <c r="BH49" i="18" s="1"/>
  <c r="CB49" i="18"/>
  <c r="CG49" i="18" s="1"/>
  <c r="CI49" i="18" s="1"/>
  <c r="CB47" i="18"/>
  <c r="CG47" i="18" s="1"/>
  <c r="CI47" i="18" s="1"/>
  <c r="BA47" i="18"/>
  <c r="BF47" i="18" s="1"/>
  <c r="BH47" i="18" s="1"/>
  <c r="L28" i="12"/>
  <c r="N28" i="12" s="1"/>
  <c r="X33" i="12"/>
  <c r="L75" i="12"/>
  <c r="N75" i="12" s="1"/>
  <c r="U81" i="12"/>
  <c r="W81" i="12" s="1"/>
  <c r="AB10" i="12" s="1"/>
  <c r="I11" i="6" s="1"/>
  <c r="U82" i="12"/>
  <c r="W82" i="12" s="1"/>
  <c r="U49" i="12"/>
  <c r="W49" i="12" s="1"/>
  <c r="U50" i="12"/>
  <c r="W50" i="12" s="1"/>
  <c r="BA54" i="18"/>
  <c r="BF54" i="18" s="1"/>
  <c r="BH54" i="18" s="1"/>
  <c r="CC62" i="18"/>
  <c r="CH62" i="18" s="1"/>
  <c r="D54" i="18"/>
  <c r="I54" i="18" s="1"/>
  <c r="K54" i="18" s="1"/>
  <c r="BZ55" i="18"/>
  <c r="BG62" i="18"/>
  <c r="BH62" i="18" s="1"/>
  <c r="X49" i="12"/>
  <c r="E59" i="18"/>
  <c r="J59" i="18" s="1"/>
  <c r="K59" i="18" s="1"/>
  <c r="O76" i="12"/>
  <c r="O27" i="12"/>
  <c r="D47" i="18"/>
  <c r="U33" i="12"/>
  <c r="W33" i="12" s="1"/>
  <c r="U34" i="12"/>
  <c r="W34" i="12" s="1"/>
  <c r="D53" i="18"/>
  <c r="I53" i="18" s="1"/>
  <c r="CB50" i="18"/>
  <c r="CG50" i="18" s="1"/>
  <c r="CI50" i="18" s="1"/>
  <c r="BA50" i="18"/>
  <c r="BF50" i="18" s="1"/>
  <c r="BH50" i="18" s="1"/>
  <c r="BA53" i="18"/>
  <c r="BF53" i="18" s="1"/>
  <c r="BH53" i="18" s="1"/>
  <c r="L50" i="12"/>
  <c r="N50" i="12" s="1"/>
  <c r="O49" i="12"/>
  <c r="CI56" i="18"/>
  <c r="BZ56" i="18"/>
  <c r="I55" i="18"/>
  <c r="K55" i="18" s="1"/>
  <c r="AY55" i="18"/>
  <c r="BH58" i="18"/>
  <c r="Y61" i="18"/>
  <c r="AG61" i="18"/>
  <c r="BH46" i="18"/>
  <c r="W75" i="14"/>
  <c r="AB9" i="14" s="1"/>
  <c r="B10" i="6" s="1"/>
  <c r="N12" i="14"/>
  <c r="AC43" i="18" s="1"/>
  <c r="I43" i="18"/>
  <c r="K43" i="18" s="1"/>
  <c r="B43" i="18"/>
  <c r="AY43" i="18"/>
  <c r="W11" i="14"/>
  <c r="I62" i="18"/>
  <c r="K62" i="18" s="1"/>
  <c r="B62" i="18"/>
  <c r="AY62" i="18"/>
  <c r="BZ45" i="18"/>
  <c r="CG45" i="18"/>
  <c r="CI45" i="18" s="1"/>
  <c r="N81" i="14"/>
  <c r="W28" i="14"/>
  <c r="AC48" i="18" s="1"/>
  <c r="AE60" i="18"/>
  <c r="AG60" i="18" s="1"/>
  <c r="Y60" i="18"/>
  <c r="N60" i="14"/>
  <c r="AC55" i="18" s="1"/>
  <c r="BH44" i="18"/>
  <c r="I46" i="18"/>
  <c r="K46" i="18" s="1"/>
  <c r="B46" i="18"/>
  <c r="AY46" i="18"/>
  <c r="N34" i="14"/>
  <c r="AC49" i="18" s="1"/>
  <c r="Y56" i="18"/>
  <c r="AE56" i="18"/>
  <c r="AG56" i="18" s="1"/>
  <c r="N11" i="14"/>
  <c r="BZ43" i="18"/>
  <c r="CG43" i="18"/>
  <c r="CI43" i="18" s="1"/>
  <c r="W12" i="14"/>
  <c r="AC44" i="18" s="1"/>
  <c r="J53" i="18"/>
  <c r="W44" i="14"/>
  <c r="AC52" i="18" s="1"/>
  <c r="CG54" i="18"/>
  <c r="CI54" i="18" s="1"/>
  <c r="BZ54" i="18"/>
  <c r="I58" i="18"/>
  <c r="K58" i="18" s="1"/>
  <c r="AY58" i="18"/>
  <c r="B58" i="18"/>
  <c r="N33" i="14"/>
  <c r="W33" i="14"/>
  <c r="N27" i="14"/>
  <c r="W81" i="14"/>
  <c r="AB10" i="14" s="1"/>
  <c r="B11" i="6" s="1"/>
  <c r="N65" i="14"/>
  <c r="Y55" i="18"/>
  <c r="AE55" i="18"/>
  <c r="AG55" i="18" s="1"/>
  <c r="AY44" i="18"/>
  <c r="B44" i="18"/>
  <c r="I44" i="18"/>
  <c r="K44" i="18" s="1"/>
  <c r="I50" i="18"/>
  <c r="K50" i="18" s="1"/>
  <c r="AY50" i="18"/>
  <c r="B50" i="18"/>
  <c r="CG57" i="18"/>
  <c r="CI57" i="18" s="1"/>
  <c r="BZ57" i="18"/>
  <c r="N49" i="14"/>
  <c r="I61" i="18"/>
  <c r="BZ44" i="18"/>
  <c r="CG44" i="18"/>
  <c r="CI44" i="18" s="1"/>
  <c r="AE43" i="18"/>
  <c r="AG43" i="18" s="1"/>
  <c r="Y43" i="18"/>
  <c r="AE44" i="18"/>
  <c r="AG44" i="18" s="1"/>
  <c r="Y44" i="18"/>
  <c r="W43" i="14"/>
  <c r="BZ58" i="18"/>
  <c r="CG58" i="18"/>
  <c r="CI58" i="18" s="1"/>
  <c r="AE49" i="18"/>
  <c r="AG49" i="18" s="1"/>
  <c r="Y49" i="18"/>
  <c r="Y59" i="18"/>
  <c r="AE59" i="18"/>
  <c r="AG59" i="18" s="1"/>
  <c r="W34" i="14"/>
  <c r="AC50" i="18" s="1"/>
  <c r="BH45" i="18"/>
  <c r="W82" i="14"/>
  <c r="AC62" i="18" s="1"/>
  <c r="AE57" i="18"/>
  <c r="AG57" i="18" s="1"/>
  <c r="Y57" i="18"/>
  <c r="N17" i="14"/>
  <c r="AB38" i="12"/>
  <c r="I39" i="6" s="1"/>
  <c r="W50" i="14"/>
  <c r="AC54" i="18" s="1"/>
  <c r="CH53" i="18"/>
  <c r="CI53" i="18" s="1"/>
  <c r="BZ53" i="18"/>
  <c r="N75" i="14"/>
  <c r="N28" i="14"/>
  <c r="AC47" i="18" s="1"/>
  <c r="AE62" i="18"/>
  <c r="AG62" i="18" s="1"/>
  <c r="Y62" i="18"/>
  <c r="W17" i="14"/>
  <c r="W49" i="14"/>
  <c r="CG62" i="18"/>
  <c r="I49" i="18"/>
  <c r="K49" i="18" s="1"/>
  <c r="AY49" i="18"/>
  <c r="B49" i="18"/>
  <c r="AE52" i="18"/>
  <c r="AG52" i="18" s="1"/>
  <c r="Y52" i="18"/>
  <c r="N43" i="14"/>
  <c r="W66" i="14"/>
  <c r="AC58" i="18" s="1"/>
  <c r="N76" i="14"/>
  <c r="AC59" i="18" s="1"/>
  <c r="AE50" i="18"/>
  <c r="AG50" i="18" s="1"/>
  <c r="Y50" i="18"/>
  <c r="AE47" i="18"/>
  <c r="AG47" i="18" s="1"/>
  <c r="Y47" i="18"/>
  <c r="N66" i="14"/>
  <c r="AC57" i="18" s="1"/>
  <c r="BZ46" i="18"/>
  <c r="CG46" i="18"/>
  <c r="CI46" i="18" s="1"/>
  <c r="AE45" i="18"/>
  <c r="AG45" i="18" s="1"/>
  <c r="Y45" i="18"/>
  <c r="BH57" i="18"/>
  <c r="W18" i="14"/>
  <c r="AC46" i="18" s="1"/>
  <c r="AE54" i="18"/>
  <c r="AG54" i="18" s="1"/>
  <c r="Y54" i="18"/>
  <c r="AE53" i="18"/>
  <c r="AG53" i="18" s="1"/>
  <c r="Y53" i="18"/>
  <c r="N44" i="14"/>
  <c r="AC51" i="18" s="1"/>
  <c r="CG61" i="18"/>
  <c r="CI61" i="18" s="1"/>
  <c r="BZ61" i="18"/>
  <c r="W65" i="14"/>
  <c r="W59" i="14"/>
  <c r="N82" i="14"/>
  <c r="AC61" i="18" s="1"/>
  <c r="W27" i="14"/>
  <c r="I57" i="18"/>
  <c r="K57" i="18" s="1"/>
  <c r="B57" i="18"/>
  <c r="AY57" i="18"/>
  <c r="AE46" i="18"/>
  <c r="AG46" i="18" s="1"/>
  <c r="Y46" i="18"/>
  <c r="N50" i="14"/>
  <c r="AC53" i="18" s="1"/>
  <c r="I45" i="18"/>
  <c r="K45" i="18" s="1"/>
  <c r="B45" i="18"/>
  <c r="AY45" i="18"/>
  <c r="Y51" i="18"/>
  <c r="AE51" i="18"/>
  <c r="AG51" i="18" s="1"/>
  <c r="AE58" i="18"/>
  <c r="AG58" i="18" s="1"/>
  <c r="Y58" i="18"/>
  <c r="W60" i="14"/>
  <c r="AC56" i="18" s="1"/>
  <c r="AE48" i="18"/>
  <c r="AG48" i="18" s="1"/>
  <c r="Y48" i="18"/>
  <c r="N59" i="14"/>
  <c r="C15" i="11"/>
  <c r="C19" i="15"/>
  <c r="AJ39" i="1"/>
  <c r="CB13" i="16" s="1"/>
  <c r="N39" i="1"/>
  <c r="BF13" i="16" s="1"/>
  <c r="Y39" i="1"/>
  <c r="BQ13" i="16" s="1"/>
  <c r="C40" i="1"/>
  <c r="AU14" i="16" s="1"/>
  <c r="AJ14" i="11"/>
  <c r="AJ19" i="15" s="1"/>
  <c r="Y14" i="11"/>
  <c r="Y19" i="15" s="1"/>
  <c r="N14" i="11"/>
  <c r="N19" i="15" s="1"/>
  <c r="BZ59" i="18" l="1"/>
  <c r="F48" i="18"/>
  <c r="BC48" i="18"/>
  <c r="BC62" i="18"/>
  <c r="F62" i="18"/>
  <c r="F60" i="18"/>
  <c r="BC60" i="18"/>
  <c r="F52" i="18"/>
  <c r="BC52" i="18"/>
  <c r="BC61" i="18"/>
  <c r="F61" i="18"/>
  <c r="F51" i="18"/>
  <c r="BC51" i="18"/>
  <c r="F49" i="18"/>
  <c r="BC49" i="18"/>
  <c r="F50" i="18"/>
  <c r="BC50" i="18"/>
  <c r="BC59" i="18"/>
  <c r="F59" i="18"/>
  <c r="F53" i="18"/>
  <c r="BC53" i="18"/>
  <c r="F47" i="18"/>
  <c r="BC47" i="18"/>
  <c r="F54" i="18"/>
  <c r="BC54" i="18"/>
  <c r="AY52" i="18"/>
  <c r="CG52" i="18"/>
  <c r="CI52" i="18" s="1"/>
  <c r="BZ60" i="18"/>
  <c r="B52" i="18"/>
  <c r="AY60" i="18"/>
  <c r="J60" i="18"/>
  <c r="K60" i="18" s="1"/>
  <c r="AB9" i="12"/>
  <c r="I10" i="6" s="1"/>
  <c r="CI62" i="18"/>
  <c r="AB31" i="12"/>
  <c r="I32" i="6" s="1"/>
  <c r="AY53" i="18"/>
  <c r="BZ49" i="18"/>
  <c r="AB33" i="12"/>
  <c r="I34" i="6" s="1"/>
  <c r="B59" i="18"/>
  <c r="BZ48" i="18"/>
  <c r="K53" i="18"/>
  <c r="B53" i="18"/>
  <c r="CG51" i="18"/>
  <c r="CI51" i="18" s="1"/>
  <c r="BZ51" i="18"/>
  <c r="AB8" i="12"/>
  <c r="I9" i="6" s="1"/>
  <c r="I51" i="18"/>
  <c r="K51" i="18" s="1"/>
  <c r="AY51" i="18"/>
  <c r="B51" i="18"/>
  <c r="BZ62" i="18"/>
  <c r="AB12" i="14"/>
  <c r="B13" i="6" s="1"/>
  <c r="AY48" i="18"/>
  <c r="B48" i="18"/>
  <c r="AY61" i="18"/>
  <c r="K61" i="18"/>
  <c r="B61" i="18"/>
  <c r="AB6" i="14"/>
  <c r="B7" i="6" s="1"/>
  <c r="AY59" i="18"/>
  <c r="BZ47" i="18"/>
  <c r="AY54" i="18"/>
  <c r="AB21" i="14"/>
  <c r="B22" i="6" s="1"/>
  <c r="B54" i="18"/>
  <c r="AY47" i="18"/>
  <c r="I47" i="18"/>
  <c r="K47" i="18" s="1"/>
  <c r="B47" i="18"/>
  <c r="AB29" i="14"/>
  <c r="B30" i="6" s="1"/>
  <c r="AB15" i="14"/>
  <c r="B16" i="6" s="1"/>
  <c r="AB28" i="14"/>
  <c r="B29" i="6" s="1"/>
  <c r="BZ50" i="18"/>
  <c r="AB16" i="14"/>
  <c r="B17" i="6" s="1"/>
  <c r="AB26" i="14"/>
  <c r="B27" i="6" s="1"/>
  <c r="AB29" i="12"/>
  <c r="I30" i="6" s="1"/>
  <c r="AB40" i="12"/>
  <c r="I41" i="6" s="1"/>
  <c r="AB27" i="14"/>
  <c r="B28" i="6" s="1"/>
  <c r="AB41" i="12"/>
  <c r="I42" i="6" s="1"/>
  <c r="AB8" i="14"/>
  <c r="B9" i="6" s="1"/>
  <c r="AB6" i="12"/>
  <c r="I7" i="6" s="1"/>
  <c r="AB38" i="14"/>
  <c r="B39" i="6" s="1"/>
  <c r="AB22" i="12"/>
  <c r="I23" i="6" s="1"/>
  <c r="AB7" i="14"/>
  <c r="B8" i="6" s="1"/>
  <c r="AB25" i="12"/>
  <c r="I26" i="6" s="1"/>
  <c r="AB35" i="14"/>
  <c r="B36" i="6" s="1"/>
  <c r="AB34" i="14"/>
  <c r="B35" i="6" s="1"/>
  <c r="AB25" i="14"/>
  <c r="B26" i="6" s="1"/>
  <c r="AB24" i="14"/>
  <c r="B25" i="6" s="1"/>
  <c r="AB16" i="12"/>
  <c r="I17" i="6" s="1"/>
  <c r="AB17" i="12"/>
  <c r="I18" i="6" s="1"/>
  <c r="AB43" i="12"/>
  <c r="I44" i="6" s="1"/>
  <c r="AB42" i="12"/>
  <c r="I43" i="6" s="1"/>
  <c r="AB5" i="12"/>
  <c r="I6" i="6" s="1"/>
  <c r="AB30" i="12"/>
  <c r="I31" i="6" s="1"/>
  <c r="AB14" i="12"/>
  <c r="I15" i="6" s="1"/>
  <c r="AB32" i="12"/>
  <c r="I33" i="6" s="1"/>
  <c r="AB36" i="14"/>
  <c r="B37" i="6" s="1"/>
  <c r="AB37" i="14"/>
  <c r="B38" i="6" s="1"/>
  <c r="AB42" i="14"/>
  <c r="B43" i="6" s="1"/>
  <c r="AB43" i="14"/>
  <c r="B44" i="6" s="1"/>
  <c r="AB18" i="12"/>
  <c r="I19" i="6" s="1"/>
  <c r="AB14" i="14"/>
  <c r="B15" i="6" s="1"/>
  <c r="AB33" i="14"/>
  <c r="B34" i="6" s="1"/>
  <c r="AB32" i="14"/>
  <c r="B33" i="6" s="1"/>
  <c r="AB36" i="12"/>
  <c r="I37" i="6" s="1"/>
  <c r="AB37" i="12"/>
  <c r="I38" i="6" s="1"/>
  <c r="AB20" i="14"/>
  <c r="B21" i="6" s="1"/>
  <c r="AB7" i="12"/>
  <c r="I8" i="6" s="1"/>
  <c r="AB24" i="12"/>
  <c r="I25" i="6" s="1"/>
  <c r="AB17" i="14"/>
  <c r="B18" i="6" s="1"/>
  <c r="AB21" i="12"/>
  <c r="I22" i="6" s="1"/>
  <c r="AB20" i="12"/>
  <c r="I21" i="6" s="1"/>
  <c r="AB19" i="14"/>
  <c r="B20" i="6" s="1"/>
  <c r="AB18" i="14"/>
  <c r="B19" i="6" s="1"/>
  <c r="AB11" i="12"/>
  <c r="I12" i="6" s="1"/>
  <c r="AB27" i="12"/>
  <c r="I28" i="6" s="1"/>
  <c r="AB34" i="12"/>
  <c r="I35" i="6" s="1"/>
  <c r="AB11" i="14"/>
  <c r="B12" i="6" s="1"/>
  <c r="AB23" i="12"/>
  <c r="I24" i="6" s="1"/>
  <c r="AB35" i="12"/>
  <c r="I36" i="6" s="1"/>
  <c r="AB4" i="12"/>
  <c r="I5" i="6" s="1"/>
  <c r="AB28" i="12"/>
  <c r="I29" i="6" s="1"/>
  <c r="AB15" i="12"/>
  <c r="I16" i="6" s="1"/>
  <c r="AB19" i="12"/>
  <c r="I20" i="6" s="1"/>
  <c r="AB39" i="12"/>
  <c r="I40" i="6" s="1"/>
  <c r="AB40" i="14"/>
  <c r="B41" i="6" s="1"/>
  <c r="AB41" i="14"/>
  <c r="B42" i="6" s="1"/>
  <c r="AB12" i="12"/>
  <c r="I13" i="6" s="1"/>
  <c r="AB13" i="12"/>
  <c r="I14" i="6" s="1"/>
  <c r="AB22" i="14"/>
  <c r="B23" i="6" s="1"/>
  <c r="AB23" i="14"/>
  <c r="B24" i="6" s="1"/>
  <c r="AB4" i="14"/>
  <c r="B5" i="6" s="1"/>
  <c r="AB5" i="14"/>
  <c r="B6" i="6" s="1"/>
  <c r="AB39" i="14"/>
  <c r="B40" i="6" s="1"/>
  <c r="AB30" i="14"/>
  <c r="B31" i="6" s="1"/>
  <c r="AB31" i="14"/>
  <c r="B32" i="6" s="1"/>
  <c r="AB13" i="14"/>
  <c r="B14" i="6" s="1"/>
  <c r="AB26" i="12"/>
  <c r="I27" i="6" s="1"/>
  <c r="C36" i="11"/>
  <c r="AU10" i="15" s="1"/>
  <c r="C20" i="15"/>
  <c r="N40" i="1"/>
  <c r="BF14" i="16" s="1"/>
  <c r="C41" i="1"/>
  <c r="AU15" i="16" s="1"/>
  <c r="N36" i="11" l="1"/>
  <c r="BF10" i="15" s="1"/>
  <c r="Y36" i="11"/>
  <c r="BQ10" i="15" s="1"/>
  <c r="AJ36" i="11"/>
  <c r="CB10" i="15" s="1"/>
  <c r="C37" i="11"/>
  <c r="AU11" i="15" s="1"/>
  <c r="N41" i="1"/>
  <c r="BF15" i="16" s="1"/>
  <c r="C42" i="1"/>
  <c r="AU16" i="16" s="1"/>
  <c r="C38" i="11" l="1"/>
  <c r="AU12" i="15" s="1"/>
  <c r="N37" i="11"/>
  <c r="BF11" i="15" s="1"/>
  <c r="AJ37" i="11"/>
  <c r="CB11" i="15" s="1"/>
  <c r="Y37" i="11"/>
  <c r="BQ11" i="15" s="1"/>
  <c r="N42" i="1"/>
  <c r="BF16" i="16" s="1"/>
  <c r="C43" i="1"/>
  <c r="AU17" i="16" s="1"/>
  <c r="Y38" i="11" l="1"/>
  <c r="BQ12" i="15" s="1"/>
  <c r="AJ38" i="11"/>
  <c r="CB12" i="15" s="1"/>
  <c r="C39" i="11"/>
  <c r="AU13" i="15" s="1"/>
  <c r="N38" i="11"/>
  <c r="BF12" i="15" s="1"/>
  <c r="N43" i="1"/>
  <c r="BF17" i="16" s="1"/>
  <c r="C44" i="1"/>
  <c r="AU18" i="16" s="1"/>
  <c r="AJ39" i="11" l="1"/>
  <c r="CB13" i="15" s="1"/>
  <c r="Y39" i="11"/>
  <c r="BQ13" i="15" s="1"/>
  <c r="C40" i="11"/>
  <c r="AU14" i="15" s="1"/>
  <c r="N39" i="11"/>
  <c r="BF13" i="15" s="1"/>
  <c r="N44" i="1"/>
  <c r="BF18" i="16" s="1"/>
  <c r="C45" i="1"/>
  <c r="AU19" i="16" s="1"/>
  <c r="C41" i="11" l="1"/>
  <c r="N40" i="11"/>
  <c r="BF14" i="15" s="1"/>
  <c r="N45" i="1"/>
  <c r="BF19" i="16" s="1"/>
  <c r="C46" i="1"/>
  <c r="AU20" i="16" s="1"/>
  <c r="Y15" i="11"/>
  <c r="Y20" i="15" s="1"/>
  <c r="AJ15" i="11"/>
  <c r="AJ20" i="15" s="1"/>
  <c r="N15" i="11"/>
  <c r="N20" i="15" s="1"/>
  <c r="D29" i="3"/>
  <c r="N41" i="11" l="1"/>
  <c r="BF15" i="15" s="1"/>
  <c r="AU15" i="15"/>
  <c r="C42" i="11"/>
  <c r="AU16" i="15" s="1"/>
  <c r="Y40" i="1"/>
  <c r="BQ14" i="16" s="1"/>
  <c r="N46" i="1"/>
  <c r="BF20" i="16" s="1"/>
  <c r="C43" i="11" l="1"/>
  <c r="N42" i="11"/>
  <c r="BF16" i="15" s="1"/>
  <c r="Y41" i="1"/>
  <c r="AJ40" i="1"/>
  <c r="CB14" i="16" s="1"/>
  <c r="E30" i="3"/>
  <c r="C44" i="11" l="1"/>
  <c r="AU17" i="15"/>
  <c r="AJ41" i="1"/>
  <c r="CB15" i="16" s="1"/>
  <c r="Y42" i="1"/>
  <c r="BQ15" i="16"/>
  <c r="N43" i="11"/>
  <c r="BF17" i="15" s="1"/>
  <c r="C45" i="11" l="1"/>
  <c r="AU18" i="15"/>
  <c r="Y43" i="1"/>
  <c r="BQ16" i="16"/>
  <c r="AJ42" i="1"/>
  <c r="CB16" i="16" s="1"/>
  <c r="N44" i="11"/>
  <c r="BF18" i="15" s="1"/>
  <c r="C46" i="11" l="1"/>
  <c r="AU19" i="15"/>
  <c r="AJ43" i="1"/>
  <c r="CB17" i="16" s="1"/>
  <c r="Y44" i="1"/>
  <c r="BQ17" i="16"/>
  <c r="N45" i="11"/>
  <c r="BF19" i="15" s="1"/>
  <c r="Y40" i="11" l="1"/>
  <c r="AU20" i="15"/>
  <c r="Y45" i="1"/>
  <c r="BQ18" i="16"/>
  <c r="AJ44" i="1"/>
  <c r="CB18" i="16" s="1"/>
  <c r="N46" i="11"/>
  <c r="BF20" i="15" s="1"/>
  <c r="BQ14" i="15" l="1"/>
  <c r="Y41" i="11"/>
  <c r="AJ40" i="11"/>
  <c r="AJ45" i="1"/>
  <c r="CB19" i="16" s="1"/>
  <c r="Y46" i="1"/>
  <c r="BQ19" i="16"/>
  <c r="AJ41" i="11" l="1"/>
  <c r="CB14" i="15"/>
  <c r="Y42" i="11"/>
  <c r="BQ15" i="15"/>
  <c r="BQ20" i="16"/>
  <c r="E4" i="14"/>
  <c r="E8" i="14" s="1"/>
  <c r="E12" i="14" s="1"/>
  <c r="E16" i="14" s="1"/>
  <c r="E20" i="14" s="1"/>
  <c r="E24" i="14" s="1"/>
  <c r="E28" i="14" s="1"/>
  <c r="E32" i="14" s="1"/>
  <c r="E36" i="14" s="1"/>
  <c r="E40" i="14" s="1"/>
  <c r="E44" i="14" s="1"/>
  <c r="E48" i="14" s="1"/>
  <c r="E52" i="14" s="1"/>
  <c r="E56" i="14" s="1"/>
  <c r="E60" i="14" s="1"/>
  <c r="E64" i="14" s="1"/>
  <c r="E68" i="14" s="1"/>
  <c r="E72" i="14" s="1"/>
  <c r="E76" i="14" s="1"/>
  <c r="E80" i="14" s="1"/>
  <c r="I6" i="14" s="1"/>
  <c r="AJ46" i="1"/>
  <c r="CB20" i="16" s="1"/>
  <c r="Y43" i="11" l="1"/>
  <c r="BQ16" i="15"/>
  <c r="AJ42" i="11"/>
  <c r="CB15" i="15"/>
  <c r="R6" i="14"/>
  <c r="I22" i="14"/>
  <c r="I14" i="14"/>
  <c r="R14" i="14" s="1"/>
  <c r="Y44" i="11" l="1"/>
  <c r="BQ17" i="15"/>
  <c r="AJ43" i="11"/>
  <c r="CB16" i="15"/>
  <c r="R30" i="14"/>
  <c r="I30" i="14"/>
  <c r="R22" i="14"/>
  <c r="I38" i="14"/>
  <c r="AJ44" i="11" l="1"/>
  <c r="CB17" i="15"/>
  <c r="Y45" i="11"/>
  <c r="BQ18" i="15"/>
  <c r="R38" i="14"/>
  <c r="R46" i="14" s="1"/>
  <c r="I54" i="14"/>
  <c r="I46" i="14"/>
  <c r="AJ45" i="11" l="1"/>
  <c r="CB18" i="15"/>
  <c r="Y46" i="11"/>
  <c r="BQ19" i="15"/>
  <c r="R62" i="14"/>
  <c r="I70" i="14"/>
  <c r="R54" i="14"/>
  <c r="I62" i="14"/>
  <c r="AJ46" i="11" l="1"/>
  <c r="CB19" i="15"/>
  <c r="BQ20" i="15"/>
  <c r="C2" i="13"/>
  <c r="D2" i="13" s="1"/>
  <c r="E2" i="13" s="1"/>
  <c r="F2" i="13" s="1"/>
  <c r="G2" i="13" s="1"/>
  <c r="H2" i="13" s="1"/>
  <c r="I2" i="13" s="1"/>
  <c r="J2" i="13" s="1"/>
  <c r="K2" i="13" s="1"/>
  <c r="L2" i="13" s="1"/>
  <c r="M2" i="13" s="1"/>
  <c r="N2" i="13" s="1"/>
  <c r="E4" i="12"/>
  <c r="E8" i="12" s="1"/>
  <c r="E12" i="12" s="1"/>
  <c r="E16" i="12" s="1"/>
  <c r="E20" i="12" s="1"/>
  <c r="E24" i="12" s="1"/>
  <c r="E28" i="12" s="1"/>
  <c r="E32" i="12" s="1"/>
  <c r="E36" i="12" s="1"/>
  <c r="E40" i="12" s="1"/>
  <c r="E44" i="12" s="1"/>
  <c r="E48" i="12" s="1"/>
  <c r="E52" i="12" s="1"/>
  <c r="E56" i="12" s="1"/>
  <c r="E60" i="12" s="1"/>
  <c r="E64" i="12" s="1"/>
  <c r="E68" i="12" s="1"/>
  <c r="E72" i="12" s="1"/>
  <c r="E76" i="12" s="1"/>
  <c r="E80" i="12" s="1"/>
  <c r="I6" i="12" s="1"/>
  <c r="R78" i="14"/>
  <c r="R70" i="14"/>
  <c r="I78" i="14"/>
  <c r="M10" i="14"/>
  <c r="D30" i="3" l="1"/>
  <c r="CB20" i="15"/>
  <c r="R6" i="12"/>
  <c r="I14" i="12"/>
  <c r="R14" i="12" s="1"/>
  <c r="I22" i="12"/>
  <c r="G31" i="3"/>
  <c r="P2" i="13"/>
  <c r="Q2" i="13" s="1"/>
  <c r="R2" i="13" s="1"/>
  <c r="S2" i="13" s="1"/>
  <c r="T2" i="13" s="1"/>
  <c r="U2" i="13" s="1"/>
  <c r="V2" i="13" s="1"/>
  <c r="V16" i="14"/>
  <c r="M16" i="14"/>
  <c r="M26" i="14"/>
  <c r="V10" i="14"/>
  <c r="I30" i="12" l="1"/>
  <c r="R22" i="12"/>
  <c r="R30" i="12"/>
  <c r="I38" i="12"/>
  <c r="V26" i="14"/>
  <c r="M42" i="14"/>
  <c r="V32" i="14"/>
  <c r="M32" i="14"/>
  <c r="R38" i="12" l="1"/>
  <c r="R46" i="12" s="1"/>
  <c r="I54" i="12"/>
  <c r="I46" i="12"/>
  <c r="V42" i="14"/>
  <c r="M58" i="14"/>
  <c r="V48" i="14"/>
  <c r="M48" i="14"/>
  <c r="R62" i="12" l="1"/>
  <c r="R54" i="12"/>
  <c r="I62" i="12"/>
  <c r="I70" i="12"/>
  <c r="M74" i="14"/>
  <c r="V58" i="14"/>
  <c r="M64" i="14"/>
  <c r="V64" i="14"/>
  <c r="R78" i="12" l="1"/>
  <c r="R70" i="12"/>
  <c r="I78" i="12"/>
  <c r="M10" i="12"/>
  <c r="V74" i="14"/>
  <c r="V86" i="14"/>
  <c r="V80" i="14"/>
  <c r="M80" i="14"/>
  <c r="M26" i="12" l="1"/>
  <c r="M16" i="12"/>
  <c r="V10" i="12"/>
  <c r="V16" i="12"/>
  <c r="M42" i="12" l="1"/>
  <c r="M32" i="12"/>
  <c r="V32" i="12"/>
  <c r="V26" i="12"/>
  <c r="M48" i="12" l="1"/>
  <c r="V42" i="12"/>
  <c r="V48" i="12"/>
  <c r="M58" i="12"/>
  <c r="M64" i="12" l="1"/>
  <c r="V64" i="12"/>
  <c r="V58" i="12"/>
  <c r="M74" i="12"/>
  <c r="V74" i="12" l="1"/>
  <c r="M80" i="12"/>
  <c r="V80" i="12"/>
  <c r="V86" i="12"/>
  <c r="F31" i="3" s="1"/>
  <c r="M3" i="18" a="1"/>
  <c r="AD41" i="18" l="1"/>
  <c r="BD42" i="18"/>
  <c r="AD27" i="18"/>
  <c r="AD28" i="18"/>
  <c r="BD41" i="18"/>
  <c r="AD42" i="18"/>
  <c r="BD38" i="18"/>
  <c r="BD37" i="18"/>
  <c r="AD37" i="18"/>
  <c r="AD39" i="18"/>
  <c r="BD40" i="18"/>
  <c r="BD36" i="18"/>
  <c r="AD40" i="18"/>
  <c r="AD38" i="18"/>
  <c r="BD35" i="18"/>
  <c r="BD39" i="18"/>
  <c r="BD28" i="18"/>
  <c r="BD27" i="18"/>
  <c r="BD30" i="18"/>
  <c r="BD29" i="18"/>
  <c r="AD35" i="18"/>
  <c r="AD26" i="18"/>
  <c r="AD36" i="18"/>
  <c r="AD25" i="18"/>
  <c r="BD33" i="18"/>
  <c r="BD34" i="18"/>
  <c r="BD32" i="18"/>
  <c r="BD31" i="18"/>
  <c r="AD9" i="18"/>
  <c r="AD34" i="18"/>
  <c r="BD26" i="18"/>
  <c r="AD31" i="18"/>
  <c r="AD33" i="18"/>
  <c r="AD32" i="18"/>
  <c r="BD25" i="18"/>
  <c r="BD23" i="18"/>
  <c r="BD24" i="18"/>
  <c r="AD30" i="18"/>
  <c r="AD29" i="18"/>
  <c r="AD23" i="18"/>
  <c r="AD24" i="18"/>
  <c r="AD14" i="18"/>
  <c r="AD45" i="18"/>
  <c r="BD17" i="18"/>
  <c r="C11" i="13"/>
  <c r="AD55" i="18"/>
  <c r="AD18" i="18"/>
  <c r="BD3" i="18"/>
  <c r="BD20" i="18"/>
  <c r="BD4" i="18"/>
  <c r="BD44" i="18"/>
  <c r="AD60" i="18"/>
  <c r="BD45" i="18"/>
  <c r="AD52" i="18"/>
  <c r="AD21" i="18"/>
  <c r="BD55" i="18"/>
  <c r="AD43" i="18"/>
  <c r="AD11" i="18"/>
  <c r="AD59" i="18"/>
  <c r="BD61" i="18"/>
  <c r="C10" i="13"/>
  <c r="AD7" i="18"/>
  <c r="BD62" i="18"/>
  <c r="BD52" i="18"/>
  <c r="BD48" i="18"/>
  <c r="BD19" i="18"/>
  <c r="AD16" i="18"/>
  <c r="AD19" i="18"/>
  <c r="AD8" i="18"/>
  <c r="AD3" i="18"/>
  <c r="C7" i="13"/>
  <c r="AD57" i="18"/>
  <c r="AD50" i="18"/>
  <c r="BD5" i="18"/>
  <c r="BD12" i="18"/>
  <c r="BD7" i="18"/>
  <c r="BD21" i="18"/>
  <c r="AD61" i="18"/>
  <c r="AD49" i="18"/>
  <c r="AD58" i="18"/>
  <c r="M3" i="18"/>
  <c r="C8" i="13"/>
  <c r="AD22" i="18"/>
  <c r="BD15" i="18"/>
  <c r="BD51" i="18"/>
  <c r="BD18" i="18"/>
  <c r="BD58" i="18"/>
  <c r="BD9" i="18"/>
  <c r="BD57" i="18"/>
  <c r="AD53" i="18"/>
  <c r="AD48" i="18"/>
  <c r="AD15" i="18"/>
  <c r="BD6" i="18"/>
  <c r="BD16" i="18"/>
  <c r="AD46" i="18"/>
  <c r="AD6" i="18"/>
  <c r="C5" i="13"/>
  <c r="BD47" i="18"/>
  <c r="BD8" i="18"/>
  <c r="BD56" i="18"/>
  <c r="BD53" i="18"/>
  <c r="BD54" i="18"/>
  <c r="AD54" i="18"/>
  <c r="C9" i="13"/>
  <c r="AD62" i="18"/>
  <c r="BD11" i="18"/>
  <c r="BD43" i="18"/>
  <c r="AD10" i="18"/>
  <c r="AD17" i="18"/>
  <c r="AD5" i="18"/>
  <c r="AD51" i="18"/>
  <c r="BD10" i="18"/>
  <c r="AD56" i="18"/>
  <c r="BD14" i="18"/>
  <c r="AD12" i="18"/>
  <c r="BD22" i="18"/>
  <c r="C6" i="13"/>
  <c r="AD13" i="18"/>
  <c r="AD44" i="18"/>
  <c r="BD50" i="18"/>
  <c r="BD60" i="18"/>
  <c r="AD47" i="18"/>
  <c r="BD46" i="18"/>
  <c r="C4" i="13"/>
  <c r="AD4" i="18"/>
  <c r="AD20" i="18"/>
  <c r="BD49" i="18"/>
  <c r="BD13" i="18"/>
  <c r="BD59" i="18"/>
  <c r="AI3" i="18" l="1" a="1"/>
  <c r="AI3" i="18" s="1"/>
  <c r="BE9" i="18" l="1"/>
  <c r="CF48" i="18"/>
  <c r="CF29" i="18"/>
  <c r="CF46" i="18"/>
  <c r="BE48" i="18"/>
  <c r="CF53" i="18"/>
  <c r="BE38" i="18"/>
  <c r="BE55" i="18"/>
  <c r="CF44" i="18"/>
  <c r="CF52" i="18"/>
  <c r="BE17" i="18"/>
  <c r="C16" i="13"/>
  <c r="BE18" i="18"/>
  <c r="CF21" i="18"/>
  <c r="BE6" i="18"/>
  <c r="BE5" i="18"/>
  <c r="BE57" i="18"/>
  <c r="CF14" i="18"/>
  <c r="BE20" i="18"/>
  <c r="BE23" i="18"/>
  <c r="BE34" i="18"/>
  <c r="CF30" i="18"/>
  <c r="BE36" i="18"/>
  <c r="BE41" i="18"/>
  <c r="BE16" i="18"/>
  <c r="C15" i="13"/>
  <c r="BE54" i="18"/>
  <c r="BE56" i="18"/>
  <c r="CF15" i="18"/>
  <c r="BE47" i="18"/>
  <c r="CF8" i="18"/>
  <c r="BE58" i="18"/>
  <c r="CF10" i="18"/>
  <c r="CF59" i="18"/>
  <c r="C14" i="13"/>
  <c r="CF7" i="18"/>
  <c r="BE26" i="18"/>
  <c r="BE33" i="18"/>
  <c r="BE30" i="18"/>
  <c r="CF39" i="18"/>
  <c r="BE42" i="18"/>
  <c r="CF6" i="18"/>
  <c r="D15" i="13"/>
  <c r="BE24" i="18"/>
  <c r="CF18" i="18"/>
  <c r="C13" i="13"/>
  <c r="BE29" i="18"/>
  <c r="CF13" i="18"/>
  <c r="BE19" i="18"/>
  <c r="D12" i="13"/>
  <c r="D14" i="13"/>
  <c r="BE15" i="18"/>
  <c r="CF45" i="18"/>
  <c r="BE3" i="18"/>
  <c r="BE53" i="18"/>
  <c r="BE22" i="18"/>
  <c r="CF47" i="18"/>
  <c r="CF11" i="18"/>
  <c r="CF24" i="18"/>
  <c r="CF31" i="18"/>
  <c r="BE27" i="18"/>
  <c r="BE40" i="18"/>
  <c r="CF42" i="18"/>
  <c r="BE10" i="18"/>
  <c r="CF3" i="18"/>
  <c r="BE37" i="18"/>
  <c r="BE13" i="18"/>
  <c r="CF62" i="18"/>
  <c r="BE25" i="18"/>
  <c r="BE60" i="18"/>
  <c r="CF4" i="18"/>
  <c r="CF56" i="18"/>
  <c r="D17" i="13"/>
  <c r="CF60" i="18"/>
  <c r="BE52" i="18"/>
  <c r="BE12" i="18"/>
  <c r="BE49" i="18"/>
  <c r="C12" i="13"/>
  <c r="BE46" i="18"/>
  <c r="CF5" i="18"/>
  <c r="CF25" i="18"/>
  <c r="CF34" i="18"/>
  <c r="CF28" i="18"/>
  <c r="CF40" i="18"/>
  <c r="CF37" i="18"/>
  <c r="CF19" i="18"/>
  <c r="BE62" i="18"/>
  <c r="BE31" i="18"/>
  <c r="CF55" i="18"/>
  <c r="BE51" i="18"/>
  <c r="CF49" i="18"/>
  <c r="BE35" i="18"/>
  <c r="BE61" i="18"/>
  <c r="C18" i="13"/>
  <c r="BE44" i="18"/>
  <c r="BE21" i="18"/>
  <c r="D19" i="13"/>
  <c r="CF43" i="18"/>
  <c r="CF51" i="18"/>
  <c r="D16" i="13"/>
  <c r="D13" i="13"/>
  <c r="CF16" i="18"/>
  <c r="CF57" i="18"/>
  <c r="CF22" i="18"/>
  <c r="CF26" i="18"/>
  <c r="CF33" i="18"/>
  <c r="BE28" i="18"/>
  <c r="CF35" i="18"/>
  <c r="CF38" i="18"/>
  <c r="C19" i="13"/>
  <c r="BE7" i="18"/>
  <c r="CF54" i="18"/>
  <c r="BE39" i="18"/>
  <c r="CF12" i="18"/>
  <c r="CF61" i="18"/>
  <c r="BE32" i="18"/>
  <c r="BE50" i="18"/>
  <c r="BE43" i="18"/>
  <c r="CF50" i="18"/>
  <c r="CF17" i="18"/>
  <c r="BE14" i="18"/>
  <c r="C17" i="13"/>
  <c r="BE11" i="18"/>
  <c r="BE59" i="18"/>
  <c r="CF58" i="18"/>
  <c r="CF20" i="18"/>
  <c r="BE8" i="18"/>
  <c r="D18" i="13"/>
  <c r="BE4" i="18"/>
  <c r="CF9" i="18"/>
  <c r="BE45" i="18"/>
  <c r="CF23" i="18"/>
  <c r="CF32" i="18"/>
  <c r="CF27" i="18"/>
  <c r="CF36" i="18"/>
  <c r="CF41" i="18"/>
  <c r="BJ3" i="18" l="1" a="1"/>
  <c r="BJ3" i="18" s="1"/>
  <c r="D11" i="13"/>
  <c r="D10" i="13" l="1"/>
  <c r="CE41" i="18"/>
  <c r="CE27" i="18"/>
  <c r="CE23" i="18"/>
  <c r="CE55" i="18"/>
  <c r="CE6" i="18"/>
  <c r="D4" i="13"/>
  <c r="CE9" i="18"/>
  <c r="CE46" i="18"/>
  <c r="CE52" i="18"/>
  <c r="CE42" i="18"/>
  <c r="CE4" i="18"/>
  <c r="CE59" i="18"/>
  <c r="CE22" i="18"/>
  <c r="CE15" i="18"/>
  <c r="CE8" i="18"/>
  <c r="CE57" i="18"/>
  <c r="CE48" i="18"/>
  <c r="CE37" i="18"/>
  <c r="CE28" i="18"/>
  <c r="CE25" i="18"/>
  <c r="D6" i="13"/>
  <c r="CE14" i="18"/>
  <c r="CE54" i="18"/>
  <c r="CE18" i="18"/>
  <c r="D9" i="13"/>
  <c r="CE5" i="18"/>
  <c r="CE24" i="18"/>
  <c r="CE58" i="18"/>
  <c r="D5" i="13"/>
  <c r="CE45" i="18"/>
  <c r="CE31" i="18"/>
  <c r="CE21" i="18"/>
  <c r="CE38" i="18"/>
  <c r="CE30" i="18"/>
  <c r="CE26" i="18"/>
  <c r="CE49" i="18"/>
  <c r="CE62" i="18"/>
  <c r="CE50" i="18"/>
  <c r="CE13" i="18"/>
  <c r="CE60" i="18"/>
  <c r="CE29" i="18"/>
  <c r="CE12" i="18"/>
  <c r="CE11" i="18"/>
  <c r="CE32" i="18"/>
  <c r="CE16" i="18"/>
  <c r="CE10" i="18"/>
  <c r="CE19" i="18"/>
  <c r="CE36" i="18"/>
  <c r="CE33" i="18"/>
  <c r="CE7" i="18"/>
  <c r="CE61" i="18"/>
  <c r="CE53" i="18"/>
  <c r="CE47" i="18"/>
  <c r="CE43" i="18"/>
  <c r="CE44" i="18"/>
  <c r="CE39" i="18"/>
  <c r="CE51" i="18"/>
  <c r="CE35" i="18"/>
  <c r="CE34" i="18"/>
  <c r="CE56" i="18"/>
  <c r="D7" i="13"/>
  <c r="D8" i="13"/>
  <c r="CE3" i="18"/>
  <c r="CE20" i="18"/>
  <c r="CE17" i="18"/>
  <c r="CE40" i="1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<sst xmlns="http://schemas.openxmlformats.org/spreadsheetml/2006/main" count="2304" uniqueCount="247">
  <si>
    <t>Nom équipe</t>
  </si>
  <si>
    <t>W/L</t>
  </si>
  <si>
    <t>Dif.</t>
  </si>
  <si>
    <t>VS</t>
  </si>
  <si>
    <t>Classement</t>
  </si>
  <si>
    <t>W</t>
  </si>
  <si>
    <t>N</t>
  </si>
  <si>
    <t>L</t>
  </si>
  <si>
    <t>Pts</t>
  </si>
  <si>
    <t>Clas.</t>
  </si>
  <si>
    <t>Ne pas toucher</t>
  </si>
  <si>
    <t>Phase de Poule vers phase de classement</t>
  </si>
  <si>
    <t>Horaire de début</t>
  </si>
  <si>
    <t xml:space="preserve">Temps match </t>
  </si>
  <si>
    <t>Entre match</t>
  </si>
  <si>
    <t>Passage à phase de classement</t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</si>
  <si>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</si>
  <si>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</si>
  <si>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</si>
  <si>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</si>
  <si>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</si>
  <si>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</si>
  <si>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</si>
  <si>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8</t>
    </r>
    <r>
      <rPr>
        <vertAlign val="superscript"/>
        <sz val="12"/>
        <color theme="1"/>
        <rFont val="Calibri"/>
        <family val="2"/>
        <scheme val="minor"/>
      </rPr>
      <t>ème</t>
    </r>
  </si>
  <si>
    <t>LOOSER BRACKET</t>
  </si>
  <si>
    <t>A</t>
  </si>
  <si>
    <t>B</t>
  </si>
  <si>
    <t>C</t>
  </si>
  <si>
    <t>D</t>
  </si>
  <si>
    <r>
      <t>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</si>
  <si>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</si>
  <si>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11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</si>
  <si>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</si>
  <si>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</si>
  <si>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</si>
  <si>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</si>
  <si>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</si>
  <si>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</si>
  <si>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18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</si>
  <si>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</si>
  <si>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</si>
  <si>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</si>
  <si>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</si>
  <si>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24</t>
    </r>
    <r>
      <rPr>
        <vertAlign val="superscript"/>
        <sz val="12"/>
        <color theme="1"/>
        <rFont val="Calibri"/>
        <family val="2"/>
        <scheme val="minor"/>
      </rPr>
      <t>ème</t>
    </r>
  </si>
  <si>
    <t>Fin</t>
  </si>
  <si>
    <t>Nombre point de victoire</t>
  </si>
  <si>
    <t>Nombre point le nul</t>
  </si>
  <si>
    <t>Nombre point la défaite</t>
  </si>
  <si>
    <t>POULE A</t>
  </si>
  <si>
    <t>POULE B</t>
  </si>
  <si>
    <t>T1</t>
  </si>
  <si>
    <t>T2</t>
  </si>
  <si>
    <t>T3</t>
  </si>
  <si>
    <t>POULE C</t>
  </si>
  <si>
    <t>POULE D</t>
  </si>
  <si>
    <t>Fin poule 1</t>
  </si>
  <si>
    <t>Fin poule 2</t>
  </si>
  <si>
    <t xml:space="preserve">Fin tournoi </t>
  </si>
  <si>
    <t>Point</t>
  </si>
  <si>
    <t>Bandanateam</t>
  </si>
  <si>
    <t>Les Tengos</t>
  </si>
  <si>
    <t>L'aile ou la cuite</t>
  </si>
  <si>
    <t>Padel</t>
  </si>
  <si>
    <t>Paramétrage Bad -poule</t>
  </si>
  <si>
    <t>Paramétrage Padel -poule</t>
  </si>
  <si>
    <t>Paramétrage Padel -Classement</t>
  </si>
  <si>
    <t>Paramétrage Bad -Classement</t>
  </si>
  <si>
    <t>Roue Libre</t>
  </si>
  <si>
    <t>Téléteubiloutes</t>
  </si>
  <si>
    <t>Badminton</t>
  </si>
  <si>
    <t>Badminton - classement duo</t>
  </si>
  <si>
    <t>Padel - classement duo</t>
  </si>
  <si>
    <t>Badminton - classement équipe</t>
  </si>
  <si>
    <t>Padel - classement équipe</t>
  </si>
  <si>
    <t>Padel 1</t>
  </si>
  <si>
    <t>Padel 2</t>
  </si>
  <si>
    <t>Bad 1</t>
  </si>
  <si>
    <t>Bad 2</t>
  </si>
  <si>
    <t>Bad 3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</si>
  <si>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</si>
  <si>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</si>
  <si>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</si>
  <si>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</si>
  <si>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</si>
  <si>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</si>
  <si>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</si>
  <si>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</si>
  <si>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</si>
  <si>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</si>
  <si>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</si>
  <si>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</si>
  <si>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</si>
  <si>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t>E</t>
  </si>
  <si>
    <t>F</t>
  </si>
  <si>
    <t>G</t>
  </si>
  <si>
    <t>H</t>
  </si>
  <si>
    <t>T4</t>
  </si>
  <si>
    <t>POULE E</t>
  </si>
  <si>
    <t>POULE F</t>
  </si>
  <si>
    <t>POULE G</t>
  </si>
  <si>
    <t>POULE H</t>
  </si>
  <si>
    <t>A/D</t>
  </si>
  <si>
    <t>B/C</t>
  </si>
  <si>
    <t>E/H</t>
  </si>
  <si>
    <t>F/G</t>
  </si>
  <si>
    <r>
      <t>21er</t>
    </r>
    <r>
      <rPr>
        <vertAlign val="superscript"/>
        <sz val="12"/>
        <color theme="1"/>
        <rFont val="Calibri"/>
        <family val="2"/>
        <scheme val="minor"/>
      </rPr>
      <t/>
    </r>
  </si>
  <si>
    <r>
      <t>25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</si>
  <si>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</si>
  <si>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</si>
  <si>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31er</t>
    </r>
    <r>
      <rPr>
        <vertAlign val="superscript"/>
        <sz val="12"/>
        <color theme="1"/>
        <rFont val="Calibri"/>
        <family val="2"/>
        <scheme val="minor"/>
      </rPr>
      <t/>
    </r>
  </si>
  <si>
    <r>
      <t>38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</si>
  <si>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</si>
  <si>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40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</si>
  <si>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28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</si>
  <si>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</si>
  <si>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</si>
  <si>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</si>
  <si>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</si>
  <si>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</si>
  <si>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</si>
  <si>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</si>
  <si>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37</t>
    </r>
    <r>
      <rPr>
        <vertAlign val="superscript"/>
        <sz val="12"/>
        <color theme="1"/>
        <rFont val="Calibri"/>
        <family val="2"/>
        <scheme val="minor"/>
      </rPr>
      <t>ème</t>
    </r>
  </si>
  <si>
    <t>Tour 14</t>
  </si>
  <si>
    <t>Tour 15</t>
  </si>
  <si>
    <t>Tour 16</t>
  </si>
  <si>
    <t>Tour 17</t>
  </si>
  <si>
    <t>Tour 19</t>
  </si>
  <si>
    <t>Tour 20</t>
  </si>
  <si>
    <t>Bad 4</t>
  </si>
  <si>
    <t>Padel 3</t>
  </si>
  <si>
    <t>Padel 4</t>
  </si>
  <si>
    <t>En cours</t>
  </si>
  <si>
    <t>Equipes participants</t>
  </si>
  <si>
    <t>Binome A</t>
  </si>
  <si>
    <t>OZAIPEOIAE</t>
  </si>
  <si>
    <t>Points</t>
  </si>
  <si>
    <t>Akatsuki</t>
  </si>
  <si>
    <t>VitaMines</t>
  </si>
  <si>
    <t>Celtics Grave Gros</t>
  </si>
  <si>
    <t>Les Fisbrmzv</t>
  </si>
  <si>
    <t>Les inconnus</t>
  </si>
  <si>
    <t>Flotouyat</t>
  </si>
  <si>
    <t>Facilement</t>
  </si>
  <si>
    <t>Waral</t>
  </si>
  <si>
    <t>Les torcheurs</t>
  </si>
  <si>
    <t>Gett'up</t>
  </si>
  <si>
    <t>Spyk'up</t>
  </si>
  <si>
    <t>Pooldeads</t>
  </si>
  <si>
    <t>Lazio de Rhum</t>
  </si>
  <si>
    <t>Blockudoku</t>
  </si>
  <si>
    <t>Bayer les verres culs sec</t>
  </si>
  <si>
    <t>Feuille de match</t>
  </si>
  <si>
    <t>POULE A - Padel Matin</t>
  </si>
  <si>
    <t>POULE B - Padel Matin</t>
  </si>
  <si>
    <t>POULE C - Padel Matin</t>
  </si>
  <si>
    <t>POULE D - Padel Matin</t>
  </si>
  <si>
    <t>POULE E - Padel Après Midi</t>
  </si>
  <si>
    <t>POULE F - Padel Après Midi</t>
  </si>
  <si>
    <t>POULE G - Padel Après Midi</t>
  </si>
  <si>
    <t>POULE A - Badminton Matin</t>
  </si>
  <si>
    <t>POULE B - Badminton Matin</t>
  </si>
  <si>
    <t>POULE C - Badminton Matin</t>
  </si>
  <si>
    <t>POULE D - Badminton Matin</t>
  </si>
  <si>
    <t>POULE E - Badminton Après Midi</t>
  </si>
  <si>
    <t>POULE F - Badminton Après Midi</t>
  </si>
  <si>
    <t>POULE G - Badminton Après Midi</t>
  </si>
  <si>
    <t xml:space="preserve">Joueur 1 </t>
  </si>
  <si>
    <t>Joueur 2</t>
  </si>
  <si>
    <t>Joueur 3</t>
  </si>
  <si>
    <t>Joueur 4</t>
  </si>
  <si>
    <t>Joueur 5</t>
  </si>
  <si>
    <t>Joueur 6</t>
  </si>
  <si>
    <t>POULE H - Padel Après Midi</t>
  </si>
  <si>
    <t>POULE H - Badminton Après Midi</t>
  </si>
  <si>
    <t>Roue Libre A</t>
  </si>
  <si>
    <t xml:space="preserve"> </t>
  </si>
  <si>
    <t>Floyouyat</t>
  </si>
  <si>
    <t>w</t>
  </si>
  <si>
    <t>l</t>
  </si>
  <si>
    <t>Spyk'up A</t>
  </si>
  <si>
    <t>Floyouyat B</t>
  </si>
  <si>
    <t>Facilement A</t>
  </si>
  <si>
    <t>Roue Libre B</t>
  </si>
  <si>
    <t>VitaMines B</t>
  </si>
  <si>
    <t>Pooldeads A</t>
  </si>
  <si>
    <t>Les torcheurs B</t>
  </si>
  <si>
    <t>Gett'up A</t>
  </si>
  <si>
    <t>Celtics Grave Gros A</t>
  </si>
  <si>
    <t>Akatsuki A</t>
  </si>
  <si>
    <t>Facilement B</t>
  </si>
  <si>
    <t>Les inconnus A</t>
  </si>
  <si>
    <t>Akatsuki B</t>
  </si>
  <si>
    <t>Téléteubiloutes A</t>
  </si>
  <si>
    <t>Les torcheurs A</t>
  </si>
  <si>
    <t>Blockudoku A</t>
  </si>
  <si>
    <t>Téléteubiloutes B</t>
  </si>
  <si>
    <t>Les Fisbrmzv B</t>
  </si>
  <si>
    <t>Les Fisbrmzv A</t>
  </si>
  <si>
    <t>Les Tengos A</t>
  </si>
  <si>
    <t>L'aile ou la cuite B</t>
  </si>
  <si>
    <t>Bayer les verres culs sec A</t>
  </si>
  <si>
    <t>Pooldeads B</t>
  </si>
  <si>
    <t>Gett'up B</t>
  </si>
  <si>
    <t>Lazio de Rhum A</t>
  </si>
  <si>
    <t>Celtics Grave Gros B</t>
  </si>
  <si>
    <t>Waral B</t>
  </si>
  <si>
    <t>Blockudoku B</t>
  </si>
  <si>
    <t>Les inconnus B</t>
  </si>
  <si>
    <t>Floyouyat A</t>
  </si>
  <si>
    <t>Spyk'up B</t>
  </si>
  <si>
    <t>n</t>
  </si>
  <si>
    <t>Classement final de la journée en point</t>
  </si>
  <si>
    <t xml:space="preserve">Match joué ou non </t>
  </si>
  <si>
    <t>Equipe 1</t>
  </si>
  <si>
    <t>Equipe 2</t>
  </si>
  <si>
    <t>ID Match</t>
  </si>
  <si>
    <t>Q1</t>
  </si>
  <si>
    <t>Q2</t>
  </si>
  <si>
    <t>Q3</t>
  </si>
  <si>
    <t>Num de match</t>
  </si>
  <si>
    <t>Sport</t>
  </si>
  <si>
    <t>Q4</t>
  </si>
  <si>
    <t>Nb caractère equipe 1</t>
  </si>
  <si>
    <t>Nb caractère equipe 2</t>
  </si>
  <si>
    <t>Q5</t>
  </si>
  <si>
    <t>Q6</t>
  </si>
  <si>
    <t>Q7</t>
  </si>
  <si>
    <t>Q8</t>
  </si>
  <si>
    <t>Q9</t>
  </si>
  <si>
    <t>Est c que les 2 équipes sont présentes</t>
  </si>
  <si>
    <t>PADEL tour 1</t>
  </si>
  <si>
    <t>Est-ce qu'il joue en ce moment ou sur le tour d'avant</t>
  </si>
  <si>
    <t>Q2(bis)</t>
  </si>
  <si>
    <t>Clé unique</t>
  </si>
  <si>
    <t>Bad</t>
  </si>
  <si>
    <t>Padel tour 2</t>
  </si>
  <si>
    <t>Colonne1</t>
  </si>
  <si>
    <t>Colonne2</t>
  </si>
  <si>
    <t>VitaMines A</t>
  </si>
  <si>
    <t>Lazio de Rhum B</t>
  </si>
  <si>
    <t>Bayer les verres culs sec B</t>
  </si>
  <si>
    <t>Waral A</t>
  </si>
  <si>
    <t>Bandanateam A</t>
  </si>
  <si>
    <t>L'aile ou la cuite A</t>
  </si>
  <si>
    <t>Les Tengos B</t>
  </si>
  <si>
    <t>Bandanateam B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</si>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</sst>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30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2"/>
      <color rgb="FF000000"/>
      <name val="Montserrat"/>
    </font>
    <font>
      <sz val="12"/>
      <color rgb="FF000000"/>
      <name val="Montserrat"/>
    </font>
    <font>
      <sz val="12"/>
      <color rgb="FF01369D"/>
      <name val="Montserrat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9"/>
      <color rgb="FF000000"/>
      <name val="Montserrat"/>
    </font>
    <font>
      <sz val="11"/>
      <color theme="0" tint="-0.14999847407452621"/>
      <name val="Calibri"/>
      <family val="2"/>
      <scheme val="minor"/>
    </font>
    <font>
      <sz val="9"/>
      <name val="Arial"/>
      <family val="2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"/>
      <color theme="1"/>
      <name val="Calibri"/>
      <family val="2"/>
      <scheme val="minor"/>
    </font>
    <font>
      <sz val="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36"/>
      <color theme="1"/>
      <name val="Montserrat"/>
    </font>
    <font>
      <b/>
      <sz val="18"/>
      <color rgb="FF000000"/>
      <name val="Montserrat"/>
    </font>
    <font>
      <b/>
      <sz val="18"/>
      <color theme="1"/>
      <name val="Montserrat"/>
    </font>
    <font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E9EB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2" fillId="0" borderId="0" applyFont="0" applyFill="0" applyBorder="0" applyAlignment="0" applyProtection="0"/>
  </cellStyleXfs>
  <cellXfs count="1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 readingOrder="1"/>
    </xf>
    <xf numFmtId="0" fontId="8" fillId="0" borderId="0" xfId="0" applyFont="1"/>
    <xf numFmtId="0" fontId="5" fillId="0" borderId="0" xfId="0" applyFont="1"/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2" fillId="0" borderId="2" xfId="0" applyFont="1" applyBorder="1" applyAlignment="1">
      <alignment horizontal="left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left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3" fillId="2" borderId="7" xfId="0" applyFont="1" applyFill="1" applyBorder="1" applyAlignment="1">
      <alignment horizontal="left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6" fillId="0" borderId="14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left" vertical="center" wrapText="1" readingOrder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0" borderId="6" xfId="0" applyFont="1" applyBorder="1" applyAlignment="1" applyProtection="1">
      <alignment horizontal="center" vertical="top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20" fontId="10" fillId="5" borderId="16" xfId="0" applyNumberFormat="1" applyFont="1" applyFill="1" applyBorder="1" applyAlignment="1">
      <alignment horizontal="center" vertical="center"/>
    </xf>
    <xf numFmtId="20" fontId="10" fillId="5" borderId="1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/>
    <xf numFmtId="0" fontId="5" fillId="7" borderId="1" xfId="0" applyFont="1" applyFill="1" applyBorder="1" applyAlignment="1">
      <alignment vertical="center"/>
    </xf>
    <xf numFmtId="0" fontId="14" fillId="7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20" fontId="15" fillId="5" borderId="18" xfId="0" applyNumberFormat="1" applyFont="1" applyFill="1" applyBorder="1" applyAlignment="1">
      <alignment horizontal="center" vertical="center"/>
    </xf>
    <xf numFmtId="0" fontId="11" fillId="6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11" fillId="6" borderId="0" xfId="0" applyFont="1" applyFill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0" fillId="8" borderId="1" xfId="0" applyFill="1" applyBorder="1" applyAlignment="1">
      <alignment wrapText="1"/>
    </xf>
    <xf numFmtId="20" fontId="0" fillId="8" borderId="1" xfId="0" applyNumberFormat="1" applyFill="1" applyBorder="1" applyAlignment="1">
      <alignment horizontal="center"/>
    </xf>
    <xf numFmtId="21" fontId="0" fillId="8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0" fillId="9" borderId="1" xfId="0" applyFill="1" applyBorder="1" applyAlignment="1">
      <alignment wrapText="1"/>
    </xf>
    <xf numFmtId="21" fontId="0" fillId="9" borderId="1" xfId="0" applyNumberFormat="1" applyFill="1" applyBorder="1" applyAlignment="1">
      <alignment horizontal="center"/>
    </xf>
    <xf numFmtId="20" fontId="0" fillId="9" borderId="1" xfId="0" applyNumberFormat="1" applyFill="1" applyBorder="1" applyAlignment="1">
      <alignment horizontal="center"/>
    </xf>
    <xf numFmtId="21" fontId="0" fillId="0" borderId="0" xfId="0" applyNumberFormat="1"/>
    <xf numFmtId="0" fontId="5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4" fillId="0" borderId="0" xfId="0" applyFont="1" applyAlignment="1">
      <alignment horizontal="center" vertical="center" wrapText="1" readingOrder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left" vertical="center" wrapText="1" readingOrder="1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20" fontId="10" fillId="14" borderId="16" xfId="0" applyNumberFormat="1" applyFont="1" applyFill="1" applyBorder="1" applyAlignment="1">
      <alignment horizontal="center" vertical="center"/>
    </xf>
    <xf numFmtId="20" fontId="10" fillId="14" borderId="17" xfId="0" applyNumberFormat="1" applyFont="1" applyFill="1" applyBorder="1" applyAlignment="1">
      <alignment horizontal="center" vertical="center"/>
    </xf>
    <xf numFmtId="20" fontId="24" fillId="5" borderId="27" xfId="0" applyNumberFormat="1" applyFont="1" applyFill="1" applyBorder="1" applyAlignment="1">
      <alignment horizontal="center"/>
    </xf>
    <xf numFmtId="0" fontId="0" fillId="11" borderId="20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5" borderId="20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11" fillId="0" borderId="0" xfId="0" applyFont="1" applyAlignment="1">
      <alignment vertical="center"/>
    </xf>
    <xf numFmtId="0" fontId="25" fillId="5" borderId="0" xfId="0" applyFont="1" applyFill="1" applyAlignment="1">
      <alignment horizontal="center" vertical="center"/>
    </xf>
    <xf numFmtId="0" fontId="0" fillId="3" borderId="1" xfId="0" applyFill="1" applyBorder="1"/>
    <xf numFmtId="0" fontId="9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9" fillId="3" borderId="1" xfId="0" applyFont="1" applyFill="1" applyBorder="1" applyAlignment="1">
      <alignment horizontal="center" vertical="center" wrapText="1"/>
    </xf>
    <xf numFmtId="0" fontId="23" fillId="0" borderId="0" xfId="0" applyFon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6" fillId="0" borderId="0" xfId="0" applyFont="1" applyAlignment="1">
      <alignment horizontal="center" vertical="top"/>
    </xf>
    <xf numFmtId="6" fontId="0" fillId="0" borderId="1" xfId="0" applyNumberFormat="1" applyBorder="1" applyAlignment="1">
      <alignment horizontal="center"/>
    </xf>
    <xf numFmtId="0" fontId="0" fillId="16" borderId="1" xfId="0" applyFill="1" applyBorder="1"/>
    <xf numFmtId="0" fontId="9" fillId="18" borderId="1" xfId="0" applyFont="1" applyFill="1" applyBorder="1" applyAlignment="1">
      <alignment horizontal="left" vertical="center" wrapText="1"/>
    </xf>
    <xf numFmtId="0" fontId="9" fillId="10" borderId="1" xfId="0" applyFont="1" applyFill="1" applyBorder="1" applyAlignment="1">
      <alignment horizontal="left" vertical="center" wrapText="1"/>
    </xf>
    <xf numFmtId="0" fontId="9" fillId="17" borderId="1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20" fontId="15" fillId="4" borderId="18" xfId="0" applyNumberFormat="1" applyFont="1" applyFill="1" applyBorder="1" applyAlignment="1">
      <alignment horizontal="center" vertical="center"/>
    </xf>
    <xf numFmtId="0" fontId="5" fillId="4" borderId="0" xfId="0" applyFont="1" applyFill="1"/>
    <xf numFmtId="0" fontId="13" fillId="4" borderId="1" xfId="0" applyFont="1" applyFill="1" applyBorder="1" applyAlignment="1">
      <alignment horizontal="center" vertical="center" wrapText="1" readingOrder="1"/>
    </xf>
    <xf numFmtId="0" fontId="5" fillId="4" borderId="0" xfId="0" applyFont="1" applyFill="1" applyAlignment="1">
      <alignment horizontal="center" vertical="center"/>
    </xf>
    <xf numFmtId="20" fontId="15" fillId="7" borderId="18" xfId="0" applyNumberFormat="1" applyFont="1" applyFill="1" applyBorder="1" applyAlignment="1">
      <alignment horizontal="center" vertical="center"/>
    </xf>
    <xf numFmtId="20" fontId="15" fillId="0" borderId="18" xfId="0" applyNumberFormat="1" applyFont="1" applyBorder="1" applyAlignment="1">
      <alignment horizontal="center" vertical="center"/>
    </xf>
    <xf numFmtId="0" fontId="11" fillId="16" borderId="0" xfId="0" applyFont="1" applyFill="1" applyAlignment="1">
      <alignment vertical="center"/>
    </xf>
    <xf numFmtId="0" fontId="5" fillId="19" borderId="1" xfId="0" applyFont="1" applyFill="1" applyBorder="1" applyAlignment="1">
      <alignment vertical="center"/>
    </xf>
    <xf numFmtId="0" fontId="27" fillId="0" borderId="1" xfId="0" applyFont="1" applyBorder="1" applyAlignment="1">
      <alignment horizontal="center" vertical="center" wrapText="1" readingOrder="1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9" fillId="13" borderId="1" xfId="0" applyFont="1" applyFill="1" applyBorder="1" applyAlignment="1">
      <alignment horizontal="left" vertical="center" wrapText="1"/>
    </xf>
    <xf numFmtId="0" fontId="24" fillId="4" borderId="0" xfId="0" applyFont="1" applyFill="1" applyAlignment="1" applyProtection="1">
      <alignment horizontal="center" vertical="center"/>
      <protection locked="0"/>
    </xf>
    <xf numFmtId="0" fontId="0" fillId="0" borderId="23" xfId="0" applyBorder="1"/>
    <xf numFmtId="0" fontId="0" fillId="0" borderId="28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5" fillId="4" borderId="0" xfId="0" applyFont="1" applyFill="1" applyAlignment="1" applyProtection="1">
      <alignment horizontal="center" vertical="center"/>
      <protection locked="0"/>
    </xf>
    <xf numFmtId="0" fontId="0" fillId="4" borderId="1" xfId="0" applyFill="1" applyBorder="1"/>
    <xf numFmtId="0" fontId="0" fillId="4" borderId="1" xfId="0" applyFill="1" applyBorder="1" applyAlignment="1">
      <alignment horizontal="left"/>
    </xf>
    <xf numFmtId="0" fontId="13" fillId="4" borderId="1" xfId="0" applyFont="1" applyFill="1" applyBorder="1" applyAlignment="1">
      <alignment horizontal="left" wrapText="1" readingOrder="1"/>
    </xf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0" fontId="0" fillId="11" borderId="1" xfId="0" applyFill="1" applyBorder="1"/>
    <xf numFmtId="0" fontId="0" fillId="20" borderId="2" xfId="0" applyFill="1" applyBorder="1" applyAlignment="1">
      <alignment horizontal="center"/>
    </xf>
    <xf numFmtId="0" fontId="0" fillId="20" borderId="3" xfId="0" applyFill="1" applyBorder="1"/>
    <xf numFmtId="0" fontId="0" fillId="11" borderId="5" xfId="0" applyFill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11" borderId="6" xfId="0" applyFill="1" applyBorder="1"/>
    <xf numFmtId="0" fontId="0" fillId="20" borderId="4" xfId="0" applyFill="1" applyBorder="1"/>
    <xf numFmtId="0" fontId="0" fillId="19" borderId="1" xfId="0" applyFill="1" applyBorder="1"/>
    <xf numFmtId="44" fontId="0" fillId="0" borderId="10" xfId="1" applyFont="1" applyBorder="1" applyAlignment="1">
      <alignment horizontal="left" vertical="center"/>
    </xf>
    <xf numFmtId="44" fontId="29" fillId="0" borderId="10" xfId="1" applyFont="1" applyBorder="1" applyAlignment="1">
      <alignment horizontal="left" vertical="center"/>
    </xf>
    <xf numFmtId="0" fontId="0" fillId="19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5" fillId="7" borderId="23" xfId="0" applyFont="1" applyFill="1" applyBorder="1" applyAlignment="1">
      <alignment horizontal="center" vertical="center"/>
    </xf>
    <xf numFmtId="44" fontId="23" fillId="0" borderId="0" xfId="1" applyFont="1" applyBorder="1" applyAlignment="1">
      <alignment horizontal="left" vertical="center"/>
    </xf>
    <xf numFmtId="44" fontId="22" fillId="0" borderId="0" xfId="1" applyFont="1" applyBorder="1" applyAlignment="1">
      <alignment horizontal="left" vertic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26" fillId="0" borderId="0" xfId="0" applyFont="1" applyAlignment="1">
      <alignment horizontal="center" vertical="top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0" borderId="15" xfId="0" quotePrefix="1" applyFont="1" applyBorder="1" applyAlignment="1">
      <alignment horizontal="center" vertical="top" wrapText="1"/>
    </xf>
    <xf numFmtId="44" fontId="0" fillId="0" borderId="10" xfId="1" applyFont="1" applyBorder="1" applyAlignment="1">
      <alignment horizontal="center" vertical="center"/>
    </xf>
    <xf numFmtId="44" fontId="0" fillId="0" borderId="20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4" fontId="0" fillId="11" borderId="10" xfId="1" applyFont="1" applyFill="1" applyBorder="1" applyAlignment="1">
      <alignment horizontal="center" vertical="center"/>
    </xf>
    <xf numFmtId="44" fontId="0" fillId="11" borderId="20" xfId="1" applyFont="1" applyFill="1" applyBorder="1" applyAlignment="1">
      <alignment horizontal="center" vertical="center"/>
    </xf>
    <xf numFmtId="44" fontId="0" fillId="11" borderId="1" xfId="1" applyFont="1" applyFill="1" applyBorder="1" applyAlignment="1">
      <alignment horizontal="center" vertical="center"/>
    </xf>
    <xf numFmtId="44" fontId="0" fillId="16" borderId="10" xfId="1" applyFont="1" applyFill="1" applyBorder="1" applyAlignment="1">
      <alignment horizontal="center" vertical="center"/>
    </xf>
    <xf numFmtId="44" fontId="0" fillId="16" borderId="20" xfId="1" applyFont="1" applyFill="1" applyBorder="1" applyAlignment="1">
      <alignment horizontal="center" vertical="center"/>
    </xf>
    <xf numFmtId="44" fontId="0" fillId="16" borderId="1" xfId="1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28" fillId="3" borderId="21" xfId="0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center" vertical="center"/>
    </xf>
    <xf numFmtId="0" fontId="28" fillId="3" borderId="2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98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DDFF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rgb="FFFFDD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B9B9"/>
        </patternFill>
      </fill>
    </dxf>
    <dxf>
      <fill>
        <patternFill>
          <bgColor rgb="FFDDFF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B9B9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B9B9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B9B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B9B9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rgb="FFDDFF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rgb="FFFFB9B9"/>
        </patternFill>
      </fill>
    </dxf>
    <dxf>
      <fill>
        <patternFill>
          <bgColor rgb="FFFFB9B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FFB9B9"/>
        </patternFill>
      </fill>
    </dxf>
    <dxf>
      <fill>
        <patternFill>
          <bgColor rgb="FFDDFFFF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DDFFFF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DDFF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rgb="FFFFB9B9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5" tint="0.59996337778862885"/>
        </patternFill>
      </fill>
    </dxf>
    <dxf>
      <fill>
        <patternFill>
          <bgColor rgb="FFDDFFFF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DDFF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9" tint="0.7999816888943144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B9B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E5FF"/>
      <color rgb="FFD67C70"/>
      <color rgb="FF62241C"/>
      <color rgb="FFFF3737"/>
      <color rgb="FFFF2D2D"/>
      <color rgb="FFFFC000"/>
      <color rgb="FFD4FFFF"/>
      <color rgb="FFE7FFFF"/>
      <color rgb="FFCCFFFF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388D3D5-DE47-4CB8-93FD-84BCCCE3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64" y="1002722"/>
          <a:ext cx="4142171" cy="896915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B27153A-D7DD-4298-9DBB-212EBB83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98B6C44-1D26-444C-8486-C97B7563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3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D5B61C4-7AB0-4855-859D-2BFD8EA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412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48</xdr:col>
      <xdr:colOff>149514</xdr:colOff>
      <xdr:row>2</xdr:row>
      <xdr:rowOff>43872</xdr:rowOff>
    </xdr:from>
    <xdr:ext cx="4116771" cy="903265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4F6B2B74-DCAB-40F0-9B1E-1D4AB5F9D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960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59</xdr:col>
      <xdr:colOff>149514</xdr:colOff>
      <xdr:row>2</xdr:row>
      <xdr:rowOff>43872</xdr:rowOff>
    </xdr:from>
    <xdr:ext cx="4116771" cy="903265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38B3A07-F39E-4548-B07D-C55ABE8C0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509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70</xdr:col>
      <xdr:colOff>149514</xdr:colOff>
      <xdr:row>2</xdr:row>
      <xdr:rowOff>43872</xdr:rowOff>
    </xdr:from>
    <xdr:ext cx="4116771" cy="903265"/>
    <xdr:pic>
      <xdr:nvPicPr>
        <xdr:cNvPr id="8" name="Image 7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1A9EA457-663C-4D73-8446-306D10B08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057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81</xdr:col>
      <xdr:colOff>149514</xdr:colOff>
      <xdr:row>2</xdr:row>
      <xdr:rowOff>43872</xdr:rowOff>
    </xdr:from>
    <xdr:ext cx="4116771" cy="903265"/>
    <xdr:pic>
      <xdr:nvPicPr>
        <xdr:cNvPr id="9" name="Image 8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00B4BB37-A19A-4D29-87F3-650509A5D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06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265546</xdr:colOff>
      <xdr:row>22</xdr:row>
      <xdr:rowOff>54429</xdr:rowOff>
    </xdr:from>
    <xdr:to>
      <xdr:col>30</xdr:col>
      <xdr:colOff>478435</xdr:colOff>
      <xdr:row>31</xdr:row>
      <xdr:rowOff>988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655A38-2172-4625-A288-78C2AD3DA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3182" y="7224156"/>
          <a:ext cx="7728980" cy="162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333375</xdr:colOff>
      <xdr:row>53</xdr:row>
      <xdr:rowOff>158750</xdr:rowOff>
    </xdr:from>
    <xdr:to>
      <xdr:col>30</xdr:col>
      <xdr:colOff>133803</xdr:colOff>
      <xdr:row>62</xdr:row>
      <xdr:rowOff>102134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7433A3A-75DC-432D-92A9-0DD1E3EF7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250" y="16002000"/>
          <a:ext cx="7737928" cy="16610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293076</xdr:colOff>
      <xdr:row>78</xdr:row>
      <xdr:rowOff>247017</xdr:rowOff>
    </xdr:from>
    <xdr:to>
      <xdr:col>8</xdr:col>
      <xdr:colOff>9769</xdr:colOff>
      <xdr:row>80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A7A6429F-DA73-4F31-9B2F-7F1DA12DF3E5}"/>
            </a:ext>
          </a:extLst>
        </xdr:cNvPr>
        <xdr:cNvCxnSpPr/>
      </xdr:nvCxnSpPr>
      <xdr:spPr>
        <a:xfrm flipV="1">
          <a:off x="3372826" y="125279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77</xdr:row>
      <xdr:rowOff>85128</xdr:rowOff>
    </xdr:from>
    <xdr:to>
      <xdr:col>6</xdr:col>
      <xdr:colOff>643373</xdr:colOff>
      <xdr:row>78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4E55FA5A-9633-4193-9749-A1B9E86B143F}"/>
            </a:ext>
          </a:extLst>
        </xdr:cNvPr>
        <xdr:cNvCxnSpPr/>
      </xdr:nvCxnSpPr>
      <xdr:spPr>
        <a:xfrm>
          <a:off x="3381897" y="120993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70</xdr:row>
      <xdr:rowOff>247017</xdr:rowOff>
    </xdr:from>
    <xdr:to>
      <xdr:col>8</xdr:col>
      <xdr:colOff>9769</xdr:colOff>
      <xdr:row>72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FF5A876E-57BB-4FB7-81B0-5FFB24D1AC69}"/>
            </a:ext>
          </a:extLst>
        </xdr:cNvPr>
        <xdr:cNvCxnSpPr/>
      </xdr:nvCxnSpPr>
      <xdr:spPr>
        <a:xfrm flipV="1">
          <a:off x="3372826" y="103943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69</xdr:row>
      <xdr:rowOff>85128</xdr:rowOff>
    </xdr:from>
    <xdr:to>
      <xdr:col>6</xdr:col>
      <xdr:colOff>643373</xdr:colOff>
      <xdr:row>70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2B1F3FEC-FA00-4BF9-B38C-ABDAC42F3B31}"/>
            </a:ext>
          </a:extLst>
        </xdr:cNvPr>
        <xdr:cNvCxnSpPr/>
      </xdr:nvCxnSpPr>
      <xdr:spPr>
        <a:xfrm>
          <a:off x="3381897" y="99657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CF02FCE1-C48F-462C-9CBA-DE5E9C97BDF6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70</xdr:row>
      <xdr:rowOff>221733</xdr:rowOff>
    </xdr:from>
    <xdr:to>
      <xdr:col>11</xdr:col>
      <xdr:colOff>0</xdr:colOff>
      <xdr:row>74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027D1B67-0D52-46DD-A7F2-FEE1A693FF53}"/>
            </a:ext>
          </a:extLst>
        </xdr:cNvPr>
        <xdr:cNvCxnSpPr/>
      </xdr:nvCxnSpPr>
      <xdr:spPr>
        <a:xfrm>
          <a:off x="6160755" y="103690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5C20003-C425-43AD-8758-7482B4BDA68F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10FD422B-2C41-4069-B875-5BE80F64144D}"/>
            </a:ext>
          </a:extLst>
        </xdr:cNvPr>
        <xdr:cNvCxnSpPr/>
      </xdr:nvCxnSpPr>
      <xdr:spPr>
        <a:xfrm>
          <a:off x="11958305" y="103690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62</xdr:row>
      <xdr:rowOff>247017</xdr:rowOff>
    </xdr:from>
    <xdr:to>
      <xdr:col>8</xdr:col>
      <xdr:colOff>9769</xdr:colOff>
      <xdr:row>64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8ACA83FD-181B-47D4-9FA0-169BECFE2028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54</xdr:row>
      <xdr:rowOff>247017</xdr:rowOff>
    </xdr:from>
    <xdr:to>
      <xdr:col>8</xdr:col>
      <xdr:colOff>9769</xdr:colOff>
      <xdr:row>56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6E718C9E-1F34-4354-A9A3-693971E384A3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70516D4C-85E0-467B-A2BC-B4F2476926ED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2C720A33-09CE-4C01-A55F-FCA152C001A3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562796C0-448F-42EB-925D-4AE0C33C102E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E5825F48-DFD4-4E53-A185-38FFA3D1A4B7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62</xdr:row>
      <xdr:rowOff>247017</xdr:rowOff>
    </xdr:from>
    <xdr:to>
      <xdr:col>8</xdr:col>
      <xdr:colOff>9769</xdr:colOff>
      <xdr:row>64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FE057EA5-1BD2-4BA2-AAB3-108053A93CFC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61</xdr:row>
      <xdr:rowOff>85128</xdr:rowOff>
    </xdr:from>
    <xdr:to>
      <xdr:col>6</xdr:col>
      <xdr:colOff>643373</xdr:colOff>
      <xdr:row>62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74617573-09DB-4000-850D-E2F5A7278A27}"/>
            </a:ext>
          </a:extLst>
        </xdr:cNvPr>
        <xdr:cNvCxnSpPr/>
      </xdr:nvCxnSpPr>
      <xdr:spPr>
        <a:xfrm>
          <a:off x="3381897" y="7832128"/>
          <a:ext cx="646026" cy="42858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54</xdr:row>
      <xdr:rowOff>247017</xdr:rowOff>
    </xdr:from>
    <xdr:to>
      <xdr:col>8</xdr:col>
      <xdr:colOff>9769</xdr:colOff>
      <xdr:row>56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6807B07C-306C-4813-9865-0FF010908FC9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53</xdr:row>
      <xdr:rowOff>85128</xdr:rowOff>
    </xdr:from>
    <xdr:to>
      <xdr:col>6</xdr:col>
      <xdr:colOff>643373</xdr:colOff>
      <xdr:row>54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B297987B-E689-4B79-AA9E-504230B73AA4}"/>
            </a:ext>
          </a:extLst>
        </xdr:cNvPr>
        <xdr:cNvCxnSpPr/>
      </xdr:nvCxnSpPr>
      <xdr:spPr>
        <a:xfrm>
          <a:off x="3381897" y="56985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49F06B93-05B1-4F20-AA4B-028FD874A54E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9224F896-32EF-4DD6-AF44-693D746AF081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DB4BE52E-D16F-4CD3-8CA4-86015DA9F0F1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8028020A-5F73-41FE-BF13-DF55145CE45C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36477</xdr:colOff>
      <xdr:row>46</xdr:row>
      <xdr:rowOff>247017</xdr:rowOff>
    </xdr:from>
    <xdr:to>
      <xdr:col>8</xdr:col>
      <xdr:colOff>64898</xdr:colOff>
      <xdr:row>48</xdr:row>
      <xdr:rowOff>247018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23699AC9-84D8-4DE0-974D-284FEFFB13C8}"/>
            </a:ext>
          </a:extLst>
        </xdr:cNvPr>
        <xdr:cNvCxnSpPr/>
      </xdr:nvCxnSpPr>
      <xdr:spPr>
        <a:xfrm flipV="1">
          <a:off x="3430841" y="12231199"/>
          <a:ext cx="1102148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48723</xdr:colOff>
      <xdr:row>45</xdr:row>
      <xdr:rowOff>88303</xdr:rowOff>
    </xdr:from>
    <xdr:to>
      <xdr:col>6</xdr:col>
      <xdr:colOff>692152</xdr:colOff>
      <xdr:row>46</xdr:row>
      <xdr:rowOff>247017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AEC0FEE5-1D33-40D7-B62A-60CBD1503948}"/>
            </a:ext>
          </a:extLst>
        </xdr:cNvPr>
        <xdr:cNvCxnSpPr/>
      </xdr:nvCxnSpPr>
      <xdr:spPr>
        <a:xfrm>
          <a:off x="3443087" y="11812712"/>
          <a:ext cx="643429" cy="418487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53795</xdr:colOff>
      <xdr:row>38</xdr:row>
      <xdr:rowOff>247017</xdr:rowOff>
    </xdr:from>
    <xdr:to>
      <xdr:col>8</xdr:col>
      <xdr:colOff>85391</xdr:colOff>
      <xdr:row>40</xdr:row>
      <xdr:rowOff>247018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4B0DF126-7D9B-4A07-9A8A-3F3575ACF3F2}"/>
            </a:ext>
          </a:extLst>
        </xdr:cNvPr>
        <xdr:cNvCxnSpPr/>
      </xdr:nvCxnSpPr>
      <xdr:spPr>
        <a:xfrm flipV="1">
          <a:off x="3448159" y="10153017"/>
          <a:ext cx="1105323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62866</xdr:colOff>
      <xdr:row>37</xdr:row>
      <xdr:rowOff>85128</xdr:rowOff>
    </xdr:from>
    <xdr:to>
      <xdr:col>6</xdr:col>
      <xdr:colOff>712645</xdr:colOff>
      <xdr:row>38</xdr:row>
      <xdr:rowOff>247017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3663DF8E-E17D-47E8-87A1-55D4F8403619}"/>
            </a:ext>
          </a:extLst>
        </xdr:cNvPr>
        <xdr:cNvCxnSpPr/>
      </xdr:nvCxnSpPr>
      <xdr:spPr>
        <a:xfrm>
          <a:off x="3457230" y="9731355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42</xdr:row>
      <xdr:rowOff>256787</xdr:rowOff>
    </xdr:from>
    <xdr:to>
      <xdr:col>12</xdr:col>
      <xdr:colOff>14654</xdr:colOff>
      <xdr:row>46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3E1F64D7-8F0B-4883-8C7B-C905158CB0CC}"/>
            </a:ext>
          </a:extLst>
        </xdr:cNvPr>
        <xdr:cNvCxnSpPr/>
      </xdr:nvCxnSpPr>
      <xdr:spPr>
        <a:xfrm flipV="1">
          <a:off x="6172200" y="29364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38</xdr:row>
      <xdr:rowOff>221733</xdr:rowOff>
    </xdr:from>
    <xdr:to>
      <xdr:col>11</xdr:col>
      <xdr:colOff>0</xdr:colOff>
      <xdr:row>42</xdr:row>
      <xdr:rowOff>252348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2E859EF6-0E68-490E-927F-B4E2E7D0BE59}"/>
            </a:ext>
          </a:extLst>
        </xdr:cNvPr>
        <xdr:cNvCxnSpPr/>
      </xdr:nvCxnSpPr>
      <xdr:spPr>
        <a:xfrm>
          <a:off x="6160755" y="18346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42</xdr:row>
      <xdr:rowOff>256787</xdr:rowOff>
    </xdr:from>
    <xdr:to>
      <xdr:col>21</xdr:col>
      <xdr:colOff>14654</xdr:colOff>
      <xdr:row>46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7C041C0E-92E9-4E46-BC05-B7FDD8F43F4E}"/>
            </a:ext>
          </a:extLst>
        </xdr:cNvPr>
        <xdr:cNvCxnSpPr/>
      </xdr:nvCxnSpPr>
      <xdr:spPr>
        <a:xfrm flipV="1">
          <a:off x="11969750" y="29364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078075F6-9527-4231-B5D1-BCC04CD53217}"/>
            </a:ext>
          </a:extLst>
        </xdr:cNvPr>
        <xdr:cNvCxnSpPr/>
      </xdr:nvCxnSpPr>
      <xdr:spPr>
        <a:xfrm>
          <a:off x="11958305" y="18346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93187</xdr:colOff>
      <xdr:row>51</xdr:row>
      <xdr:rowOff>40410</xdr:rowOff>
    </xdr:from>
    <xdr:to>
      <xdr:col>2</xdr:col>
      <xdr:colOff>81642</xdr:colOff>
      <xdr:row>66</xdr:row>
      <xdr:rowOff>95664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80FF2302-23ED-4E01-9FB6-E031A3EFEA6B}"/>
            </a:ext>
          </a:extLst>
        </xdr:cNvPr>
        <xdr:cNvSpPr txBox="1"/>
      </xdr:nvSpPr>
      <xdr:spPr>
        <a:xfrm>
          <a:off x="93187" y="13475196"/>
          <a:ext cx="1149598" cy="4001325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82056</xdr:colOff>
      <xdr:row>34</xdr:row>
      <xdr:rowOff>252144</xdr:rowOff>
    </xdr:from>
    <xdr:to>
      <xdr:col>2</xdr:col>
      <xdr:colOff>70511</xdr:colOff>
      <xdr:row>50</xdr:row>
      <xdr:rowOff>619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634B51B9-C100-4FA3-83F0-2EFF5F6A5206}"/>
            </a:ext>
          </a:extLst>
        </xdr:cNvPr>
        <xdr:cNvSpPr txBox="1"/>
      </xdr:nvSpPr>
      <xdr:spPr>
        <a:xfrm>
          <a:off x="82056" y="9214715"/>
          <a:ext cx="1149598" cy="3957618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49894</xdr:colOff>
      <xdr:row>19</xdr:row>
      <xdr:rowOff>36492</xdr:rowOff>
    </xdr:from>
    <xdr:to>
      <xdr:col>2</xdr:col>
      <xdr:colOff>72985</xdr:colOff>
      <xdr:row>34</xdr:row>
      <xdr:rowOff>59581</xdr:rowOff>
    </xdr:to>
    <xdr:sp macro="" textlink="">
      <xdr:nvSpPr>
        <xdr:cNvPr id="34" name="ZoneTexte 25">
          <a:extLst>
            <a:ext uri="{FF2B5EF4-FFF2-40B4-BE49-F238E27FC236}">
              <a16:creationId xmlns:a16="http://schemas.microsoft.com/office/drawing/2014/main" id="{5231F368-8202-4E2E-B68B-B71254D2F93F}"/>
            </a:ext>
          </a:extLst>
        </xdr:cNvPr>
        <xdr:cNvSpPr txBox="1"/>
      </xdr:nvSpPr>
      <xdr:spPr>
        <a:xfrm>
          <a:off x="49894" y="5052992"/>
          <a:ext cx="1184234" cy="3969160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5ADFDA4E-F50F-4421-B314-274C2F15C9BA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838847F7-2BE8-4282-BAC7-FC78D20CCCAF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19375A02-CFEB-4EA0-934C-DED4285ED144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C4CA19B8-8CC5-4F96-8C18-C1924E22FA0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F48EF133-43A1-41DF-AA9A-4CB984890F23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1012912D-810F-41CD-8A47-9D098409AB3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46B9A530-30A5-4144-BE4C-E5FD5D694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5BFEF159-6834-4734-9844-3D39D36BEC16}"/>
            </a:ext>
          </a:extLst>
        </xdr:cNvPr>
        <xdr:cNvCxnSpPr/>
      </xdr:nvCxnSpPr>
      <xdr:spPr>
        <a:xfrm>
          <a:off x="6167105" y="10476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DB50DF90-27B5-4F0B-8AE5-C0D193DD3032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12349508-F575-48DA-9E3A-C074F77B3B67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B5FF761F-21DE-470F-8310-A798F45484EE}"/>
            </a:ext>
          </a:extLst>
        </xdr:cNvPr>
        <xdr:cNvCxnSpPr/>
      </xdr:nvCxnSpPr>
      <xdr:spPr>
        <a:xfrm>
          <a:off x="6167105" y="1840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30</xdr:row>
      <xdr:rowOff>247017</xdr:rowOff>
    </xdr:from>
    <xdr:to>
      <xdr:col>8</xdr:col>
      <xdr:colOff>9769</xdr:colOff>
      <xdr:row>32</xdr:row>
      <xdr:rowOff>247018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DD9E13C3-2B37-4807-9B60-B5541F79ECC7}"/>
            </a:ext>
          </a:extLst>
        </xdr:cNvPr>
        <xdr:cNvCxnSpPr/>
      </xdr:nvCxnSpPr>
      <xdr:spPr>
        <a:xfrm flipV="1">
          <a:off x="3372826" y="8343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29</xdr:row>
      <xdr:rowOff>85128</xdr:rowOff>
    </xdr:from>
    <xdr:to>
      <xdr:col>6</xdr:col>
      <xdr:colOff>643373</xdr:colOff>
      <xdr:row>30</xdr:row>
      <xdr:rowOff>247017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DA00394A-54DD-47E8-BB95-8AC284B2CBFF}"/>
            </a:ext>
          </a:extLst>
        </xdr:cNvPr>
        <xdr:cNvCxnSpPr/>
      </xdr:nvCxnSpPr>
      <xdr:spPr>
        <a:xfrm>
          <a:off x="3381897" y="7911503"/>
          <a:ext cx="642851" cy="43176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22</xdr:row>
      <xdr:rowOff>247017</xdr:rowOff>
    </xdr:from>
    <xdr:to>
      <xdr:col>8</xdr:col>
      <xdr:colOff>9769</xdr:colOff>
      <xdr:row>24</xdr:row>
      <xdr:rowOff>247018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3DA3A1D7-21B0-40AE-800D-D19A24C3CEA4}"/>
            </a:ext>
          </a:extLst>
        </xdr:cNvPr>
        <xdr:cNvCxnSpPr/>
      </xdr:nvCxnSpPr>
      <xdr:spPr>
        <a:xfrm flipV="1">
          <a:off x="3372826" y="6184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21</xdr:row>
      <xdr:rowOff>85128</xdr:rowOff>
    </xdr:from>
    <xdr:to>
      <xdr:col>6</xdr:col>
      <xdr:colOff>643373</xdr:colOff>
      <xdr:row>22</xdr:row>
      <xdr:rowOff>247017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5D131B80-267F-4920-BBDA-291F820D4E4A}"/>
            </a:ext>
          </a:extLst>
        </xdr:cNvPr>
        <xdr:cNvCxnSpPr/>
      </xdr:nvCxnSpPr>
      <xdr:spPr>
        <a:xfrm>
          <a:off x="3381897" y="5752503"/>
          <a:ext cx="642851" cy="43176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256787</xdr:rowOff>
    </xdr:from>
    <xdr:to>
      <xdr:col>12</xdr:col>
      <xdr:colOff>14654</xdr:colOff>
      <xdr:row>30</xdr:row>
      <xdr:rowOff>261671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1958561C-6AB5-4668-9FD8-28B0EF427EB2}"/>
            </a:ext>
          </a:extLst>
        </xdr:cNvPr>
        <xdr:cNvCxnSpPr/>
      </xdr:nvCxnSpPr>
      <xdr:spPr>
        <a:xfrm flipV="1">
          <a:off x="6175375" y="7273537"/>
          <a:ext cx="109415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22</xdr:row>
      <xdr:rowOff>221733</xdr:rowOff>
    </xdr:from>
    <xdr:to>
      <xdr:col>11</xdr:col>
      <xdr:colOff>0</xdr:colOff>
      <xdr:row>26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09318123-5F2D-4776-9291-0B6EBEB64215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26</xdr:row>
      <xdr:rowOff>256787</xdr:rowOff>
    </xdr:from>
    <xdr:to>
      <xdr:col>21</xdr:col>
      <xdr:colOff>14654</xdr:colOff>
      <xdr:row>30</xdr:row>
      <xdr:rowOff>261671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AC69A094-58A2-4010-B8D3-76C6A60B03CD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B24F63A8-174B-4C44-B075-3956DC582CC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88447</xdr:colOff>
      <xdr:row>3</xdr:row>
      <xdr:rowOff>50099</xdr:rowOff>
    </xdr:from>
    <xdr:to>
      <xdr:col>2</xdr:col>
      <xdr:colOff>111538</xdr:colOff>
      <xdr:row>18</xdr:row>
      <xdr:rowOff>73188</xdr:rowOff>
    </xdr:to>
    <xdr:sp macro="" textlink="">
      <xdr:nvSpPr>
        <xdr:cNvPr id="76" name="ZoneTexte 25">
          <a:extLst>
            <a:ext uri="{FF2B5EF4-FFF2-40B4-BE49-F238E27FC236}">
              <a16:creationId xmlns:a16="http://schemas.microsoft.com/office/drawing/2014/main" id="{075DD95F-A7FF-4F85-9ABD-5889B986AA0A}"/>
            </a:ext>
          </a:extLst>
        </xdr:cNvPr>
        <xdr:cNvSpPr txBox="1"/>
      </xdr:nvSpPr>
      <xdr:spPr>
        <a:xfrm>
          <a:off x="88447" y="857456"/>
          <a:ext cx="1184234" cy="3969161"/>
        </a:xfrm>
        <a:prstGeom prst="rect">
          <a:avLst/>
        </a:prstGeom>
        <a:gradFill>
          <a:gsLst>
            <a:gs pos="0">
              <a:srgbClr val="62241C"/>
            </a:gs>
            <a:gs pos="73000">
              <a:srgbClr val="D67C70"/>
            </a:gs>
            <a:gs pos="100000">
              <a:srgbClr val="62241C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CUIVRE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40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311E7D00-BEED-4BFE-8FCA-DE6680FB519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93049</xdr:colOff>
      <xdr:row>14</xdr:row>
      <xdr:rowOff>250192</xdr:rowOff>
    </xdr:from>
    <xdr:to>
      <xdr:col>8</xdr:col>
      <xdr:colOff>116129</xdr:colOff>
      <xdr:row>16</xdr:row>
      <xdr:rowOff>250193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8A54B205-A7D0-4CAE-9E45-A691477DD6C1}"/>
            </a:ext>
          </a:extLst>
        </xdr:cNvPr>
        <xdr:cNvCxnSpPr/>
      </xdr:nvCxnSpPr>
      <xdr:spPr>
        <a:xfrm flipV="1">
          <a:off x="3474424" y="3964942"/>
          <a:ext cx="1094643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64021</xdr:colOff>
      <xdr:row>13</xdr:row>
      <xdr:rowOff>88303</xdr:rowOff>
    </xdr:from>
    <xdr:to>
      <xdr:col>6</xdr:col>
      <xdr:colOff>711634</xdr:colOff>
      <xdr:row>14</xdr:row>
      <xdr:rowOff>247017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CB657557-E935-4EFA-B012-53818E0060BF}"/>
            </a:ext>
          </a:extLst>
        </xdr:cNvPr>
        <xdr:cNvCxnSpPr/>
      </xdr:nvCxnSpPr>
      <xdr:spPr>
        <a:xfrm>
          <a:off x="3445396" y="3541116"/>
          <a:ext cx="647613" cy="420651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46146</xdr:colOff>
      <xdr:row>7</xdr:row>
      <xdr:rowOff>2541</xdr:rowOff>
    </xdr:from>
    <xdr:to>
      <xdr:col>8</xdr:col>
      <xdr:colOff>68217</xdr:colOff>
      <xdr:row>9</xdr:row>
      <xdr:rowOff>2542</xdr:rowOff>
    </xdr:to>
    <xdr:cxnSp macro="">
      <xdr:nvCxnSpPr>
        <xdr:cNvPr id="80" name="Connecteur : en angle 79">
          <a:extLst>
            <a:ext uri="{FF2B5EF4-FFF2-40B4-BE49-F238E27FC236}">
              <a16:creationId xmlns:a16="http://schemas.microsoft.com/office/drawing/2014/main" id="{BB2D9E92-1A2F-4BE8-BAC9-5DA342AA5EEF}"/>
            </a:ext>
          </a:extLst>
        </xdr:cNvPr>
        <xdr:cNvCxnSpPr/>
      </xdr:nvCxnSpPr>
      <xdr:spPr>
        <a:xfrm flipV="1">
          <a:off x="3427521" y="1883729"/>
          <a:ext cx="1093634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62866</xdr:colOff>
      <xdr:row>5</xdr:row>
      <xdr:rowOff>85128</xdr:rowOff>
    </xdr:from>
    <xdr:to>
      <xdr:col>6</xdr:col>
      <xdr:colOff>712645</xdr:colOff>
      <xdr:row>6</xdr:row>
      <xdr:rowOff>247017</xdr:rowOff>
    </xdr:to>
    <xdr:cxnSp macro="">
      <xdr:nvCxnSpPr>
        <xdr:cNvPr id="81" name="Connecteur : en angle 80">
          <a:extLst>
            <a:ext uri="{FF2B5EF4-FFF2-40B4-BE49-F238E27FC236}">
              <a16:creationId xmlns:a16="http://schemas.microsoft.com/office/drawing/2014/main" id="{3D7D93FF-EEDF-4805-8110-C81AE3BDB9AB}"/>
            </a:ext>
          </a:extLst>
        </xdr:cNvPr>
        <xdr:cNvCxnSpPr/>
      </xdr:nvCxnSpPr>
      <xdr:spPr>
        <a:xfrm>
          <a:off x="3457230" y="1418628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48779</xdr:colOff>
      <xdr:row>11</xdr:row>
      <xdr:rowOff>190</xdr:rowOff>
    </xdr:from>
    <xdr:to>
      <xdr:col>12</xdr:col>
      <xdr:colOff>63433</xdr:colOff>
      <xdr:row>14</xdr:row>
      <xdr:rowOff>258496</xdr:rowOff>
    </xdr:to>
    <xdr:cxnSp macro="">
      <xdr:nvCxnSpPr>
        <xdr:cNvPr id="82" name="Connecteur : en angle 81">
          <a:extLst>
            <a:ext uri="{FF2B5EF4-FFF2-40B4-BE49-F238E27FC236}">
              <a16:creationId xmlns:a16="http://schemas.microsoft.com/office/drawing/2014/main" id="{FD9F58FD-97A1-48B2-9220-BB2762D2B4F6}"/>
            </a:ext>
          </a:extLst>
        </xdr:cNvPr>
        <xdr:cNvCxnSpPr/>
      </xdr:nvCxnSpPr>
      <xdr:spPr>
        <a:xfrm flipV="1">
          <a:off x="6231370" y="2892326"/>
          <a:ext cx="1088381" cy="103762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36757</xdr:colOff>
      <xdr:row>6</xdr:row>
      <xdr:rowOff>218558</xdr:rowOff>
    </xdr:from>
    <xdr:to>
      <xdr:col>12</xdr:col>
      <xdr:colOff>48779</xdr:colOff>
      <xdr:row>10</xdr:row>
      <xdr:rowOff>255523</xdr:rowOff>
    </xdr:to>
    <xdr:cxnSp macro="">
      <xdr:nvCxnSpPr>
        <xdr:cNvPr id="83" name="Connecteur : en angle 82">
          <a:extLst>
            <a:ext uri="{FF2B5EF4-FFF2-40B4-BE49-F238E27FC236}">
              <a16:creationId xmlns:a16="http://schemas.microsoft.com/office/drawing/2014/main" id="{A90DE242-329B-4F7E-B267-377289EB3B8E}"/>
            </a:ext>
          </a:extLst>
        </xdr:cNvPr>
        <xdr:cNvCxnSpPr/>
      </xdr:nvCxnSpPr>
      <xdr:spPr>
        <a:xfrm>
          <a:off x="6219348" y="1811831"/>
          <a:ext cx="1085749" cy="1076056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10</xdr:row>
      <xdr:rowOff>256787</xdr:rowOff>
    </xdr:from>
    <xdr:to>
      <xdr:col>21</xdr:col>
      <xdr:colOff>14654</xdr:colOff>
      <xdr:row>14</xdr:row>
      <xdr:rowOff>261671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id="{F0D7654F-7BD9-468F-98F3-EDF10EFB58EE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6</xdr:row>
      <xdr:rowOff>221733</xdr:rowOff>
    </xdr:from>
    <xdr:to>
      <xdr:col>20</xdr:col>
      <xdr:colOff>0</xdr:colOff>
      <xdr:row>10</xdr:row>
      <xdr:rowOff>252348</xdr:rowOff>
    </xdr:to>
    <xdr:cxnSp macro="">
      <xdr:nvCxnSpPr>
        <xdr:cNvPr id="85" name="Connecteur : en angle 84">
          <a:extLst>
            <a:ext uri="{FF2B5EF4-FFF2-40B4-BE49-F238E27FC236}">
              <a16:creationId xmlns:a16="http://schemas.microsoft.com/office/drawing/2014/main" id="{30A329ED-8C93-484D-8CBF-DCBB9FCC2719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70717</xdr:colOff>
      <xdr:row>66</xdr:row>
      <xdr:rowOff>261216</xdr:rowOff>
    </xdr:from>
    <xdr:to>
      <xdr:col>2</xdr:col>
      <xdr:colOff>93808</xdr:colOff>
      <xdr:row>82</xdr:row>
      <xdr:rowOff>155862</xdr:rowOff>
    </xdr:to>
    <xdr:sp macro="" textlink="">
      <xdr:nvSpPr>
        <xdr:cNvPr id="86" name="ZoneTexte 25">
          <a:extLst>
            <a:ext uri="{FF2B5EF4-FFF2-40B4-BE49-F238E27FC236}">
              <a16:creationId xmlns:a16="http://schemas.microsoft.com/office/drawing/2014/main" id="{F3F5330A-2723-4869-9B66-92709394A813}"/>
            </a:ext>
          </a:extLst>
        </xdr:cNvPr>
        <xdr:cNvSpPr txBox="1"/>
      </xdr:nvSpPr>
      <xdr:spPr>
        <a:xfrm>
          <a:off x="70717" y="17810307"/>
          <a:ext cx="1177636" cy="4143373"/>
        </a:xfrm>
        <a:prstGeom prst="rect">
          <a:avLst/>
        </a:prstGeom>
        <a:gradFill>
          <a:gsLst>
            <a:gs pos="0">
              <a:srgbClr val="00B0F0"/>
            </a:gs>
            <a:gs pos="73000">
              <a:schemeClr val="accent5">
                <a:lumMod val="40000"/>
                <a:lumOff val="60000"/>
              </a:schemeClr>
            </a:gs>
            <a:gs pos="100000">
              <a:srgbClr val="00B0F0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PLATINE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18</xdr:col>
      <xdr:colOff>293355</xdr:colOff>
      <xdr:row>6</xdr:row>
      <xdr:rowOff>221733</xdr:rowOff>
    </xdr:from>
    <xdr:to>
      <xdr:col>20</xdr:col>
      <xdr:colOff>0</xdr:colOff>
      <xdr:row>10</xdr:row>
      <xdr:rowOff>252348</xdr:rowOff>
    </xdr:to>
    <xdr:cxnSp macro="">
      <xdr:nvCxnSpPr>
        <xdr:cNvPr id="87" name="Connecteur : en angle 86">
          <a:extLst>
            <a:ext uri="{FF2B5EF4-FFF2-40B4-BE49-F238E27FC236}">
              <a16:creationId xmlns:a16="http://schemas.microsoft.com/office/drawing/2014/main" id="{2FE083F1-AF44-4157-9A38-15F4453339EA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46" name="Connecteur : en angle 45">
          <a:extLst>
            <a:ext uri="{FF2B5EF4-FFF2-40B4-BE49-F238E27FC236}">
              <a16:creationId xmlns:a16="http://schemas.microsoft.com/office/drawing/2014/main" id="{7C007530-091B-49C0-A8C3-3B7494C51FA4}"/>
            </a:ext>
          </a:extLst>
        </xdr:cNvPr>
        <xdr:cNvCxnSpPr/>
      </xdr:nvCxnSpPr>
      <xdr:spPr>
        <a:xfrm flipV="1">
          <a:off x="7573818" y="19930242"/>
          <a:ext cx="1203836" cy="106706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47" name="Connecteur : en angle 46">
          <a:extLst>
            <a:ext uri="{FF2B5EF4-FFF2-40B4-BE49-F238E27FC236}">
              <a16:creationId xmlns:a16="http://schemas.microsoft.com/office/drawing/2014/main" id="{9E45DFBE-4309-4498-BD3B-40A895DB1C44}"/>
            </a:ext>
          </a:extLst>
        </xdr:cNvPr>
        <xdr:cNvCxnSpPr/>
      </xdr:nvCxnSpPr>
      <xdr:spPr>
        <a:xfrm flipV="1">
          <a:off x="7573818" y="15681514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48" name="Connecteur : en angle 47">
          <a:extLst>
            <a:ext uri="{FF2B5EF4-FFF2-40B4-BE49-F238E27FC236}">
              <a16:creationId xmlns:a16="http://schemas.microsoft.com/office/drawing/2014/main" id="{3527BDD2-EECE-4AF9-A907-1AECC1D2FBA0}"/>
            </a:ext>
          </a:extLst>
        </xdr:cNvPr>
        <xdr:cNvCxnSpPr/>
      </xdr:nvCxnSpPr>
      <xdr:spPr>
        <a:xfrm flipV="1">
          <a:off x="7573818" y="15681514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42</xdr:row>
      <xdr:rowOff>256787</xdr:rowOff>
    </xdr:from>
    <xdr:to>
      <xdr:col>21</xdr:col>
      <xdr:colOff>14654</xdr:colOff>
      <xdr:row>46</xdr:row>
      <xdr:rowOff>261671</xdr:rowOff>
    </xdr:to>
    <xdr:cxnSp macro="">
      <xdr:nvCxnSpPr>
        <xdr:cNvPr id="49" name="Connecteur : en angle 48">
          <a:extLst>
            <a:ext uri="{FF2B5EF4-FFF2-40B4-BE49-F238E27FC236}">
              <a16:creationId xmlns:a16="http://schemas.microsoft.com/office/drawing/2014/main" id="{54FF2B3B-7FFB-4DEC-8061-FA9639986A10}"/>
            </a:ext>
          </a:extLst>
        </xdr:cNvPr>
        <xdr:cNvCxnSpPr/>
      </xdr:nvCxnSpPr>
      <xdr:spPr>
        <a:xfrm flipV="1">
          <a:off x="7573818" y="11432787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A36E3D55-0182-4268-A5CA-18D5D762BB2D}"/>
            </a:ext>
          </a:extLst>
        </xdr:cNvPr>
        <xdr:cNvCxnSpPr/>
      </xdr:nvCxnSpPr>
      <xdr:spPr>
        <a:xfrm flipV="1">
          <a:off x="7573818" y="15681514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51" name="Connecteur : en angle 50">
          <a:extLst>
            <a:ext uri="{FF2B5EF4-FFF2-40B4-BE49-F238E27FC236}">
              <a16:creationId xmlns:a16="http://schemas.microsoft.com/office/drawing/2014/main" id="{2744A56D-E756-4E33-8BFF-087C23B1FA3A}"/>
            </a:ext>
          </a:extLst>
        </xdr:cNvPr>
        <xdr:cNvCxnSpPr/>
      </xdr:nvCxnSpPr>
      <xdr:spPr>
        <a:xfrm flipV="1">
          <a:off x="7573818" y="19930242"/>
          <a:ext cx="1203836" cy="106706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52" name="Connecteur : en angle 51">
          <a:extLst>
            <a:ext uri="{FF2B5EF4-FFF2-40B4-BE49-F238E27FC236}">
              <a16:creationId xmlns:a16="http://schemas.microsoft.com/office/drawing/2014/main" id="{50DCC0F7-69BB-489D-BEEF-EB62A8561149}"/>
            </a:ext>
          </a:extLst>
        </xdr:cNvPr>
        <xdr:cNvCxnSpPr/>
      </xdr:nvCxnSpPr>
      <xdr:spPr>
        <a:xfrm flipV="1">
          <a:off x="7573818" y="19930242"/>
          <a:ext cx="1203836" cy="106706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53" name="Connecteur : en angle 52">
          <a:extLst>
            <a:ext uri="{FF2B5EF4-FFF2-40B4-BE49-F238E27FC236}">
              <a16:creationId xmlns:a16="http://schemas.microsoft.com/office/drawing/2014/main" id="{2D4FC37C-BDF0-4F65-929B-D365AE0643F7}"/>
            </a:ext>
          </a:extLst>
        </xdr:cNvPr>
        <xdr:cNvCxnSpPr/>
      </xdr:nvCxnSpPr>
      <xdr:spPr>
        <a:xfrm flipV="1">
          <a:off x="7573818" y="19930242"/>
          <a:ext cx="1203836" cy="106706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26</xdr:row>
      <xdr:rowOff>256787</xdr:rowOff>
    </xdr:from>
    <xdr:to>
      <xdr:col>21</xdr:col>
      <xdr:colOff>14654</xdr:colOff>
      <xdr:row>30</xdr:row>
      <xdr:rowOff>261671</xdr:rowOff>
    </xdr:to>
    <xdr:cxnSp macro="">
      <xdr:nvCxnSpPr>
        <xdr:cNvPr id="54" name="Connecteur : en angle 53">
          <a:extLst>
            <a:ext uri="{FF2B5EF4-FFF2-40B4-BE49-F238E27FC236}">
              <a16:creationId xmlns:a16="http://schemas.microsoft.com/office/drawing/2014/main" id="{F49BE447-EF8A-4623-94BA-9ECEC52A98F3}"/>
            </a:ext>
          </a:extLst>
        </xdr:cNvPr>
        <xdr:cNvCxnSpPr/>
      </xdr:nvCxnSpPr>
      <xdr:spPr>
        <a:xfrm flipV="1">
          <a:off x="7573818" y="7184060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293076</xdr:colOff>
      <xdr:row>78</xdr:row>
      <xdr:rowOff>247017</xdr:rowOff>
    </xdr:from>
    <xdr:to>
      <xdr:col>8</xdr:col>
      <xdr:colOff>9769</xdr:colOff>
      <xdr:row>80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77</xdr:row>
      <xdr:rowOff>85128</xdr:rowOff>
    </xdr:from>
    <xdr:to>
      <xdr:col>6</xdr:col>
      <xdr:colOff>643373</xdr:colOff>
      <xdr:row>78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70</xdr:row>
      <xdr:rowOff>247017</xdr:rowOff>
    </xdr:from>
    <xdr:to>
      <xdr:col>8</xdr:col>
      <xdr:colOff>9769</xdr:colOff>
      <xdr:row>72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69</xdr:row>
      <xdr:rowOff>85128</xdr:rowOff>
    </xdr:from>
    <xdr:to>
      <xdr:col>6</xdr:col>
      <xdr:colOff>643373</xdr:colOff>
      <xdr:row>70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70</xdr:row>
      <xdr:rowOff>221733</xdr:rowOff>
    </xdr:from>
    <xdr:to>
      <xdr:col>11</xdr:col>
      <xdr:colOff>0</xdr:colOff>
      <xdr:row>74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62</xdr:row>
      <xdr:rowOff>247017</xdr:rowOff>
    </xdr:from>
    <xdr:to>
      <xdr:col>8</xdr:col>
      <xdr:colOff>9769</xdr:colOff>
      <xdr:row>64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54</xdr:row>
      <xdr:rowOff>247017</xdr:rowOff>
    </xdr:from>
    <xdr:to>
      <xdr:col>8</xdr:col>
      <xdr:colOff>9769</xdr:colOff>
      <xdr:row>56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62</xdr:row>
      <xdr:rowOff>247017</xdr:rowOff>
    </xdr:from>
    <xdr:to>
      <xdr:col>8</xdr:col>
      <xdr:colOff>9769</xdr:colOff>
      <xdr:row>64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61</xdr:row>
      <xdr:rowOff>85128</xdr:rowOff>
    </xdr:from>
    <xdr:to>
      <xdr:col>6</xdr:col>
      <xdr:colOff>643373</xdr:colOff>
      <xdr:row>62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54</xdr:row>
      <xdr:rowOff>247017</xdr:rowOff>
    </xdr:from>
    <xdr:to>
      <xdr:col>8</xdr:col>
      <xdr:colOff>9769</xdr:colOff>
      <xdr:row>56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53</xdr:row>
      <xdr:rowOff>85128</xdr:rowOff>
    </xdr:from>
    <xdr:to>
      <xdr:col>6</xdr:col>
      <xdr:colOff>643373</xdr:colOff>
      <xdr:row>54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378722" y="142424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46</xdr:row>
      <xdr:rowOff>247017</xdr:rowOff>
    </xdr:from>
    <xdr:to>
      <xdr:col>8</xdr:col>
      <xdr:colOff>9769</xdr:colOff>
      <xdr:row>48</xdr:row>
      <xdr:rowOff>247018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15DF6F21-7691-4323-ADD0-2F36A48D9A5B}"/>
            </a:ext>
          </a:extLst>
        </xdr:cNvPr>
        <xdr:cNvCxnSpPr/>
      </xdr:nvCxnSpPr>
      <xdr:spPr>
        <a:xfrm flipV="1">
          <a:off x="3372826" y="125342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45</xdr:row>
      <xdr:rowOff>85128</xdr:rowOff>
    </xdr:from>
    <xdr:to>
      <xdr:col>6</xdr:col>
      <xdr:colOff>643373</xdr:colOff>
      <xdr:row>46</xdr:row>
      <xdr:rowOff>247017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246FD8BE-A492-4474-A082-641617BFF048}"/>
            </a:ext>
          </a:extLst>
        </xdr:cNvPr>
        <xdr:cNvCxnSpPr/>
      </xdr:nvCxnSpPr>
      <xdr:spPr>
        <a:xfrm>
          <a:off x="3378722" y="12108853"/>
          <a:ext cx="642851" cy="42541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38</xdr:row>
      <xdr:rowOff>247017</xdr:rowOff>
    </xdr:from>
    <xdr:to>
      <xdr:col>8</xdr:col>
      <xdr:colOff>9769</xdr:colOff>
      <xdr:row>40</xdr:row>
      <xdr:rowOff>247018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4E0A8D89-D938-4FB6-A19F-6E15681990F6}"/>
            </a:ext>
          </a:extLst>
        </xdr:cNvPr>
        <xdr:cNvCxnSpPr/>
      </xdr:nvCxnSpPr>
      <xdr:spPr>
        <a:xfrm flipV="1">
          <a:off x="3372826" y="10400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37</xdr:row>
      <xdr:rowOff>85128</xdr:rowOff>
    </xdr:from>
    <xdr:to>
      <xdr:col>6</xdr:col>
      <xdr:colOff>643373</xdr:colOff>
      <xdr:row>38</xdr:row>
      <xdr:rowOff>247017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0829322B-366A-481A-94F6-A6EB336BE7AC}"/>
            </a:ext>
          </a:extLst>
        </xdr:cNvPr>
        <xdr:cNvCxnSpPr/>
      </xdr:nvCxnSpPr>
      <xdr:spPr>
        <a:xfrm>
          <a:off x="3378722" y="9975253"/>
          <a:ext cx="642851" cy="42541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42</xdr:row>
      <xdr:rowOff>256787</xdr:rowOff>
    </xdr:from>
    <xdr:to>
      <xdr:col>12</xdr:col>
      <xdr:colOff>14654</xdr:colOff>
      <xdr:row>46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5D5961EA-0DAD-44DE-BEF6-5C497006972B}"/>
            </a:ext>
          </a:extLst>
        </xdr:cNvPr>
        <xdr:cNvCxnSpPr/>
      </xdr:nvCxnSpPr>
      <xdr:spPr>
        <a:xfrm flipV="1">
          <a:off x="6172200" y="114804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38</xdr:row>
      <xdr:rowOff>221733</xdr:rowOff>
    </xdr:from>
    <xdr:to>
      <xdr:col>11</xdr:col>
      <xdr:colOff>0</xdr:colOff>
      <xdr:row>42</xdr:row>
      <xdr:rowOff>252348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F24FF3AF-9A7B-4390-B02C-1C13790D4BDD}"/>
            </a:ext>
          </a:extLst>
        </xdr:cNvPr>
        <xdr:cNvCxnSpPr/>
      </xdr:nvCxnSpPr>
      <xdr:spPr>
        <a:xfrm>
          <a:off x="6163930" y="103722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42</xdr:row>
      <xdr:rowOff>256787</xdr:rowOff>
    </xdr:from>
    <xdr:to>
      <xdr:col>21</xdr:col>
      <xdr:colOff>14654</xdr:colOff>
      <xdr:row>46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871688B3-228B-456E-B455-8BE726D1D5A5}"/>
            </a:ext>
          </a:extLst>
        </xdr:cNvPr>
        <xdr:cNvCxnSpPr/>
      </xdr:nvCxnSpPr>
      <xdr:spPr>
        <a:xfrm flipV="1">
          <a:off x="11972925" y="114804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E91AA7FB-75E9-4418-A8FB-217F7AB55554}"/>
            </a:ext>
          </a:extLst>
        </xdr:cNvPr>
        <xdr:cNvCxnSpPr/>
      </xdr:nvCxnSpPr>
      <xdr:spPr>
        <a:xfrm>
          <a:off x="11964655" y="103722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93187</xdr:colOff>
      <xdr:row>51</xdr:row>
      <xdr:rowOff>40410</xdr:rowOff>
    </xdr:from>
    <xdr:to>
      <xdr:col>2</xdr:col>
      <xdr:colOff>81642</xdr:colOff>
      <xdr:row>66</xdr:row>
      <xdr:rowOff>95664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93187" y="13661160"/>
          <a:ext cx="1144155" cy="4055754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82056</xdr:colOff>
      <xdr:row>34</xdr:row>
      <xdr:rowOff>252144</xdr:rowOff>
    </xdr:from>
    <xdr:to>
      <xdr:col>2</xdr:col>
      <xdr:colOff>70511</xdr:colOff>
      <xdr:row>50</xdr:row>
      <xdr:rowOff>619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85231" y="9342169"/>
          <a:ext cx="1134630" cy="4012500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49894</xdr:colOff>
      <xdr:row>19</xdr:row>
      <xdr:rowOff>36492</xdr:rowOff>
    </xdr:from>
    <xdr:to>
      <xdr:col>2</xdr:col>
      <xdr:colOff>72985</xdr:colOff>
      <xdr:row>34</xdr:row>
      <xdr:rowOff>59581</xdr:rowOff>
    </xdr:to>
    <xdr:sp macro="" textlink="">
      <xdr:nvSpPr>
        <xdr:cNvPr id="34" name="ZoneTexte 25">
          <a:extLst>
            <a:ext uri="{FF2B5EF4-FFF2-40B4-BE49-F238E27FC236}">
              <a16:creationId xmlns:a16="http://schemas.microsoft.com/office/drawing/2014/main" id="{ED5025D4-BCAD-4F7B-8BF5-74AEC083927B}"/>
            </a:ext>
          </a:extLst>
        </xdr:cNvPr>
        <xdr:cNvSpPr txBox="1"/>
      </xdr:nvSpPr>
      <xdr:spPr>
        <a:xfrm>
          <a:off x="46719" y="5122842"/>
          <a:ext cx="1175616" cy="4023589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82359C83-2194-411A-808E-38D5753D6631}"/>
            </a:ext>
          </a:extLst>
        </xdr:cNvPr>
        <xdr:cNvCxnSpPr/>
      </xdr:nvCxnSpPr>
      <xdr:spPr>
        <a:xfrm>
          <a:off x="11964655" y="103722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30</xdr:row>
      <xdr:rowOff>247017</xdr:rowOff>
    </xdr:from>
    <xdr:to>
      <xdr:col>8</xdr:col>
      <xdr:colOff>9769</xdr:colOff>
      <xdr:row>32</xdr:row>
      <xdr:rowOff>247018</xdr:rowOff>
    </xdr:to>
    <xdr:cxnSp macro="">
      <xdr:nvCxnSpPr>
        <xdr:cNvPr id="46" name="Connecteur : en angle 45">
          <a:extLst>
            <a:ext uri="{FF2B5EF4-FFF2-40B4-BE49-F238E27FC236}">
              <a16:creationId xmlns:a16="http://schemas.microsoft.com/office/drawing/2014/main" id="{595646BA-05C9-4CC7-BC98-C09755981133}"/>
            </a:ext>
          </a:extLst>
        </xdr:cNvPr>
        <xdr:cNvCxnSpPr/>
      </xdr:nvCxnSpPr>
      <xdr:spPr>
        <a:xfrm flipV="1">
          <a:off x="3372826" y="8267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29</xdr:row>
      <xdr:rowOff>85128</xdr:rowOff>
    </xdr:from>
    <xdr:to>
      <xdr:col>6</xdr:col>
      <xdr:colOff>643373</xdr:colOff>
      <xdr:row>30</xdr:row>
      <xdr:rowOff>247017</xdr:rowOff>
    </xdr:to>
    <xdr:cxnSp macro="">
      <xdr:nvCxnSpPr>
        <xdr:cNvPr id="47" name="Connecteur : en angle 46">
          <a:extLst>
            <a:ext uri="{FF2B5EF4-FFF2-40B4-BE49-F238E27FC236}">
              <a16:creationId xmlns:a16="http://schemas.microsoft.com/office/drawing/2014/main" id="{2C59E8DB-D3B6-410D-826E-DD6E3AA91DDD}"/>
            </a:ext>
          </a:extLst>
        </xdr:cNvPr>
        <xdr:cNvCxnSpPr/>
      </xdr:nvCxnSpPr>
      <xdr:spPr>
        <a:xfrm>
          <a:off x="3378722" y="7841653"/>
          <a:ext cx="642851" cy="42541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22</xdr:row>
      <xdr:rowOff>247017</xdr:rowOff>
    </xdr:from>
    <xdr:to>
      <xdr:col>8</xdr:col>
      <xdr:colOff>9769</xdr:colOff>
      <xdr:row>24</xdr:row>
      <xdr:rowOff>247018</xdr:rowOff>
    </xdr:to>
    <xdr:cxnSp macro="">
      <xdr:nvCxnSpPr>
        <xdr:cNvPr id="48" name="Connecteur : en angle 47">
          <a:extLst>
            <a:ext uri="{FF2B5EF4-FFF2-40B4-BE49-F238E27FC236}">
              <a16:creationId xmlns:a16="http://schemas.microsoft.com/office/drawing/2014/main" id="{70CF17FB-C1D0-4506-B830-6E467D2EAFA7}"/>
            </a:ext>
          </a:extLst>
        </xdr:cNvPr>
        <xdr:cNvCxnSpPr/>
      </xdr:nvCxnSpPr>
      <xdr:spPr>
        <a:xfrm flipV="1">
          <a:off x="3372826" y="6133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21</xdr:row>
      <xdr:rowOff>85128</xdr:rowOff>
    </xdr:from>
    <xdr:to>
      <xdr:col>6</xdr:col>
      <xdr:colOff>643373</xdr:colOff>
      <xdr:row>22</xdr:row>
      <xdr:rowOff>247017</xdr:rowOff>
    </xdr:to>
    <xdr:cxnSp macro="">
      <xdr:nvCxnSpPr>
        <xdr:cNvPr id="49" name="Connecteur : en angle 48">
          <a:extLst>
            <a:ext uri="{FF2B5EF4-FFF2-40B4-BE49-F238E27FC236}">
              <a16:creationId xmlns:a16="http://schemas.microsoft.com/office/drawing/2014/main" id="{EAF6FF94-BFD1-4541-A8A2-0904816EF702}"/>
            </a:ext>
          </a:extLst>
        </xdr:cNvPr>
        <xdr:cNvCxnSpPr/>
      </xdr:nvCxnSpPr>
      <xdr:spPr>
        <a:xfrm>
          <a:off x="3378722" y="5708053"/>
          <a:ext cx="642851" cy="42541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256787</xdr:rowOff>
    </xdr:from>
    <xdr:to>
      <xdr:col>12</xdr:col>
      <xdr:colOff>14654</xdr:colOff>
      <xdr:row>30</xdr:row>
      <xdr:rowOff>261671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C04B595F-685C-47D0-8CAC-6CF295E874C0}"/>
            </a:ext>
          </a:extLst>
        </xdr:cNvPr>
        <xdr:cNvCxnSpPr/>
      </xdr:nvCxnSpPr>
      <xdr:spPr>
        <a:xfrm flipV="1">
          <a:off x="6172200" y="72132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22</xdr:row>
      <xdr:rowOff>221733</xdr:rowOff>
    </xdr:from>
    <xdr:to>
      <xdr:col>11</xdr:col>
      <xdr:colOff>0</xdr:colOff>
      <xdr:row>26</xdr:row>
      <xdr:rowOff>252348</xdr:rowOff>
    </xdr:to>
    <xdr:cxnSp macro="">
      <xdr:nvCxnSpPr>
        <xdr:cNvPr id="51" name="Connecteur : en angle 50">
          <a:extLst>
            <a:ext uri="{FF2B5EF4-FFF2-40B4-BE49-F238E27FC236}">
              <a16:creationId xmlns:a16="http://schemas.microsoft.com/office/drawing/2014/main" id="{1E0D9660-5D7E-4B85-AA9E-903C05939B77}"/>
            </a:ext>
          </a:extLst>
        </xdr:cNvPr>
        <xdr:cNvCxnSpPr/>
      </xdr:nvCxnSpPr>
      <xdr:spPr>
        <a:xfrm>
          <a:off x="6163930" y="61050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26</xdr:row>
      <xdr:rowOff>256787</xdr:rowOff>
    </xdr:from>
    <xdr:to>
      <xdr:col>21</xdr:col>
      <xdr:colOff>14654</xdr:colOff>
      <xdr:row>30</xdr:row>
      <xdr:rowOff>261671</xdr:rowOff>
    </xdr:to>
    <xdr:cxnSp macro="">
      <xdr:nvCxnSpPr>
        <xdr:cNvPr id="52" name="Connecteur : en angle 51">
          <a:extLst>
            <a:ext uri="{FF2B5EF4-FFF2-40B4-BE49-F238E27FC236}">
              <a16:creationId xmlns:a16="http://schemas.microsoft.com/office/drawing/2014/main" id="{1088B046-A57A-49F0-BB6F-FD94B4E72162}"/>
            </a:ext>
          </a:extLst>
        </xdr:cNvPr>
        <xdr:cNvCxnSpPr/>
      </xdr:nvCxnSpPr>
      <xdr:spPr>
        <a:xfrm flipV="1">
          <a:off x="11972925" y="72132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53" name="Connecteur : en angle 52">
          <a:extLst>
            <a:ext uri="{FF2B5EF4-FFF2-40B4-BE49-F238E27FC236}">
              <a16:creationId xmlns:a16="http://schemas.microsoft.com/office/drawing/2014/main" id="{F1B71646-D393-44F1-8ED1-A20DAD9320E5}"/>
            </a:ext>
          </a:extLst>
        </xdr:cNvPr>
        <xdr:cNvCxnSpPr/>
      </xdr:nvCxnSpPr>
      <xdr:spPr>
        <a:xfrm>
          <a:off x="11964655" y="61050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88447</xdr:colOff>
      <xdr:row>3</xdr:row>
      <xdr:rowOff>50099</xdr:rowOff>
    </xdr:from>
    <xdr:to>
      <xdr:col>2</xdr:col>
      <xdr:colOff>111538</xdr:colOff>
      <xdr:row>18</xdr:row>
      <xdr:rowOff>73188</xdr:rowOff>
    </xdr:to>
    <xdr:sp macro="" textlink="">
      <xdr:nvSpPr>
        <xdr:cNvPr id="54" name="ZoneTexte 25">
          <a:extLst>
            <a:ext uri="{FF2B5EF4-FFF2-40B4-BE49-F238E27FC236}">
              <a16:creationId xmlns:a16="http://schemas.microsoft.com/office/drawing/2014/main" id="{652DE7DF-EA57-43D8-BD0B-8BC4486471C1}"/>
            </a:ext>
          </a:extLst>
        </xdr:cNvPr>
        <xdr:cNvSpPr txBox="1"/>
      </xdr:nvSpPr>
      <xdr:spPr>
        <a:xfrm>
          <a:off x="85272" y="866074"/>
          <a:ext cx="1178791" cy="4026764"/>
        </a:xfrm>
        <a:prstGeom prst="rect">
          <a:avLst/>
        </a:prstGeom>
        <a:gradFill>
          <a:gsLst>
            <a:gs pos="0">
              <a:srgbClr val="62241C"/>
            </a:gs>
            <a:gs pos="73000">
              <a:srgbClr val="D67C70"/>
            </a:gs>
            <a:gs pos="100000">
              <a:srgbClr val="62241C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CUIVRE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40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55" name="Connecteur : en angle 54">
          <a:extLst>
            <a:ext uri="{FF2B5EF4-FFF2-40B4-BE49-F238E27FC236}">
              <a16:creationId xmlns:a16="http://schemas.microsoft.com/office/drawing/2014/main" id="{98D940F3-C98D-4733-880F-AAEF1B2FB4C7}"/>
            </a:ext>
          </a:extLst>
        </xdr:cNvPr>
        <xdr:cNvCxnSpPr/>
      </xdr:nvCxnSpPr>
      <xdr:spPr>
        <a:xfrm>
          <a:off x="11964655" y="61050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14</xdr:row>
      <xdr:rowOff>254000</xdr:rowOff>
    </xdr:from>
    <xdr:to>
      <xdr:col>6</xdr:col>
      <xdr:colOff>889000</xdr:colOff>
      <xdr:row>16</xdr:row>
      <xdr:rowOff>238125</xdr:rowOff>
    </xdr:to>
    <xdr:cxnSp macro="">
      <xdr:nvCxnSpPr>
        <xdr:cNvPr id="56" name="Connecteur : en angle 55">
          <a:extLst>
            <a:ext uri="{FF2B5EF4-FFF2-40B4-BE49-F238E27FC236}">
              <a16:creationId xmlns:a16="http://schemas.microsoft.com/office/drawing/2014/main" id="{7A607374-EADE-4CAC-A493-3D15F3ABC454}"/>
            </a:ext>
          </a:extLst>
        </xdr:cNvPr>
        <xdr:cNvCxnSpPr/>
      </xdr:nvCxnSpPr>
      <xdr:spPr>
        <a:xfrm flipV="1">
          <a:off x="3873500" y="4032250"/>
          <a:ext cx="889000" cy="52387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13</xdr:row>
      <xdr:rowOff>142875</xdr:rowOff>
    </xdr:from>
    <xdr:to>
      <xdr:col>6</xdr:col>
      <xdr:colOff>643373</xdr:colOff>
      <xdr:row>14</xdr:row>
      <xdr:rowOff>247017</xdr:rowOff>
    </xdr:to>
    <xdr:cxnSp macro="">
      <xdr:nvCxnSpPr>
        <xdr:cNvPr id="57" name="Connecteur : en angle 56">
          <a:extLst>
            <a:ext uri="{FF2B5EF4-FFF2-40B4-BE49-F238E27FC236}">
              <a16:creationId xmlns:a16="http://schemas.microsoft.com/office/drawing/2014/main" id="{D6DF59B2-1B01-4C03-B1DB-09C86EBFEF1B}"/>
            </a:ext>
          </a:extLst>
        </xdr:cNvPr>
        <xdr:cNvCxnSpPr/>
      </xdr:nvCxnSpPr>
      <xdr:spPr>
        <a:xfrm>
          <a:off x="4064000" y="3651250"/>
          <a:ext cx="452873" cy="374017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111125</xdr:colOff>
      <xdr:row>7</xdr:row>
      <xdr:rowOff>0</xdr:rowOff>
    </xdr:from>
    <xdr:to>
      <xdr:col>6</xdr:col>
      <xdr:colOff>1000125</xdr:colOff>
      <xdr:row>8</xdr:row>
      <xdr:rowOff>222250</xdr:rowOff>
    </xdr:to>
    <xdr:cxnSp macro="">
      <xdr:nvCxnSpPr>
        <xdr:cNvPr id="58" name="Connecteur : en angle 57">
          <a:extLst>
            <a:ext uri="{FF2B5EF4-FFF2-40B4-BE49-F238E27FC236}">
              <a16:creationId xmlns:a16="http://schemas.microsoft.com/office/drawing/2014/main" id="{3CF23323-F97B-4584-BDDB-E487008C5A16}"/>
            </a:ext>
          </a:extLst>
        </xdr:cNvPr>
        <xdr:cNvCxnSpPr/>
      </xdr:nvCxnSpPr>
      <xdr:spPr>
        <a:xfrm flipV="1">
          <a:off x="3984625" y="1889125"/>
          <a:ext cx="889000" cy="49212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222250</xdr:colOff>
      <xdr:row>5</xdr:row>
      <xdr:rowOff>127000</xdr:rowOff>
    </xdr:from>
    <xdr:to>
      <xdr:col>6</xdr:col>
      <xdr:colOff>643373</xdr:colOff>
      <xdr:row>6</xdr:row>
      <xdr:rowOff>247017</xdr:rowOff>
    </xdr:to>
    <xdr:cxnSp macro="">
      <xdr:nvCxnSpPr>
        <xdr:cNvPr id="59" name="Connecteur : en angle 58">
          <a:extLst>
            <a:ext uri="{FF2B5EF4-FFF2-40B4-BE49-F238E27FC236}">
              <a16:creationId xmlns:a16="http://schemas.microsoft.com/office/drawing/2014/main" id="{15AA8EDD-BF16-451E-95B9-0A3A6EF29ED8}"/>
            </a:ext>
          </a:extLst>
        </xdr:cNvPr>
        <xdr:cNvCxnSpPr/>
      </xdr:nvCxnSpPr>
      <xdr:spPr>
        <a:xfrm>
          <a:off x="4095750" y="1476375"/>
          <a:ext cx="421123" cy="389892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10</xdr:row>
      <xdr:rowOff>256787</xdr:rowOff>
    </xdr:from>
    <xdr:to>
      <xdr:col>12</xdr:col>
      <xdr:colOff>14654</xdr:colOff>
      <xdr:row>14</xdr:row>
      <xdr:rowOff>261671</xdr:rowOff>
    </xdr:to>
    <xdr:cxnSp macro="">
      <xdr:nvCxnSpPr>
        <xdr:cNvPr id="60" name="Connecteur : en angle 59">
          <a:extLst>
            <a:ext uri="{FF2B5EF4-FFF2-40B4-BE49-F238E27FC236}">
              <a16:creationId xmlns:a16="http://schemas.microsoft.com/office/drawing/2014/main" id="{F153369F-FCB8-4DE2-B261-FBB2D5E23F5D}"/>
            </a:ext>
          </a:extLst>
        </xdr:cNvPr>
        <xdr:cNvCxnSpPr/>
      </xdr:nvCxnSpPr>
      <xdr:spPr>
        <a:xfrm flipV="1">
          <a:off x="6172200" y="29460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6</xdr:row>
      <xdr:rowOff>221733</xdr:rowOff>
    </xdr:from>
    <xdr:to>
      <xdr:col>11</xdr:col>
      <xdr:colOff>0</xdr:colOff>
      <xdr:row>10</xdr:row>
      <xdr:rowOff>252348</xdr:rowOff>
    </xdr:to>
    <xdr:cxnSp macro="">
      <xdr:nvCxnSpPr>
        <xdr:cNvPr id="61" name="Connecteur : en angle 60">
          <a:extLst>
            <a:ext uri="{FF2B5EF4-FFF2-40B4-BE49-F238E27FC236}">
              <a16:creationId xmlns:a16="http://schemas.microsoft.com/office/drawing/2014/main" id="{F4E3FC35-09A4-45F2-A7F8-0FB494D6DDF7}"/>
            </a:ext>
          </a:extLst>
        </xdr:cNvPr>
        <xdr:cNvCxnSpPr/>
      </xdr:nvCxnSpPr>
      <xdr:spPr>
        <a:xfrm>
          <a:off x="6163930" y="18378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10</xdr:row>
      <xdr:rowOff>256787</xdr:rowOff>
    </xdr:from>
    <xdr:to>
      <xdr:col>21</xdr:col>
      <xdr:colOff>14654</xdr:colOff>
      <xdr:row>14</xdr:row>
      <xdr:rowOff>261671</xdr:rowOff>
    </xdr:to>
    <xdr:cxnSp macro="">
      <xdr:nvCxnSpPr>
        <xdr:cNvPr id="62" name="Connecteur : en angle 61">
          <a:extLst>
            <a:ext uri="{FF2B5EF4-FFF2-40B4-BE49-F238E27FC236}">
              <a16:creationId xmlns:a16="http://schemas.microsoft.com/office/drawing/2014/main" id="{89A92286-891A-40C8-BD60-0BD71EDEE845}"/>
            </a:ext>
          </a:extLst>
        </xdr:cNvPr>
        <xdr:cNvCxnSpPr/>
      </xdr:nvCxnSpPr>
      <xdr:spPr>
        <a:xfrm flipV="1">
          <a:off x="11972925" y="29460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6</xdr:row>
      <xdr:rowOff>221733</xdr:rowOff>
    </xdr:from>
    <xdr:to>
      <xdr:col>20</xdr:col>
      <xdr:colOff>0</xdr:colOff>
      <xdr:row>10</xdr:row>
      <xdr:rowOff>252348</xdr:rowOff>
    </xdr:to>
    <xdr:cxnSp macro="">
      <xdr:nvCxnSpPr>
        <xdr:cNvPr id="63" name="Connecteur : en angle 62">
          <a:extLst>
            <a:ext uri="{FF2B5EF4-FFF2-40B4-BE49-F238E27FC236}">
              <a16:creationId xmlns:a16="http://schemas.microsoft.com/office/drawing/2014/main" id="{8BF247A3-2D1C-4C8A-B3F1-80D2814E5994}"/>
            </a:ext>
          </a:extLst>
        </xdr:cNvPr>
        <xdr:cNvCxnSpPr/>
      </xdr:nvCxnSpPr>
      <xdr:spPr>
        <a:xfrm>
          <a:off x="11964655" y="18378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70717</xdr:colOff>
      <xdr:row>66</xdr:row>
      <xdr:rowOff>261216</xdr:rowOff>
    </xdr:from>
    <xdr:to>
      <xdr:col>2</xdr:col>
      <xdr:colOff>93808</xdr:colOff>
      <xdr:row>82</xdr:row>
      <xdr:rowOff>155862</xdr:rowOff>
    </xdr:to>
    <xdr:sp macro="" textlink="">
      <xdr:nvSpPr>
        <xdr:cNvPr id="64" name="ZoneTexte 25">
          <a:extLst>
            <a:ext uri="{FF2B5EF4-FFF2-40B4-BE49-F238E27FC236}">
              <a16:creationId xmlns:a16="http://schemas.microsoft.com/office/drawing/2014/main" id="{9CA6B83A-8237-406D-B07B-A61BC799A988}"/>
            </a:ext>
          </a:extLst>
        </xdr:cNvPr>
        <xdr:cNvSpPr txBox="1"/>
      </xdr:nvSpPr>
      <xdr:spPr>
        <a:xfrm>
          <a:off x="67542" y="17879291"/>
          <a:ext cx="1178791" cy="4168196"/>
        </a:xfrm>
        <a:prstGeom prst="rect">
          <a:avLst/>
        </a:prstGeom>
        <a:gradFill>
          <a:gsLst>
            <a:gs pos="0">
              <a:srgbClr val="00B0F0"/>
            </a:gs>
            <a:gs pos="73000">
              <a:schemeClr val="accent5">
                <a:lumMod val="40000"/>
                <a:lumOff val="60000"/>
              </a:schemeClr>
            </a:gs>
            <a:gs pos="100000">
              <a:srgbClr val="00B0F0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PLATINE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18</xdr:col>
      <xdr:colOff>293355</xdr:colOff>
      <xdr:row>6</xdr:row>
      <xdr:rowOff>221733</xdr:rowOff>
    </xdr:from>
    <xdr:to>
      <xdr:col>20</xdr:col>
      <xdr:colOff>0</xdr:colOff>
      <xdr:row>10</xdr:row>
      <xdr:rowOff>252348</xdr:rowOff>
    </xdr:to>
    <xdr:cxnSp macro="">
      <xdr:nvCxnSpPr>
        <xdr:cNvPr id="65" name="Connecteur : en angle 64">
          <a:extLst>
            <a:ext uri="{FF2B5EF4-FFF2-40B4-BE49-F238E27FC236}">
              <a16:creationId xmlns:a16="http://schemas.microsoft.com/office/drawing/2014/main" id="{0054FF7E-C65F-41FF-85C1-834718217055}"/>
            </a:ext>
          </a:extLst>
        </xdr:cNvPr>
        <xdr:cNvCxnSpPr/>
      </xdr:nvCxnSpPr>
      <xdr:spPr>
        <a:xfrm>
          <a:off x="11964655" y="18378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77</xdr:row>
      <xdr:rowOff>85128</xdr:rowOff>
    </xdr:from>
    <xdr:to>
      <xdr:col>6</xdr:col>
      <xdr:colOff>643373</xdr:colOff>
      <xdr:row>78</xdr:row>
      <xdr:rowOff>247017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9241697A-0383-4EDE-8B17-E73BD6C243E2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69</xdr:row>
      <xdr:rowOff>85128</xdr:rowOff>
    </xdr:from>
    <xdr:to>
      <xdr:col>6</xdr:col>
      <xdr:colOff>643373</xdr:colOff>
      <xdr:row>70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61</xdr:row>
      <xdr:rowOff>85128</xdr:rowOff>
    </xdr:from>
    <xdr:to>
      <xdr:col>6</xdr:col>
      <xdr:colOff>643373</xdr:colOff>
      <xdr:row>62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53</xdr:row>
      <xdr:rowOff>85128</xdr:rowOff>
    </xdr:from>
    <xdr:to>
      <xdr:col>6</xdr:col>
      <xdr:colOff>643373</xdr:colOff>
      <xdr:row>54</xdr:row>
      <xdr:rowOff>247017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24363ED6-82BD-4B89-9A9F-EBD3454F86D1}"/>
            </a:ext>
          </a:extLst>
        </xdr:cNvPr>
        <xdr:cNvCxnSpPr/>
      </xdr:nvCxnSpPr>
      <xdr:spPr>
        <a:xfrm>
          <a:off x="3378722" y="142424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29</xdr:row>
      <xdr:rowOff>85128</xdr:rowOff>
    </xdr:from>
    <xdr:to>
      <xdr:col>6</xdr:col>
      <xdr:colOff>643373</xdr:colOff>
      <xdr:row>30</xdr:row>
      <xdr:rowOff>247017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8FA8855B-2166-4559-AD16-3EE6E7441DD8}"/>
            </a:ext>
          </a:extLst>
        </xdr:cNvPr>
        <xdr:cNvCxnSpPr/>
      </xdr:nvCxnSpPr>
      <xdr:spPr>
        <a:xfrm>
          <a:off x="3378722" y="7841653"/>
          <a:ext cx="642851" cy="42541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21</xdr:row>
      <xdr:rowOff>85128</xdr:rowOff>
    </xdr:from>
    <xdr:to>
      <xdr:col>6</xdr:col>
      <xdr:colOff>643373</xdr:colOff>
      <xdr:row>22</xdr:row>
      <xdr:rowOff>247017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AC166725-CFDD-470F-95B8-818739A82329}"/>
            </a:ext>
          </a:extLst>
        </xdr:cNvPr>
        <xdr:cNvCxnSpPr/>
      </xdr:nvCxnSpPr>
      <xdr:spPr>
        <a:xfrm>
          <a:off x="3378722" y="5708053"/>
          <a:ext cx="642851" cy="42541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70</xdr:row>
      <xdr:rowOff>221733</xdr:rowOff>
    </xdr:from>
    <xdr:to>
      <xdr:col>11</xdr:col>
      <xdr:colOff>0</xdr:colOff>
      <xdr:row>74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38</xdr:row>
      <xdr:rowOff>221733</xdr:rowOff>
    </xdr:from>
    <xdr:to>
      <xdr:col>11</xdr:col>
      <xdr:colOff>0</xdr:colOff>
      <xdr:row>42</xdr:row>
      <xdr:rowOff>252348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9C6C8952-87C3-431A-865F-EA34564165C7}"/>
            </a:ext>
          </a:extLst>
        </xdr:cNvPr>
        <xdr:cNvCxnSpPr/>
      </xdr:nvCxnSpPr>
      <xdr:spPr>
        <a:xfrm>
          <a:off x="6163930" y="103722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22</xdr:row>
      <xdr:rowOff>221733</xdr:rowOff>
    </xdr:from>
    <xdr:to>
      <xdr:col>11</xdr:col>
      <xdr:colOff>0</xdr:colOff>
      <xdr:row>26</xdr:row>
      <xdr:rowOff>252348</xdr:rowOff>
    </xdr:to>
    <xdr:cxnSp macro="">
      <xdr:nvCxnSpPr>
        <xdr:cNvPr id="76" name="Connecteur : en angle 75">
          <a:extLst>
            <a:ext uri="{FF2B5EF4-FFF2-40B4-BE49-F238E27FC236}">
              <a16:creationId xmlns:a16="http://schemas.microsoft.com/office/drawing/2014/main" id="{37FE548A-06C9-4AC2-A181-042CBAFE5DDC}"/>
            </a:ext>
          </a:extLst>
        </xdr:cNvPr>
        <xdr:cNvCxnSpPr/>
      </xdr:nvCxnSpPr>
      <xdr:spPr>
        <a:xfrm>
          <a:off x="6163930" y="61050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953A3D51-56BF-460B-9581-4DDC191EE507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80" name="Connecteur : en angle 79">
          <a:extLst>
            <a:ext uri="{FF2B5EF4-FFF2-40B4-BE49-F238E27FC236}">
              <a16:creationId xmlns:a16="http://schemas.microsoft.com/office/drawing/2014/main" id="{E29EB726-B5CA-4589-9D27-BB9F749B4BE4}"/>
            </a:ext>
          </a:extLst>
        </xdr:cNvPr>
        <xdr:cNvCxnSpPr/>
      </xdr:nvCxnSpPr>
      <xdr:spPr>
        <a:xfrm>
          <a:off x="6163930" y="103722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81" name="Connecteur : en angle 80">
          <a:extLst>
            <a:ext uri="{FF2B5EF4-FFF2-40B4-BE49-F238E27FC236}">
              <a16:creationId xmlns:a16="http://schemas.microsoft.com/office/drawing/2014/main" id="{6516292F-E4E2-48E2-9440-C84CD9046B2D}"/>
            </a:ext>
          </a:extLst>
        </xdr:cNvPr>
        <xdr:cNvCxnSpPr/>
      </xdr:nvCxnSpPr>
      <xdr:spPr>
        <a:xfrm>
          <a:off x="6163930" y="61050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959749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5D802DD-4F5E-4FB6-8D10-502BBB76D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421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BB8AFA0-F8F1-4697-9CA2-104D6E70B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3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866FC372-1246-4CA9-9F49-B1ACE8EF7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562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51E13E9-6396-4D13-965F-24809FD83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98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48</xdr:col>
      <xdr:colOff>149514</xdr:colOff>
      <xdr:row>2</xdr:row>
      <xdr:rowOff>43872</xdr:rowOff>
    </xdr:from>
    <xdr:ext cx="4116771" cy="903265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43345EF5-0615-4C55-9A1F-740CC1AC7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437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59</xdr:col>
      <xdr:colOff>149514</xdr:colOff>
      <xdr:row>2</xdr:row>
      <xdr:rowOff>43872</xdr:rowOff>
    </xdr:from>
    <xdr:ext cx="4116771" cy="903265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1144484-6CF2-4AEB-A1A7-E5657D478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76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70</xdr:col>
      <xdr:colOff>149514</xdr:colOff>
      <xdr:row>2</xdr:row>
      <xdr:rowOff>43872</xdr:rowOff>
    </xdr:from>
    <xdr:ext cx="4116771" cy="903265"/>
    <xdr:pic>
      <xdr:nvPicPr>
        <xdr:cNvPr id="8" name="Image 7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B9C7410-94FB-4F40-AF50-A1B9D7B14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9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81</xdr:col>
      <xdr:colOff>149514</xdr:colOff>
      <xdr:row>2</xdr:row>
      <xdr:rowOff>43872</xdr:rowOff>
    </xdr:from>
    <xdr:ext cx="4116771" cy="903265"/>
    <xdr:pic>
      <xdr:nvPicPr>
        <xdr:cNvPr id="9" name="Image 8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6225B87F-3621-4B19-AA37-827EE4222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654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317500</xdr:colOff>
      <xdr:row>53</xdr:row>
      <xdr:rowOff>47625</xdr:rowOff>
    </xdr:from>
    <xdr:to>
      <xdr:col>23</xdr:col>
      <xdr:colOff>197303</xdr:colOff>
      <xdr:row>61</xdr:row>
      <xdr:rowOff>178334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BC6840C-227A-4A1B-BB76-930DA7364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0" y="11318875"/>
          <a:ext cx="7737928" cy="1661059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17463</xdr:colOff>
      <xdr:row>22</xdr:row>
      <xdr:rowOff>66675</xdr:rowOff>
    </xdr:from>
    <xdr:to>
      <xdr:col>22</xdr:col>
      <xdr:colOff>83004</xdr:colOff>
      <xdr:row>31</xdr:row>
      <xdr:rowOff>10060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014553-7643-4A8A-817E-655987AB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8463" y="4845050"/>
          <a:ext cx="7755391" cy="16578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126324</xdr:colOff>
      <xdr:row>44</xdr:row>
      <xdr:rowOff>152436</xdr:rowOff>
    </xdr:from>
    <xdr:to>
      <xdr:col>2</xdr:col>
      <xdr:colOff>952501</xdr:colOff>
      <xdr:row>47</xdr:row>
      <xdr:rowOff>245375</xdr:rowOff>
    </xdr:to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F36E39E0-52CE-45E7-B212-27C9066B5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324" y="12725436"/>
          <a:ext cx="4683802" cy="950189"/>
        </a:xfrm>
        <a:prstGeom prst="rect">
          <a:avLst/>
        </a:prstGeom>
      </xdr:spPr>
    </xdr:pic>
    <xdr:clientData/>
  </xdr:twoCellAnchor>
  <xdr:oneCellAnchor>
    <xdr:from>
      <xdr:col>8</xdr:col>
      <xdr:colOff>126324</xdr:colOff>
      <xdr:row>44</xdr:row>
      <xdr:rowOff>152436</xdr:rowOff>
    </xdr:from>
    <xdr:ext cx="4683802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89F6EAF-D4A4-47FD-BD50-D9A4B905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0387" y="12725436"/>
          <a:ext cx="4683802" cy="950189"/>
        </a:xfrm>
        <a:prstGeom prst="rect">
          <a:avLst/>
        </a:prstGeom>
      </xdr:spPr>
    </xdr:pic>
    <xdr:clientData/>
  </xdr:oneCellAnchor>
  <xdr:oneCellAnchor>
    <xdr:from>
      <xdr:col>11</xdr:col>
      <xdr:colOff>623212</xdr:colOff>
      <xdr:row>24</xdr:row>
      <xdr:rowOff>247686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54150" y="7105686"/>
          <a:ext cx="4683802" cy="950189"/>
        </a:xfrm>
        <a:prstGeom prst="rect">
          <a:avLst/>
        </a:prstGeom>
      </xdr:spPr>
    </xdr:pic>
    <xdr:clientData/>
  </xdr:oneCellAnchor>
  <xdr:oneCellAnchor>
    <xdr:from>
      <xdr:col>16</xdr:col>
      <xdr:colOff>40600</xdr:colOff>
      <xdr:row>24</xdr:row>
      <xdr:rowOff>215936</xdr:rowOff>
    </xdr:from>
    <xdr:ext cx="4683802" cy="950189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57A7435-E563-492A-B10C-27B02BEAA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79225" y="7359686"/>
          <a:ext cx="4683802" cy="950189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24</xdr:row>
      <xdr:rowOff>214312</xdr:rowOff>
    </xdr:from>
    <xdr:ext cx="4683802" cy="950189"/>
    <xdr:pic>
      <xdr:nvPicPr>
        <xdr:cNvPr id="11" name="Image 10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26DE5CD7-3FA0-4390-A282-FE3EE99776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5625" y="7072312"/>
          <a:ext cx="4683802" cy="950189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03D8C8-482A-44FF-9A27-F79D6EDAA570}" name="Tableau1" displayName="Tableau1" ref="A2:K62" totalsRowShown="0" headerRowDxfId="1979" tableBorderDxfId="1978">
  <autoFilter ref="A2:K62" xr:uid="{A003D8C8-482A-44FF-9A27-F79D6EDAA570}"/>
  <sortState xmlns:xlrd2="http://schemas.microsoft.com/office/spreadsheetml/2017/richdata2" ref="A3:K140">
    <sortCondition ref="A2:A140"/>
  </sortState>
  <tableColumns count="11">
    <tableColumn id="1" xr3:uid="{6ABD766F-5112-402A-A1F6-03A81CDBE200}" name="Num de match" dataDxfId="1977"/>
    <tableColumn id="4" xr3:uid="{3CE68963-EB53-44D7-B09C-DE480D294BC7}" name="ID Match" dataDxfId="1976">
      <calculatedColumnFormula>D3&amp;" vs "&amp;E3</calculatedColumnFormula>
    </tableColumn>
    <tableColumn id="9" xr3:uid="{19065C26-564D-4897-B49C-19A4E2ED3657}" name="Sport" dataDxfId="1975"/>
    <tableColumn id="2" xr3:uid="{12805843-3310-4B78-8BDF-B57EF161DF6F}" name="Equipe 1" dataDxfId="1974"/>
    <tableColumn id="3" xr3:uid="{54BC2576-36AB-4713-AE38-B66369232214}" name="Equipe 2" dataDxfId="1973"/>
    <tableColumn id="8" xr3:uid="{16A3D521-6160-4786-AF77-209BB1883247}" name="Q1" dataDxfId="1972"/>
    <tableColumn id="10" xr3:uid="{D7FFDD34-3C03-4825-8850-73D7FFC0A112}" name="Colonne1" dataDxfId="1971"/>
    <tableColumn id="13" xr3:uid="{FBD83194-384F-4EED-99CF-63ABD51E25C8}" name="Colonne2" dataDxfId="1970"/>
    <tableColumn id="11" xr3:uid="{DD073FE3-E7E6-43A1-A1ED-AC5E7ECDF577}" name="Q3" dataDxfId="1969">
      <calculatedColumnFormula>LEN(Tableau1[[#This Row],[Equipe 1]])</calculatedColumnFormula>
    </tableColumn>
    <tableColumn id="12" xr3:uid="{BA4F9A9C-CC7A-4683-B21C-BDF0AAE77F5B}" name="Q4" dataDxfId="1968">
      <calculatedColumnFormula>LEN(Tableau1[[#This Row],[Equipe 2]])</calculatedColumnFormula>
    </tableColumn>
    <tableColumn id="5" xr3:uid="{91A39BF9-E112-4AF8-AF45-E0240E98A433}" name="Q5" dataDxfId="1967">
      <calculatedColumnFormula>IFERROR(IF(Tableau1[[#This Row],[Q3]]&gt;0,1,0)+IF(Tableau1[[#This Row],[Q4]]&gt;0,1,0),0)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2F4B1C-1DDB-48FE-9C87-0C52A3254CD9}" name="Tableau2" displayName="Tableau2" ref="X2:AG62" totalsRowShown="0" headerRowDxfId="1966" tableBorderDxfId="1965">
  <autoFilter ref="X2:AG62" xr:uid="{A82F4B1C-1DDB-48FE-9C87-0C52A3254CD9}"/>
  <sortState xmlns:xlrd2="http://schemas.microsoft.com/office/spreadsheetml/2017/richdata2" ref="X3:AG140">
    <sortCondition ref="X2:X140"/>
  </sortState>
  <tableColumns count="10">
    <tableColumn id="1" xr3:uid="{61B66EC9-DBC1-40A4-A638-EB2ED63D0B80}" name="Num de match" dataDxfId="1964"/>
    <tableColumn id="4" xr3:uid="{19E855A5-6905-45DD-9E8E-FF989C6ADED7}" name="ID Match" dataDxfId="1963">
      <calculatedColumnFormula>Tableau2[[#This Row],[Sport]]&amp;" - "&amp;Tableau2[[#This Row],[Equipe 1]]&amp;" vs "&amp;Tableau2[[#This Row],[Equipe 2]]</calculatedColumnFormula>
    </tableColumn>
    <tableColumn id="9" xr3:uid="{4C9D9273-807F-4C1C-AF0A-5CE366D0178C}" name="Sport" dataDxfId="1962"/>
    <tableColumn id="2" xr3:uid="{8618244E-5C1A-499C-8547-CA3121AC921B}" name="Equipe 1" dataDxfId="1961"/>
    <tableColumn id="3" xr3:uid="{9B84322D-4C27-464E-A91E-4350BDC21BD2}" name="Equipe 2" dataDxfId="1960"/>
    <tableColumn id="8" xr3:uid="{A3BE99BA-8027-4095-B0B3-1B953FAA4D3A}" name="Q1" dataDxfId="1959"/>
    <tableColumn id="5" xr3:uid="{D2467354-2241-4629-A394-E22DAA140252}" name="Q2" dataDxfId="1958">
      <calculatedColumnFormula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calculatedColumnFormula>
    </tableColumn>
    <tableColumn id="6" xr3:uid="{3C886647-1387-4639-A2B1-1E5BD5435E6F}" name="Q3" dataDxfId="1957">
      <calculatedColumnFormula>LEN(Tableau2[[#This Row],[Equipe 1]])</calculatedColumnFormula>
    </tableColumn>
    <tableColumn id="11" xr3:uid="{3B63F8DC-7CC0-420D-A95A-57194EA4F553}" name="Q4" dataDxfId="1956">
      <calculatedColumnFormula>LEN(Tableau2[[#This Row],[Equipe 2]])</calculatedColumnFormula>
    </tableColumn>
    <tableColumn id="12" xr3:uid="{79552E3A-4B9E-4C1F-B856-C5B61173A93C}" name="Q5" dataDxfId="1955">
      <calculatedColumnFormula>IFERROR(IF(Tableau2[[#This Row],[Q3]]&gt;0,1,0)+IF(Tableau2[[#This Row],[Q4]]&gt;0,1,0),0)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3C18B1-15C8-41D9-937F-64A1C837D676}" name="Tableau3" displayName="Tableau3" ref="AX2:BH62" totalsRowShown="0" headerRowDxfId="1954" tableBorderDxfId="1953">
  <autoFilter ref="AX2:BH62" xr:uid="{163C18B1-15C8-41D9-937F-64A1C837D676}"/>
  <sortState xmlns:xlrd2="http://schemas.microsoft.com/office/spreadsheetml/2017/richdata2" ref="AX3:BH140">
    <sortCondition ref="AX2:AX140"/>
  </sortState>
  <tableColumns count="11">
    <tableColumn id="1" xr3:uid="{2CB492FE-07E4-4EE7-AAF6-E6FCF2D2AA45}" name="Num de match" dataDxfId="1952"/>
    <tableColumn id="4" xr3:uid="{0DF3B7C0-C891-4BA0-8B38-560DB925FA13}" name="ID Match" dataDxfId="1951">
      <calculatedColumnFormula>Tableau1[[#This Row],[Sport]]&amp;" - "&amp;Tableau1[[#This Row],[Equipe 1]]&amp;" vs "&amp;Tableau1[[#This Row],[Equipe 2]]</calculatedColumnFormula>
    </tableColumn>
    <tableColumn id="9" xr3:uid="{B6091AFC-197D-4396-A429-A8829A555B33}" name="Sport" dataDxfId="1950"/>
    <tableColumn id="2" xr3:uid="{7D16DB2B-080F-453B-95DC-D6D143013550}" name="Equipe 1" dataDxfId="1949"/>
    <tableColumn id="3" xr3:uid="{CDB1343F-4055-4D63-8A5B-173DC6AF165F}" name="Equipe 2" dataDxfId="1948"/>
    <tableColumn id="8" xr3:uid="{D3AD7970-7A91-4C52-A19B-F0FDDD4C27A5}" name="Q1" dataDxfId="1947"/>
    <tableColumn id="15" xr3:uid="{54994E90-BEBD-4263-B417-BFFC8968A881}" name="Q2" dataDxfId="1946">
      <calculatedColumnFormula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calculatedColumnFormula>
    </tableColumn>
    <tableColumn id="5" xr3:uid="{B13AECB0-8B63-4947-9E64-E1F78121E8A5}" name="Q2(bis)" dataDxfId="1945">
      <calculatedColumnFormula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calculatedColumnFormula>
    </tableColumn>
    <tableColumn id="6" xr3:uid="{CA8CFEB9-9D1C-48C8-BAC5-E4D9272348E5}" name="Q3" dataDxfId="1944">
      <calculatedColumnFormula>LEN(Tableau3[[#This Row],[Equipe 1]])</calculatedColumnFormula>
    </tableColumn>
    <tableColumn id="11" xr3:uid="{E7E24F15-8257-43C2-B46D-5E750ADF9690}" name="Q4" dataDxfId="1943">
      <calculatedColumnFormula>LEN(Tableau3[[#This Row],[Equipe 2]])</calculatedColumnFormula>
    </tableColumn>
    <tableColumn id="12" xr3:uid="{A8398BBA-CA97-49AA-A36F-199D3B1062B1}" name="Q5" dataDxfId="1942">
      <calculatedColumnFormula>IFERROR(IF(Tableau3[[#This Row],[Q3]]&gt;0,1,0)+IF(Tableau3[[#This Row],[Q4]]&gt;0,1,0),0)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65873C-74BF-4667-951B-B8D52AD63E60}" name="Tableau15" displayName="Tableau15" ref="BY2:CI62" totalsRowShown="0" headerRowDxfId="1941" tableBorderDxfId="1940">
  <autoFilter ref="BY2:CI62" xr:uid="{A765873C-74BF-4667-951B-B8D52AD63E60}"/>
  <sortState xmlns:xlrd2="http://schemas.microsoft.com/office/spreadsheetml/2017/richdata2" ref="BY3:CI140">
    <sortCondition ref="BY2:BY140"/>
  </sortState>
  <tableColumns count="11">
    <tableColumn id="1" xr3:uid="{F1CF4709-2480-4E27-978F-894F075D8FAD}" name="Num de match" dataDxfId="1939"/>
    <tableColumn id="4" xr3:uid="{FA4D7D25-8072-435A-8B69-A38EDDF060FE}" name="ID Match" dataDxfId="1938">
      <calculatedColumnFormula>Tableau15[[#This Row],[Sport]]&amp;" - "&amp;Tableau15[[#This Row],[Equipe 1]]&amp;" vs "&amp;Tableau15[[#This Row],[Equipe 2]]</calculatedColumnFormula>
    </tableColumn>
    <tableColumn id="9" xr3:uid="{C7D12F06-BD15-4377-A283-1C1A23591E4F}" name="Sport" dataDxfId="1937"/>
    <tableColumn id="2" xr3:uid="{638B9340-8F16-4A50-81DA-836F89CA2028}" name="Equipe 1" dataDxfId="1936"/>
    <tableColumn id="3" xr3:uid="{DB140232-9EFA-4082-95BB-690EEEABA01D}" name="Equipe 2" dataDxfId="1935"/>
    <tableColumn id="8" xr3:uid="{A1C0B9B1-D1D8-4658-9E46-8189CE2C0006}" name="Q1" dataDxfId="1934"/>
    <tableColumn id="10" xr3:uid="{4FE15AAE-6F8E-4AF4-BEA9-B83E7B1C7B9A}" name="Q2" dataDxfId="1933">
      <calculatedColumnFormula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calculatedColumnFormula>
    </tableColumn>
    <tableColumn id="13" xr3:uid="{B3384C61-B5BA-4C27-BBB0-A8CBD5BC32B5}" name="Q2(bis)" dataDxfId="1932">
      <calculatedColumnFormula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calculatedColumnFormula>
    </tableColumn>
    <tableColumn id="11" xr3:uid="{D2F1831B-FA00-4508-921C-D6FF9D159462}" name="Q3" dataDxfId="1931">
      <calculatedColumnFormula>LEN(Tableau15[[#This Row],[Equipe 1]])</calculatedColumnFormula>
    </tableColumn>
    <tableColumn id="12" xr3:uid="{3A3CB2FA-8B35-4C30-8963-6BFFAFEAF559}" name="Q4" dataDxfId="1930">
      <calculatedColumnFormula>LEN(Tableau15[[#This Row],[Equipe 2]])</calculatedColumnFormula>
    </tableColumn>
    <tableColumn id="5" xr3:uid="{8373078E-1D10-4E59-BF48-803866150541}" name="Q5" dataDxfId="1929">
      <calculatedColumnFormula>IFERROR(IF(Tableau15[[#This Row],[Q3]]&gt;0,1,0)+IF(Tableau15[[#This Row],[Q4]]&gt;0,1,0),0)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C2C6-6428-42AF-9756-0B9D246FA57D}">
  <dimension ref="A3:K24"/>
  <sheetViews>
    <sheetView tabSelected="1" zoomScale="85" zoomScaleNormal="85" workbookViewId="0">
      <selection activeCell="L22" sqref="L4:L22"/>
    </sheetView>
  </sheetViews>
  <sheetFormatPr baseColWidth="10" defaultRowHeight="14.5" x14ac:dyDescent="0.35"/>
  <cols>
    <col min="1" max="1" width="29.7265625" customWidth="1"/>
    <col min="2" max="4" width="10.90625" style="1"/>
  </cols>
  <sheetData>
    <row r="3" spans="1:11" x14ac:dyDescent="0.35">
      <c r="A3" s="84" t="s">
        <v>132</v>
      </c>
      <c r="F3" s="63" t="s">
        <v>166</v>
      </c>
      <c r="G3" s="63" t="s">
        <v>167</v>
      </c>
      <c r="H3" s="63" t="s">
        <v>168</v>
      </c>
      <c r="I3" s="63" t="s">
        <v>169</v>
      </c>
      <c r="J3" s="63" t="s">
        <v>170</v>
      </c>
      <c r="K3" s="63" t="s">
        <v>171</v>
      </c>
    </row>
    <row r="4" spans="1:11" x14ac:dyDescent="0.35">
      <c r="A4" s="118" t="s">
        <v>67</v>
      </c>
      <c r="B4"/>
      <c r="C4"/>
      <c r="D4"/>
    </row>
    <row r="5" spans="1:11" x14ac:dyDescent="0.35">
      <c r="A5" s="55" t="s">
        <v>136</v>
      </c>
      <c r="B5"/>
      <c r="C5"/>
      <c r="D5"/>
    </row>
    <row r="6" spans="1:11" x14ac:dyDescent="0.35">
      <c r="A6" s="55" t="s">
        <v>60</v>
      </c>
      <c r="B6"/>
      <c r="C6"/>
      <c r="D6"/>
    </row>
    <row r="7" spans="1:11" x14ac:dyDescent="0.35">
      <c r="A7" s="55" t="s">
        <v>137</v>
      </c>
      <c r="B7"/>
      <c r="C7"/>
      <c r="D7"/>
    </row>
    <row r="8" spans="1:11" x14ac:dyDescent="0.35">
      <c r="A8" s="118" t="s">
        <v>146</v>
      </c>
      <c r="B8"/>
      <c r="C8"/>
      <c r="D8"/>
    </row>
    <row r="9" spans="1:11" x14ac:dyDescent="0.35">
      <c r="A9" s="55" t="s">
        <v>141</v>
      </c>
      <c r="B9"/>
      <c r="C9"/>
      <c r="D9"/>
    </row>
    <row r="10" spans="1:11" x14ac:dyDescent="0.35">
      <c r="A10" s="118" t="s">
        <v>59</v>
      </c>
      <c r="B10"/>
      <c r="C10"/>
      <c r="D10"/>
    </row>
    <row r="11" spans="1:11" x14ac:dyDescent="0.35">
      <c r="A11" s="55" t="s">
        <v>139</v>
      </c>
      <c r="B11"/>
      <c r="C11"/>
      <c r="D11"/>
    </row>
    <row r="12" spans="1:11" x14ac:dyDescent="0.35">
      <c r="A12" s="55" t="s">
        <v>140</v>
      </c>
      <c r="B12"/>
      <c r="C12"/>
      <c r="D12"/>
    </row>
    <row r="13" spans="1:11" x14ac:dyDescent="0.35">
      <c r="A13" s="55" t="s">
        <v>142</v>
      </c>
      <c r="B13"/>
      <c r="C13"/>
      <c r="D13"/>
    </row>
    <row r="14" spans="1:11" x14ac:dyDescent="0.35">
      <c r="A14" s="118" t="s">
        <v>143</v>
      </c>
      <c r="B14"/>
      <c r="C14"/>
      <c r="D14"/>
    </row>
    <row r="15" spans="1:11" x14ac:dyDescent="0.35">
      <c r="A15" s="55" t="s">
        <v>150</v>
      </c>
      <c r="B15"/>
      <c r="C15"/>
      <c r="D15"/>
    </row>
    <row r="16" spans="1:11" x14ac:dyDescent="0.35">
      <c r="A16" s="55" t="s">
        <v>145</v>
      </c>
      <c r="B16"/>
      <c r="C16"/>
      <c r="D16"/>
    </row>
    <row r="17" spans="1:11" x14ac:dyDescent="0.35">
      <c r="A17" s="55" t="s">
        <v>68</v>
      </c>
      <c r="B17"/>
      <c r="C17"/>
      <c r="D17"/>
    </row>
    <row r="18" spans="1:11" x14ac:dyDescent="0.35">
      <c r="A18" s="55" t="s">
        <v>138</v>
      </c>
      <c r="B18"/>
      <c r="C18"/>
      <c r="D18"/>
    </row>
    <row r="19" spans="1:11" x14ac:dyDescent="0.35">
      <c r="A19" s="55" t="s">
        <v>147</v>
      </c>
      <c r="B19"/>
      <c r="C19"/>
      <c r="D19"/>
    </row>
    <row r="20" spans="1:11" x14ac:dyDescent="0.35">
      <c r="A20" s="55" t="s">
        <v>148</v>
      </c>
      <c r="B20"/>
      <c r="C20"/>
      <c r="D20"/>
    </row>
    <row r="21" spans="1:11" x14ac:dyDescent="0.35">
      <c r="A21" s="55" t="s">
        <v>149</v>
      </c>
      <c r="B21"/>
      <c r="C21"/>
      <c r="D21"/>
    </row>
    <row r="22" spans="1:11" x14ac:dyDescent="0.35">
      <c r="A22" s="55" t="s">
        <v>144</v>
      </c>
      <c r="B22"/>
      <c r="C22"/>
      <c r="D22"/>
    </row>
    <row r="23" spans="1:11" x14ac:dyDescent="0.35">
      <c r="A23" s="55" t="s">
        <v>61</v>
      </c>
      <c r="B23"/>
      <c r="C23"/>
      <c r="D23"/>
    </row>
    <row r="24" spans="1:11" x14ac:dyDescent="0.35">
      <c r="B24" s="98">
        <f>SUM(B4:B23)</f>
        <v>0</v>
      </c>
      <c r="C24" s="98">
        <f>SUM(C4:C23)</f>
        <v>0</v>
      </c>
      <c r="D24" s="98">
        <f>SUM(D4:D23)</f>
        <v>0</v>
      </c>
      <c r="F24" s="63"/>
      <c r="G24" s="63"/>
      <c r="H24" s="63"/>
      <c r="I24" s="63"/>
      <c r="J24" s="63"/>
      <c r="K24" s="63"/>
    </row>
  </sheetData>
  <phoneticPr fontId="21" type="noConversion"/>
  <conditionalFormatting sqref="A4:A23">
    <cfRule type="cellIs" dxfId="1928" priority="2" operator="equal">
      <formula>"N"</formula>
    </cfRule>
    <cfRule type="cellIs" dxfId="1927" priority="3" operator="equal">
      <formula>"W"</formula>
    </cfRule>
    <cfRule type="cellIs" dxfId="1926" priority="4" operator="equal">
      <formula>"L"</formula>
    </cfRule>
  </conditionalFormatting>
  <conditionalFormatting sqref="D24">
    <cfRule type="cellIs" dxfId="1925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ED225-3523-46FF-A7E3-68852AB00E7A}">
  <dimension ref="A1:G35"/>
  <sheetViews>
    <sheetView showGridLines="0" topLeftCell="A18" zoomScale="85" zoomScaleNormal="85" workbookViewId="0">
      <selection activeCell="F27" sqref="F27"/>
    </sheetView>
  </sheetViews>
  <sheetFormatPr baseColWidth="10" defaultRowHeight="14.5" x14ac:dyDescent="0.35"/>
  <cols>
    <col min="1" max="1" width="4.81640625" customWidth="1"/>
    <col min="2" max="2" width="18" customWidth="1"/>
    <col min="4" max="6" width="19.54296875" customWidth="1"/>
    <col min="7" max="7" width="16.90625" customWidth="1"/>
    <col min="10" max="11" width="13.81640625" customWidth="1"/>
    <col min="12" max="12" width="3.90625" customWidth="1"/>
    <col min="13" max="14" width="13.81640625" customWidth="1"/>
    <col min="15" max="15" width="3.90625" customWidth="1"/>
    <col min="16" max="17" width="13.81640625" customWidth="1"/>
    <col min="19" max="19" width="18.81640625" customWidth="1"/>
  </cols>
  <sheetData>
    <row r="1" spans="1:7" x14ac:dyDescent="0.35">
      <c r="A1" s="86" t="s">
        <v>5</v>
      </c>
    </row>
    <row r="2" spans="1:7" x14ac:dyDescent="0.35">
      <c r="A2" s="86" t="s">
        <v>6</v>
      </c>
      <c r="E2" s="84" t="s">
        <v>132</v>
      </c>
      <c r="F2" s="84" t="s">
        <v>133</v>
      </c>
      <c r="G2" s="84" t="s">
        <v>133</v>
      </c>
    </row>
    <row r="3" spans="1:7" x14ac:dyDescent="0.35">
      <c r="A3" s="86" t="s">
        <v>7</v>
      </c>
      <c r="E3" s="100" t="s">
        <v>67</v>
      </c>
      <c r="F3" s="85" t="str">
        <f>E3&amp;" A"</f>
        <v>Roue Libre A</v>
      </c>
      <c r="G3" s="85" t="str">
        <f t="shared" ref="G3:G13" si="0">E3&amp;" B"</f>
        <v>Roue Libre B</v>
      </c>
    </row>
    <row r="4" spans="1:7" x14ac:dyDescent="0.35">
      <c r="E4" s="100" t="s">
        <v>136</v>
      </c>
      <c r="F4" s="85" t="str">
        <f t="shared" ref="F4:F13" si="1">E4&amp;" A"</f>
        <v>Akatsuki A</v>
      </c>
      <c r="G4" s="85" t="str">
        <f t="shared" si="0"/>
        <v>Akatsuki B</v>
      </c>
    </row>
    <row r="5" spans="1:7" x14ac:dyDescent="0.35">
      <c r="B5" s="88" t="s">
        <v>134</v>
      </c>
      <c r="E5" s="101" t="s">
        <v>60</v>
      </c>
      <c r="F5" s="85" t="str">
        <f t="shared" si="1"/>
        <v>Les Tengos A</v>
      </c>
      <c r="G5" s="85" t="str">
        <f t="shared" si="0"/>
        <v>Les Tengos B</v>
      </c>
    </row>
    <row r="6" spans="1:7" x14ac:dyDescent="0.35">
      <c r="B6" s="88" t="s">
        <v>134</v>
      </c>
      <c r="E6" s="100" t="s">
        <v>137</v>
      </c>
      <c r="F6" s="85" t="str">
        <f t="shared" si="1"/>
        <v>VitaMines A</v>
      </c>
      <c r="G6" s="85" t="str">
        <f t="shared" si="0"/>
        <v>VitaMines B</v>
      </c>
    </row>
    <row r="7" spans="1:7" x14ac:dyDescent="0.35">
      <c r="B7" s="88" t="s">
        <v>134</v>
      </c>
      <c r="E7" s="100" t="s">
        <v>146</v>
      </c>
      <c r="F7" s="85" t="str">
        <f t="shared" si="1"/>
        <v>Spyk'up A</v>
      </c>
      <c r="G7" s="85" t="str">
        <f t="shared" si="0"/>
        <v>Spyk'up B</v>
      </c>
    </row>
    <row r="8" spans="1:7" x14ac:dyDescent="0.35">
      <c r="B8" s="88" t="s">
        <v>134</v>
      </c>
      <c r="E8" s="100" t="s">
        <v>176</v>
      </c>
      <c r="F8" s="85" t="str">
        <f t="shared" si="1"/>
        <v>Floyouyat A</v>
      </c>
      <c r="G8" s="85" t="str">
        <f t="shared" si="0"/>
        <v>Floyouyat B</v>
      </c>
    </row>
    <row r="9" spans="1:7" x14ac:dyDescent="0.35">
      <c r="B9" s="88" t="s">
        <v>134</v>
      </c>
      <c r="E9" s="100" t="s">
        <v>59</v>
      </c>
      <c r="F9" s="85" t="str">
        <f t="shared" si="1"/>
        <v>Bandanateam A</v>
      </c>
      <c r="G9" s="85" t="str">
        <f t="shared" si="0"/>
        <v>Bandanateam B</v>
      </c>
    </row>
    <row r="10" spans="1:7" x14ac:dyDescent="0.35">
      <c r="B10" s="88" t="s">
        <v>134</v>
      </c>
      <c r="E10" s="102" t="s">
        <v>139</v>
      </c>
      <c r="F10" s="85" t="str">
        <f t="shared" si="1"/>
        <v>Les Fisbrmzv A</v>
      </c>
      <c r="G10" s="85" t="str">
        <f t="shared" si="0"/>
        <v>Les Fisbrmzv B</v>
      </c>
    </row>
    <row r="11" spans="1:7" x14ac:dyDescent="0.35">
      <c r="B11" s="88" t="s">
        <v>134</v>
      </c>
      <c r="E11" s="101" t="s">
        <v>140</v>
      </c>
      <c r="F11" s="85" t="str">
        <f t="shared" si="1"/>
        <v>Les inconnus A</v>
      </c>
      <c r="G11" s="85" t="str">
        <f t="shared" si="0"/>
        <v>Les inconnus B</v>
      </c>
    </row>
    <row r="12" spans="1:7" x14ac:dyDescent="0.35">
      <c r="B12" s="88" t="s">
        <v>134</v>
      </c>
      <c r="E12" s="100" t="s">
        <v>142</v>
      </c>
      <c r="F12" s="85" t="str">
        <f t="shared" si="1"/>
        <v>Facilement A</v>
      </c>
      <c r="G12" s="85" t="str">
        <f t="shared" si="0"/>
        <v>Facilement B</v>
      </c>
    </row>
    <row r="13" spans="1:7" x14ac:dyDescent="0.35">
      <c r="B13" s="88" t="s">
        <v>134</v>
      </c>
      <c r="E13" s="102" t="s">
        <v>143</v>
      </c>
      <c r="F13" s="85" t="str">
        <f t="shared" si="1"/>
        <v>Waral A</v>
      </c>
      <c r="G13" s="85" t="str">
        <f t="shared" si="0"/>
        <v>Waral B</v>
      </c>
    </row>
    <row r="14" spans="1:7" ht="23" x14ac:dyDescent="0.35">
      <c r="B14" s="88" t="s">
        <v>134</v>
      </c>
      <c r="E14" s="100" t="s">
        <v>150</v>
      </c>
      <c r="F14" s="85" t="str">
        <f>E14&amp;" A"</f>
        <v>Bayer les verres culs sec A</v>
      </c>
      <c r="G14" s="85" t="str">
        <f t="shared" ref="G14:G22" si="2">E14&amp;" B"</f>
        <v>Bayer les verres culs sec B</v>
      </c>
    </row>
    <row r="15" spans="1:7" x14ac:dyDescent="0.35">
      <c r="B15" s="88" t="s">
        <v>134</v>
      </c>
      <c r="E15" s="100" t="s">
        <v>145</v>
      </c>
      <c r="F15" s="85" t="str">
        <f t="shared" ref="F15:F22" si="3">E15&amp;" A"</f>
        <v>Gett'up A</v>
      </c>
      <c r="G15" s="85" t="str">
        <f t="shared" si="2"/>
        <v>Gett'up B</v>
      </c>
    </row>
    <row r="16" spans="1:7" x14ac:dyDescent="0.35">
      <c r="B16" s="88" t="s">
        <v>134</v>
      </c>
      <c r="E16" s="100" t="s">
        <v>68</v>
      </c>
      <c r="F16" s="85" t="str">
        <f t="shared" si="3"/>
        <v>Téléteubiloutes A</v>
      </c>
      <c r="G16" s="85" t="str">
        <f t="shared" si="2"/>
        <v>Téléteubiloutes B</v>
      </c>
    </row>
    <row r="17" spans="2:7" x14ac:dyDescent="0.35">
      <c r="B17" s="88" t="s">
        <v>134</v>
      </c>
      <c r="E17" s="100" t="s">
        <v>138</v>
      </c>
      <c r="F17" s="85" t="str">
        <f t="shared" si="3"/>
        <v>Celtics Grave Gros A</v>
      </c>
      <c r="G17" s="85" t="str">
        <f t="shared" si="2"/>
        <v>Celtics Grave Gros B</v>
      </c>
    </row>
    <row r="18" spans="2:7" x14ac:dyDescent="0.35">
      <c r="B18" s="88" t="s">
        <v>134</v>
      </c>
      <c r="E18" s="100" t="s">
        <v>147</v>
      </c>
      <c r="F18" s="85" t="str">
        <f t="shared" si="3"/>
        <v>Pooldeads A</v>
      </c>
      <c r="G18" s="85" t="str">
        <f t="shared" si="2"/>
        <v>Pooldeads B</v>
      </c>
    </row>
    <row r="19" spans="2:7" x14ac:dyDescent="0.35">
      <c r="B19" s="88" t="s">
        <v>134</v>
      </c>
      <c r="E19" s="100" t="s">
        <v>148</v>
      </c>
      <c r="F19" s="85" t="str">
        <f t="shared" si="3"/>
        <v>Lazio de Rhum A</v>
      </c>
      <c r="G19" s="85" t="str">
        <f t="shared" si="2"/>
        <v>Lazio de Rhum B</v>
      </c>
    </row>
    <row r="20" spans="2:7" x14ac:dyDescent="0.35">
      <c r="B20" s="88" t="s">
        <v>134</v>
      </c>
      <c r="E20" s="100" t="s">
        <v>149</v>
      </c>
      <c r="F20" s="85" t="str">
        <f t="shared" si="3"/>
        <v>Blockudoku A</v>
      </c>
      <c r="G20" s="85" t="str">
        <f t="shared" si="2"/>
        <v>Blockudoku B</v>
      </c>
    </row>
    <row r="21" spans="2:7" x14ac:dyDescent="0.35">
      <c r="B21" s="88" t="s">
        <v>134</v>
      </c>
      <c r="E21" s="100" t="s">
        <v>144</v>
      </c>
      <c r="F21" s="85" t="str">
        <f t="shared" si="3"/>
        <v>Les torcheurs A</v>
      </c>
      <c r="G21" s="85" t="str">
        <f t="shared" si="2"/>
        <v>Les torcheurs B</v>
      </c>
    </row>
    <row r="22" spans="2:7" x14ac:dyDescent="0.35">
      <c r="E22" s="101" t="s">
        <v>61</v>
      </c>
      <c r="F22" s="85" t="str">
        <f t="shared" si="3"/>
        <v>L'aile ou la cuite A</v>
      </c>
      <c r="G22" s="85" t="str">
        <f t="shared" si="2"/>
        <v>L'aile ou la cuite B</v>
      </c>
    </row>
    <row r="24" spans="2:7" ht="29" x14ac:dyDescent="0.35">
      <c r="D24" s="56" t="s">
        <v>64</v>
      </c>
      <c r="E24" s="49" t="s">
        <v>63</v>
      </c>
      <c r="F24" s="56" t="s">
        <v>65</v>
      </c>
      <c r="G24" s="49" t="s">
        <v>66</v>
      </c>
    </row>
    <row r="25" spans="2:7" x14ac:dyDescent="0.35">
      <c r="B25" s="85" t="s">
        <v>12</v>
      </c>
      <c r="D25" s="57">
        <v>0.38194444444444442</v>
      </c>
      <c r="E25" s="51">
        <v>0.38194444444444442</v>
      </c>
      <c r="F25" s="57">
        <v>0.625</v>
      </c>
      <c r="G25" s="51">
        <v>0.625</v>
      </c>
    </row>
    <row r="26" spans="2:7" x14ac:dyDescent="0.35">
      <c r="B26" s="85" t="s">
        <v>13</v>
      </c>
      <c r="D26" s="57">
        <v>6.2500000000000003E-3</v>
      </c>
      <c r="E26" s="51">
        <f>D26</f>
        <v>6.2500000000000003E-3</v>
      </c>
      <c r="F26" s="57">
        <v>4.8611111111111112E-3</v>
      </c>
      <c r="G26" s="51">
        <f>F26</f>
        <v>4.8611111111111112E-3</v>
      </c>
    </row>
    <row r="27" spans="2:7" x14ac:dyDescent="0.35">
      <c r="B27" s="85" t="s">
        <v>14</v>
      </c>
      <c r="D27" s="57">
        <v>1.736111111111111E-3</v>
      </c>
      <c r="E27" s="51">
        <f>D27</f>
        <v>1.736111111111111E-3</v>
      </c>
      <c r="F27" s="57">
        <v>2.0833333333333333E-3</v>
      </c>
      <c r="G27" s="51">
        <f>F27</f>
        <v>2.0833333333333333E-3</v>
      </c>
    </row>
    <row r="28" spans="2:7" ht="23" x14ac:dyDescent="0.35">
      <c r="B28" s="85" t="s">
        <v>15</v>
      </c>
      <c r="D28" s="57">
        <v>6.9444444444444441E-3</v>
      </c>
      <c r="E28" s="51">
        <v>6.9444444444444441E-3</v>
      </c>
      <c r="F28" s="57">
        <v>6.9444444444444441E-3</v>
      </c>
      <c r="G28" s="51">
        <v>6.9444444444444441E-3</v>
      </c>
    </row>
    <row r="29" spans="2:7" x14ac:dyDescent="0.35">
      <c r="B29" s="85" t="s">
        <v>55</v>
      </c>
      <c r="D29" s="58">
        <f>'1-Phase de poule-Padel'!C15</f>
        <v>0.46423611111111085</v>
      </c>
      <c r="E29" s="50">
        <f>'1-Phase de poule-Bad'!N20</f>
        <v>0</v>
      </c>
    </row>
    <row r="30" spans="2:7" x14ac:dyDescent="0.35">
      <c r="B30" s="85" t="s">
        <v>56</v>
      </c>
      <c r="D30" s="58">
        <f>'1-Phase de poule-Padel'!AJ46</f>
        <v>0.6</v>
      </c>
      <c r="E30" s="50">
        <f>'1-Phase de poule-Bad'!AJ20</f>
        <v>0</v>
      </c>
    </row>
    <row r="31" spans="2:7" x14ac:dyDescent="0.35">
      <c r="B31" s="85" t="s">
        <v>57</v>
      </c>
      <c r="F31" s="58">
        <f>+'2-Phase de classement-Padel'!V86</f>
        <v>0.70902777777777737</v>
      </c>
      <c r="G31" s="50">
        <f>'Tour généré'!N2</f>
        <v>0.68124999999999969</v>
      </c>
    </row>
    <row r="33" spans="2:5" ht="23" x14ac:dyDescent="0.35">
      <c r="B33" s="85" t="s">
        <v>45</v>
      </c>
      <c r="C33" s="87">
        <v>3</v>
      </c>
      <c r="D33" s="59">
        <f>D26*5+F26*3</f>
        <v>4.5833333333333337E-2</v>
      </c>
      <c r="E33" s="59">
        <f>E26*5+G26*3</f>
        <v>4.5833333333333337E-2</v>
      </c>
    </row>
    <row r="34" spans="2:5" x14ac:dyDescent="0.35">
      <c r="B34" s="85" t="s">
        <v>46</v>
      </c>
      <c r="C34" s="87">
        <v>2</v>
      </c>
    </row>
    <row r="35" spans="2:5" x14ac:dyDescent="0.35">
      <c r="B35" s="85" t="s">
        <v>47</v>
      </c>
      <c r="C35" s="87">
        <v>1</v>
      </c>
    </row>
  </sheetData>
  <phoneticPr fontId="21" type="noConversion"/>
  <conditionalFormatting sqref="B25:B31">
    <cfRule type="cellIs" dxfId="1924" priority="30" operator="equal">
      <formula>"N"</formula>
    </cfRule>
    <cfRule type="cellIs" dxfId="1923" priority="31" operator="equal">
      <formula>"W"</formula>
    </cfRule>
    <cfRule type="cellIs" dxfId="1922" priority="32" operator="equal">
      <formula>"L"</formula>
    </cfRule>
  </conditionalFormatting>
  <conditionalFormatting sqref="B33:C35">
    <cfRule type="cellIs" dxfId="1921" priority="21" operator="equal">
      <formula>"N"</formula>
    </cfRule>
    <cfRule type="cellIs" dxfId="1920" priority="22" operator="equal">
      <formula>"W"</formula>
    </cfRule>
    <cfRule type="cellIs" dxfId="1919" priority="23" operator="equal">
      <formula>"L"</formula>
    </cfRule>
  </conditionalFormatting>
  <conditionalFormatting sqref="E3:G22">
    <cfRule type="cellIs" dxfId="1918" priority="12" operator="equal">
      <formula>"N"</formula>
    </cfRule>
    <cfRule type="cellIs" dxfId="1917" priority="13" operator="equal">
      <formula>"W"</formula>
    </cfRule>
    <cfRule type="cellIs" dxfId="1916" priority="14" operator="equal">
      <formula>"L"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FA60-4B29-4C58-B634-7AD70708D15A}">
  <dimension ref="A1:G34"/>
  <sheetViews>
    <sheetView workbookViewId="0">
      <selection activeCell="H11" sqref="H11"/>
    </sheetView>
  </sheetViews>
  <sheetFormatPr baseColWidth="10" defaultRowHeight="14.5" x14ac:dyDescent="0.35"/>
  <cols>
    <col min="2" max="7" width="19.81640625" style="1" customWidth="1"/>
  </cols>
  <sheetData>
    <row r="1" spans="1:7" ht="15" thickBot="1" x14ac:dyDescent="0.4"/>
    <row r="2" spans="1:7" ht="15" thickBot="1" x14ac:dyDescent="0.4">
      <c r="B2" s="153" t="s">
        <v>11</v>
      </c>
      <c r="C2" s="154"/>
      <c r="D2" s="154"/>
      <c r="E2" s="154"/>
      <c r="F2" s="155"/>
      <c r="G2"/>
    </row>
    <row r="3" spans="1:7" ht="15" thickBot="1" x14ac:dyDescent="0.4"/>
    <row r="4" spans="1:7" ht="15" thickBot="1" x14ac:dyDescent="0.4">
      <c r="B4" s="70">
        <v>1</v>
      </c>
      <c r="C4" s="71">
        <v>2</v>
      </c>
      <c r="D4" s="71">
        <v>3</v>
      </c>
      <c r="E4" s="71">
        <v>4</v>
      </c>
      <c r="F4" s="72">
        <v>5</v>
      </c>
      <c r="G4"/>
    </row>
    <row r="5" spans="1:7" x14ac:dyDescent="0.35">
      <c r="A5" s="1" t="s">
        <v>25</v>
      </c>
      <c r="B5" s="89" t="str">
        <f>+VLOOKUP('Param. - Transition'!B$4,'1-Phase de poule-Padel'!$H$17:$I$21,2,FALSE)</f>
        <v>Roue Libre A</v>
      </c>
      <c r="C5" s="90" t="str">
        <f>+VLOOKUP('Param. - Transition'!C$4,'1-Phase de poule-Padel'!$H$17:$I$21,2,FALSE)</f>
        <v>Les Tengos A</v>
      </c>
      <c r="D5" s="90" t="str">
        <f>+VLOOKUP('Param. - Transition'!D$4,'1-Phase de poule-Padel'!$H$17:$I$21,2,FALSE)</f>
        <v>Spyk'up A</v>
      </c>
      <c r="E5" s="90" t="str">
        <f>+VLOOKUP('Param. - Transition'!E$4,'1-Phase de poule-Padel'!$H$17:$I$21,2,FALSE)</f>
        <v>VitaMines A</v>
      </c>
      <c r="F5" s="91" t="str">
        <f>+VLOOKUP('Param. - Transition'!F$4,'1-Phase de poule-Padel'!$H$17:$I$21,2,FALSE)</f>
        <v>Akatsuki A</v>
      </c>
    </row>
    <row r="6" spans="1:7" x14ac:dyDescent="0.35">
      <c r="A6" s="1" t="s">
        <v>26</v>
      </c>
      <c r="B6" s="92" t="str">
        <f>+VLOOKUP('Param. - Transition'!B$4,'1-Phase de poule-Padel'!$S$17:$T$21,2,FALSE)</f>
        <v>Bandanateam A</v>
      </c>
      <c r="C6" s="6" t="str">
        <f>+VLOOKUP('Param. - Transition'!C$4,'1-Phase de poule-Padel'!$S$17:$T$21,2,FALSE)</f>
        <v>Les Fisbrmzv A</v>
      </c>
      <c r="D6" s="6" t="str">
        <f>+VLOOKUP('Param. - Transition'!D$4,'1-Phase de poule-Padel'!$S$17:$T$21,2,FALSE)</f>
        <v>Floyouyat A</v>
      </c>
      <c r="E6" s="6" t="str">
        <f>+VLOOKUP('Param. - Transition'!E$4,'1-Phase de poule-Padel'!$S$17:$T$21,2,FALSE)</f>
        <v>Facilement A</v>
      </c>
      <c r="F6" s="93" t="str">
        <f>+VLOOKUP('Param. - Transition'!F$4,'1-Phase de poule-Padel'!$S$17:$T$21,2,FALSE)</f>
        <v>Les inconnus A</v>
      </c>
    </row>
    <row r="7" spans="1:7" x14ac:dyDescent="0.35">
      <c r="A7" s="1" t="s">
        <v>27</v>
      </c>
      <c r="B7" s="92" t="str">
        <f>+VLOOKUP('Param. - Transition'!B$4,'1-Phase de poule-Padel'!$AD$17:$AE$21,2,FALSE)</f>
        <v>Les Tengos B</v>
      </c>
      <c r="C7" s="6" t="str">
        <f>+VLOOKUP('Param. - Transition'!C$4,'1-Phase de poule-Padel'!$AD$17:$AE$21,2,FALSE)</f>
        <v>VitaMines B</v>
      </c>
      <c r="D7" s="6" t="str">
        <f>+VLOOKUP('Param. - Transition'!D$4,'1-Phase de poule-Padel'!$AD$17:$AE$21,2,FALSE)</f>
        <v>Spyk'up B</v>
      </c>
      <c r="E7" s="6" t="str">
        <f>+VLOOKUP('Param. - Transition'!E$4,'1-Phase de poule-Padel'!$AD$17:$AE$21,2,FALSE)</f>
        <v>Akatsuki B</v>
      </c>
      <c r="F7" s="93" t="str">
        <f>+VLOOKUP('Param. - Transition'!F$4,'1-Phase de poule-Padel'!$AD$17:$AE$21,2,FALSE)</f>
        <v>Roue Libre B</v>
      </c>
    </row>
    <row r="8" spans="1:7" ht="15" thickBot="1" x14ac:dyDescent="0.4">
      <c r="A8" s="1" t="s">
        <v>28</v>
      </c>
      <c r="B8" s="94" t="str">
        <f>+VLOOKUP('Param. - Transition'!B$4,'1-Phase de poule-Padel'!$AO$17:$AP$21,2,FALSE)</f>
        <v>Les Fisbrmzv B</v>
      </c>
      <c r="C8" s="95" t="str">
        <f>+VLOOKUP('Param. - Transition'!C$4,'1-Phase de poule-Padel'!$AO$17:$AP$21,2,FALSE)</f>
        <v>Bandanateam B</v>
      </c>
      <c r="D8" s="95" t="str">
        <f>+VLOOKUP('Param. - Transition'!D$4,'1-Phase de poule-Padel'!$AO$17:$AP$21,2,FALSE)</f>
        <v>Les inconnus B</v>
      </c>
      <c r="E8" s="95" t="str">
        <f>+VLOOKUP('Param. - Transition'!E$4,'1-Phase de poule-Padel'!$AO$17:$AP$21,2,FALSE)</f>
        <v>Floyouyat B</v>
      </c>
      <c r="F8" s="96" t="str">
        <f>+VLOOKUP('Param. - Transition'!F$4,'1-Phase de poule-Padel'!$AO$17:$AP$21,2,FALSE)</f>
        <v>Facilement B</v>
      </c>
    </row>
    <row r="9" spans="1:7" ht="15" thickBot="1" x14ac:dyDescent="0.4"/>
    <row r="10" spans="1:7" ht="15" thickBot="1" x14ac:dyDescent="0.4">
      <c r="B10" s="70">
        <v>1</v>
      </c>
      <c r="C10" s="71">
        <v>2</v>
      </c>
      <c r="D10" s="71">
        <v>3</v>
      </c>
      <c r="E10" s="71">
        <v>4</v>
      </c>
      <c r="F10" s="72">
        <v>5</v>
      </c>
    </row>
    <row r="11" spans="1:7" x14ac:dyDescent="0.35">
      <c r="A11" s="1" t="s">
        <v>92</v>
      </c>
      <c r="B11" s="89" t="str">
        <f>+VLOOKUP('Param. - Transition'!B$4,'1-Phase de poule-Padel'!$H$48:$I$52,2,FALSE)</f>
        <v>Celtics Grave Gros A</v>
      </c>
      <c r="C11" s="90" t="str">
        <f>+VLOOKUP('Param. - Transition'!C$4,'1-Phase de poule-Padel'!$H$48:$I$52,2,FALSE)</f>
        <v>Waral A</v>
      </c>
      <c r="D11" s="90" t="str">
        <f>+VLOOKUP('Param. - Transition'!D$4,'1-Phase de poule-Padel'!$H$48:$I$52,2,FALSE)</f>
        <v>Téléteubiloutes A</v>
      </c>
      <c r="E11" s="90" t="str">
        <f>+VLOOKUP('Param. - Transition'!E$4,'1-Phase de poule-Padel'!$H$48:$I$52,2,FALSE)</f>
        <v>Bayer les verres culs sec A</v>
      </c>
      <c r="F11" s="91" t="str">
        <f>+VLOOKUP('Param. - Transition'!F$4,'1-Phase de poule-Padel'!$H$48:$I$52,2,FALSE)</f>
        <v>Gett'up A</v>
      </c>
    </row>
    <row r="12" spans="1:7" x14ac:dyDescent="0.35">
      <c r="A12" s="1" t="s">
        <v>93</v>
      </c>
      <c r="B12" s="92" t="str">
        <f>+VLOOKUP('Param. - Transition'!B$4,'1-Phase de poule-Padel'!$S$48:$T$52,2,FALSE)</f>
        <v>L'aile ou la cuite A</v>
      </c>
      <c r="C12" s="6" t="str">
        <f>+VLOOKUP('Param. - Transition'!C$4,'1-Phase de poule-Padel'!$S$48:$T$52,2,FALSE)</f>
        <v>Les torcheurs A</v>
      </c>
      <c r="D12" s="6" t="str">
        <f>+VLOOKUP('Param. - Transition'!D$4,'1-Phase de poule-Padel'!$S$48:$T$52,2,FALSE)</f>
        <v>Pooldeads A</v>
      </c>
      <c r="E12" s="6" t="str">
        <f>+VLOOKUP('Param. - Transition'!E$4,'1-Phase de poule-Padel'!$S$48:$T$52,2,FALSE)</f>
        <v>Blockudoku A</v>
      </c>
      <c r="F12" s="93" t="str">
        <f>+VLOOKUP('Param. - Transition'!F$4,'1-Phase de poule-Padel'!$S$48:$T$52,2,FALSE)</f>
        <v>Lazio de Rhum A</v>
      </c>
    </row>
    <row r="13" spans="1:7" x14ac:dyDescent="0.35">
      <c r="A13" s="1" t="s">
        <v>94</v>
      </c>
      <c r="B13" s="92" t="str">
        <f>+VLOOKUP('Param. - Transition'!B$4,'1-Phase de poule-Padel'!$AD$48:$AE$52,2,FALSE)</f>
        <v>Waral B</v>
      </c>
      <c r="C13" s="6" t="str">
        <f>+VLOOKUP('Param. - Transition'!C$4,'1-Phase de poule-Padel'!$AD$48:$AE$52,2,FALSE)</f>
        <v>Bayer les verres culs sec B</v>
      </c>
      <c r="D13" s="6" t="str">
        <f>+VLOOKUP('Param. - Transition'!D$4,'1-Phase de poule-Padel'!$AD$48:$AE$52,2,FALSE)</f>
        <v>Celtics Grave Gros B</v>
      </c>
      <c r="E13" s="6" t="str">
        <f>+VLOOKUP('Param. - Transition'!E$4,'1-Phase de poule-Padel'!$AD$48:$AE$52,2,FALSE)</f>
        <v>Téléteubiloutes B</v>
      </c>
      <c r="F13" s="93" t="str">
        <f>+VLOOKUP('Param. - Transition'!F$4,'1-Phase de poule-Padel'!$AD$48:$AE$52,2,FALSE)</f>
        <v>Gett'up B</v>
      </c>
    </row>
    <row r="14" spans="1:7" ht="15" thickBot="1" x14ac:dyDescent="0.4">
      <c r="A14" s="1" t="s">
        <v>95</v>
      </c>
      <c r="B14" s="94" t="str">
        <f>+VLOOKUP('Param. - Transition'!B$4,'1-Phase de poule-Padel'!$AO$48:$AP$52,2,FALSE)</f>
        <v>Blockudoku B</v>
      </c>
      <c r="C14" s="95" t="str">
        <f>+VLOOKUP('Param. - Transition'!C$4,'1-Phase de poule-Padel'!$AO$48:$AP$52,2,FALSE)</f>
        <v>L'aile ou la cuite B</v>
      </c>
      <c r="D14" s="95" t="str">
        <f>+VLOOKUP('Param. - Transition'!D$4,'1-Phase de poule-Padel'!$AO$48:$AP$52,2,FALSE)</f>
        <v>Les torcheurs B</v>
      </c>
      <c r="E14" s="95" t="str">
        <f>+VLOOKUP('Param. - Transition'!E$4,'1-Phase de poule-Padel'!$AO$48:$AP$52,2,FALSE)</f>
        <v>Lazio de Rhum B</v>
      </c>
      <c r="F14" s="96" t="str">
        <f>+VLOOKUP('Param. - Transition'!F$4,'1-Phase de poule-Padel'!$AO$48:$AP$52,2,FALSE)</f>
        <v>Pooldeads B</v>
      </c>
    </row>
    <row r="16" spans="1:7" x14ac:dyDescent="0.35">
      <c r="B16" s="1" t="s">
        <v>101</v>
      </c>
      <c r="C16" s="1" t="s">
        <v>103</v>
      </c>
    </row>
    <row r="17" spans="1:6" x14ac:dyDescent="0.35">
      <c r="B17" s="1" t="s">
        <v>102</v>
      </c>
      <c r="C17" s="1" t="s">
        <v>104</v>
      </c>
    </row>
    <row r="21" spans="1:6" ht="15" thickBot="1" x14ac:dyDescent="0.4"/>
    <row r="22" spans="1:6" ht="15" thickBot="1" x14ac:dyDescent="0.4">
      <c r="B22" s="156" t="s">
        <v>11</v>
      </c>
      <c r="C22" s="157"/>
      <c r="D22" s="157"/>
      <c r="E22" s="157"/>
      <c r="F22" s="158"/>
    </row>
    <row r="23" spans="1:6" ht="15" thickBot="1" x14ac:dyDescent="0.4"/>
    <row r="24" spans="1:6" ht="15" thickBot="1" x14ac:dyDescent="0.4">
      <c r="B24" s="70">
        <v>1</v>
      </c>
      <c r="C24" s="71">
        <v>2</v>
      </c>
      <c r="D24" s="71">
        <v>3</v>
      </c>
      <c r="E24" s="71">
        <v>4</v>
      </c>
      <c r="F24" s="72">
        <v>5</v>
      </c>
    </row>
    <row r="25" spans="1:6" x14ac:dyDescent="0.35">
      <c r="A25" s="1" t="s">
        <v>25</v>
      </c>
      <c r="B25" s="89" t="str">
        <f>+VLOOKUP('Param. - Transition'!B$4,'1-Phase de poule-Bad'!$H$17:$I$21,2,FALSE)</f>
        <v>Téléteubiloutes A</v>
      </c>
      <c r="C25" s="90" t="str">
        <f>+VLOOKUP('Param. - Transition'!C$4,'1-Phase de poule-Bad'!$H$17:$I$21,2,FALSE)</f>
        <v>Celtics Grave Gros A</v>
      </c>
      <c r="D25" s="90" t="str">
        <f>+VLOOKUP('Param. - Transition'!D$4,'1-Phase de poule-Bad'!$H$17:$I$21,2,FALSE)</f>
        <v>Waral B</v>
      </c>
      <c r="E25" s="90" t="str">
        <f>+VLOOKUP('Param. - Transition'!E$4,'1-Phase de poule-Bad'!$H$17:$I$21,2,FALSE)</f>
        <v>Bayer les verres culs sec B</v>
      </c>
      <c r="F25" s="91" t="str">
        <f>+VLOOKUP('Param. - Transition'!F$4,'1-Phase de poule-Bad'!$H$17:$I$21,2,FALSE)</f>
        <v>Gett'up B</v>
      </c>
    </row>
    <row r="26" spans="1:6" x14ac:dyDescent="0.35">
      <c r="A26" s="1" t="s">
        <v>26</v>
      </c>
      <c r="B26" s="92" t="str">
        <f>+VLOOKUP('Param. - Transition'!B$4,'1-Phase de poule-Bad'!$S$17:$T$21,2,FALSE)</f>
        <v>Pooldeads A</v>
      </c>
      <c r="C26" s="6" t="str">
        <f>+VLOOKUP('Param. - Transition'!C$4,'1-Phase de poule-Bad'!$S$17:$T$21,2,FALSE)</f>
        <v>Les torcheurs B</v>
      </c>
      <c r="D26" s="6" t="str">
        <f>+VLOOKUP('Param. - Transition'!D$4,'1-Phase de poule-Bad'!$S$17:$T$21,2,FALSE)</f>
        <v>Blockudoku A</v>
      </c>
      <c r="E26" s="6" t="str">
        <f>+VLOOKUP('Param. - Transition'!E$4,'1-Phase de poule-Bad'!$S$17:$T$21,2,FALSE)</f>
        <v>Lazio de Rhum A</v>
      </c>
      <c r="F26" s="93" t="str">
        <f>+VLOOKUP('Param. - Transition'!F$4,'1-Phase de poule-Bad'!$S$17:$T$21,2,FALSE)</f>
        <v>L'aile ou la cuite B</v>
      </c>
    </row>
    <row r="27" spans="1:6" x14ac:dyDescent="0.35">
      <c r="A27" s="1" t="s">
        <v>27</v>
      </c>
      <c r="B27" s="92" t="str">
        <f>+VLOOKUP('Param. - Transition'!B$4,'1-Phase de poule-Bad'!$AD$17:$AE$21,2,FALSE)</f>
        <v>Waral A</v>
      </c>
      <c r="C27" s="6" t="str">
        <f>+VLOOKUP('Param. - Transition'!C$4,'1-Phase de poule-Bad'!$AD$17:$AE$21,2,FALSE)</f>
        <v>Gett'up A</v>
      </c>
      <c r="D27" s="6" t="str">
        <f>+VLOOKUP('Param. - Transition'!D$4,'1-Phase de poule-Bad'!$AD$17:$AE$21,2,FALSE)</f>
        <v>Téléteubiloutes B</v>
      </c>
      <c r="E27" s="6" t="str">
        <f>+VLOOKUP('Param. - Transition'!E$4,'1-Phase de poule-Bad'!$AD$17:$AE$21,2,FALSE)</f>
        <v>Celtics Grave Gros B</v>
      </c>
      <c r="F27" s="93" t="str">
        <f>+VLOOKUP('Param. - Transition'!F$4,'1-Phase de poule-Bad'!$AD$17:$AE$21,2,FALSE)</f>
        <v>Bayer les verres culs sec A</v>
      </c>
    </row>
    <row r="28" spans="1:6" ht="15" thickBot="1" x14ac:dyDescent="0.4">
      <c r="A28" s="1" t="s">
        <v>28</v>
      </c>
      <c r="B28" s="94" t="str">
        <f>+VLOOKUP('Param. - Transition'!B$4,'1-Phase de poule-Bad'!$AO$17:$AP$21,2,FALSE)</f>
        <v>L'aile ou la cuite A</v>
      </c>
      <c r="C28" s="95" t="str">
        <f>+VLOOKUP('Param. - Transition'!C$4,'1-Phase de poule-Bad'!$AO$17:$AP$21,2,FALSE)</f>
        <v>Les torcheurs A</v>
      </c>
      <c r="D28" s="95" t="str">
        <f>+VLOOKUP('Param. - Transition'!D$4,'1-Phase de poule-Bad'!$AO$17:$AP$21,2,FALSE)</f>
        <v>Blockudoku B</v>
      </c>
      <c r="E28" s="95" t="str">
        <f>+VLOOKUP('Param. - Transition'!E$4,'1-Phase de poule-Bad'!$AO$17:$AP$21,2,FALSE)</f>
        <v>Pooldeads B</v>
      </c>
      <c r="F28" s="96" t="str">
        <f>+VLOOKUP('Param. - Transition'!F$4,'1-Phase de poule-Bad'!$AO$17:$AP$21,2,FALSE)</f>
        <v>Lazio de Rhum B</v>
      </c>
    </row>
    <row r="29" spans="1:6" ht="15" thickBot="1" x14ac:dyDescent="0.4"/>
    <row r="30" spans="1:6" ht="15" thickBot="1" x14ac:dyDescent="0.4">
      <c r="B30" s="70">
        <v>1</v>
      </c>
      <c r="C30" s="71">
        <v>2</v>
      </c>
      <c r="D30" s="71">
        <v>3</v>
      </c>
      <c r="E30" s="71">
        <v>4</v>
      </c>
      <c r="F30" s="72">
        <v>5</v>
      </c>
    </row>
    <row r="31" spans="1:6" x14ac:dyDescent="0.35">
      <c r="A31" s="1" t="s">
        <v>92</v>
      </c>
      <c r="B31" s="89" t="str">
        <f>+VLOOKUP('Param. - Transition'!B$4,'1-Phase de poule-Bad'!$H$48:$I$52,2,FALSE)</f>
        <v>Les Tengos B</v>
      </c>
      <c r="C31" s="90" t="str">
        <f>+VLOOKUP('Param. - Transition'!C$4,'1-Phase de poule-Bad'!$H$48:$I$52,2,FALSE)</f>
        <v>Roue Libre B</v>
      </c>
      <c r="D31" s="90" t="str">
        <f>+VLOOKUP('Param. - Transition'!D$4,'1-Phase de poule-Bad'!$H$48:$I$52,2,FALSE)</f>
        <v>Spyk'up A</v>
      </c>
      <c r="E31" s="90" t="str">
        <f>+VLOOKUP('Param. - Transition'!E$4,'1-Phase de poule-Bad'!$H$48:$I$52,2,FALSE)</f>
        <v>VitaMines A</v>
      </c>
      <c r="F31" s="91" t="str">
        <f>+VLOOKUP('Param. - Transition'!F$4,'1-Phase de poule-Bad'!$H$48:$I$52,2,FALSE)</f>
        <v>Akatsuki B</v>
      </c>
    </row>
    <row r="32" spans="1:6" x14ac:dyDescent="0.35">
      <c r="A32" s="1" t="s">
        <v>93</v>
      </c>
      <c r="B32" s="92" t="str">
        <f>+VLOOKUP('Param. - Transition'!B$4,'1-Phase de poule-Bad'!$S$48:$T$52,2,FALSE)</f>
        <v>Les Fisbrmzv A</v>
      </c>
      <c r="C32" s="6" t="str">
        <f>+VLOOKUP('Param. - Transition'!C$4,'1-Phase de poule-Bad'!$S$48:$T$52,2,FALSE)</f>
        <v>Bandanateam A</v>
      </c>
      <c r="D32" s="6" t="str">
        <f>+VLOOKUP('Param. - Transition'!D$4,'1-Phase de poule-Bad'!$S$48:$T$52,2,FALSE)</f>
        <v>Floyouyat A</v>
      </c>
      <c r="E32" s="6" t="str">
        <f>+VLOOKUP('Param. - Transition'!E$4,'1-Phase de poule-Bad'!$S$48:$T$52,2,FALSE)</f>
        <v>Les inconnus B</v>
      </c>
      <c r="F32" s="93" t="str">
        <f>+VLOOKUP('Param. - Transition'!F$4,'1-Phase de poule-Bad'!$S$48:$T$52,2,FALSE)</f>
        <v>Facilement B</v>
      </c>
    </row>
    <row r="33" spans="1:6" x14ac:dyDescent="0.35">
      <c r="A33" s="1" t="s">
        <v>94</v>
      </c>
      <c r="B33" s="92" t="str">
        <f>+VLOOKUP('Param. - Transition'!B$4,'1-Phase de poule-Bad'!$AD$48:$AE$52,2,FALSE)</f>
        <v>Roue Libre A</v>
      </c>
      <c r="C33" s="6" t="str">
        <f>+VLOOKUP('Param. - Transition'!C$4,'1-Phase de poule-Bad'!$AD$48:$AE$52,2,FALSE)</f>
        <v>VitaMines B</v>
      </c>
      <c r="D33" s="6" t="str">
        <f>+VLOOKUP('Param. - Transition'!D$4,'1-Phase de poule-Bad'!$AD$48:$AE$52,2,FALSE)</f>
        <v>Les Tengos A</v>
      </c>
      <c r="E33" s="6" t="str">
        <f>+VLOOKUP('Param. - Transition'!E$4,'1-Phase de poule-Bad'!$AD$48:$AE$52,2,FALSE)</f>
        <v>Spyk'up B</v>
      </c>
      <c r="F33" s="93" t="str">
        <f>+VLOOKUP('Param. - Transition'!F$4,'1-Phase de poule-Bad'!$AD$48:$AE$52,2,FALSE)</f>
        <v>Akatsuki A</v>
      </c>
    </row>
    <row r="34" spans="1:6" ht="15" thickBot="1" x14ac:dyDescent="0.4">
      <c r="A34" s="1" t="s">
        <v>95</v>
      </c>
      <c r="B34" s="94" t="str">
        <f>+VLOOKUP('Param. - Transition'!B$4,'1-Phase de poule-Bad'!$AO$48:$AP$52,2,FALSE)</f>
        <v>Bandanateam B</v>
      </c>
      <c r="C34" s="95" t="str">
        <f>+VLOOKUP('Param. - Transition'!C$4,'1-Phase de poule-Bad'!$AO$48:$AP$52,2,FALSE)</f>
        <v>Les Fisbrmzv B</v>
      </c>
      <c r="D34" s="95" t="str">
        <f>+VLOOKUP('Param. - Transition'!D$4,'1-Phase de poule-Bad'!$AO$48:$AP$52,2,FALSE)</f>
        <v>Floyouyat B</v>
      </c>
      <c r="E34" s="95" t="str">
        <f>+VLOOKUP('Param. - Transition'!E$4,'1-Phase de poule-Bad'!$AO$48:$AP$52,2,FALSE)</f>
        <v>Les inconnus A</v>
      </c>
      <c r="F34" s="96" t="str">
        <f>+VLOOKUP('Param. - Transition'!F$4,'1-Phase de poule-Bad'!$AO$48:$AP$52,2,FALSE)</f>
        <v>Facilement A</v>
      </c>
    </row>
  </sheetData>
  <sheetProtection selectLockedCells="1" selectUnlockedCells="1"/>
  <mergeCells count="2">
    <mergeCell ref="B2:F2"/>
    <mergeCell ref="B22:F22"/>
  </mergeCells>
  <conditionalFormatting sqref="B5:F14">
    <cfRule type="duplicateValues" dxfId="1915" priority="1"/>
  </conditionalFormatting>
  <conditionalFormatting sqref="B25:F34">
    <cfRule type="duplicateValues" dxfId="1914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31B3E-20BB-409B-8B57-0C304535A72A}">
  <sheetPr>
    <tabColor theme="7" tint="0.59999389629810485"/>
    <pageSetUpPr fitToPage="1"/>
  </sheetPr>
  <dimension ref="A2:CJ22"/>
  <sheetViews>
    <sheetView showGridLines="0" view="pageBreakPreview" topLeftCell="Y7" zoomScale="55" zoomScaleNormal="70" zoomScaleSheetLayoutView="55" workbookViewId="0">
      <selection activeCell="AG6" sqref="AG6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1" width="6" style="2" customWidth="1"/>
    <col min="12" max="12" width="0.36328125" style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3" width="0.26953125" style="2" customWidth="1"/>
    <col min="24" max="25" width="8.6328125" style="1" customWidth="1"/>
    <col min="26" max="26" width="1.7265625" customWidth="1"/>
    <col min="27" max="27" width="30.6328125" customWidth="1"/>
    <col min="28" max="29" width="6" style="2" customWidth="1"/>
    <col min="30" max="30" width="5.08984375" customWidth="1"/>
    <col min="31" max="31" width="30.6328125" customWidth="1"/>
    <col min="32" max="32" width="6" style="2" customWidth="1"/>
    <col min="33" max="33" width="8.453125" style="2" customWidth="1"/>
    <col min="34" max="34" width="8.453125" style="2" hidden="1" customWidth="1"/>
    <col min="35" max="35" width="8.453125" style="1" customWidth="1"/>
    <col min="36" max="36" width="8.6328125" style="1" customWidth="1"/>
    <col min="37" max="37" width="1.7265625" customWidth="1"/>
    <col min="38" max="38" width="30.6328125" customWidth="1"/>
    <col min="39" max="40" width="6" style="2" customWidth="1"/>
    <col min="41" max="41" width="5.08984375" customWidth="1"/>
    <col min="42" max="42" width="30.6328125" customWidth="1"/>
    <col min="43" max="44" width="6" style="2" customWidth="1"/>
    <col min="45" max="45" width="0.26953125" style="2" customWidth="1"/>
    <col min="46" max="47" width="8.6328125" style="1" customWidth="1"/>
    <col min="48" max="48" width="1.7265625" customWidth="1"/>
    <col min="49" max="49" width="30.6328125" customWidth="1"/>
    <col min="50" max="51" width="6" style="2" customWidth="1"/>
    <col min="52" max="52" width="5.08984375" customWidth="1"/>
    <col min="53" max="53" width="30.6328125" customWidth="1"/>
    <col min="54" max="55" width="6" style="2" customWidth="1"/>
    <col min="56" max="56" width="0.26953125" style="2" customWidth="1"/>
    <col min="57" max="58" width="8.6328125" style="1" customWidth="1"/>
    <col min="59" max="59" width="1.7265625" customWidth="1"/>
    <col min="60" max="60" width="30.6328125" customWidth="1"/>
    <col min="61" max="62" width="6" style="2" customWidth="1"/>
    <col min="63" max="63" width="5.08984375" customWidth="1"/>
    <col min="64" max="64" width="30.6328125" customWidth="1"/>
    <col min="65" max="66" width="6" style="2" customWidth="1"/>
    <col min="67" max="67" width="0.26953125" style="2" customWidth="1"/>
    <col min="68" max="69" width="8.6328125" style="1" customWidth="1"/>
    <col min="70" max="70" width="1.7265625" customWidth="1"/>
    <col min="71" max="71" width="30.6328125" customWidth="1"/>
    <col min="72" max="73" width="6" style="2" customWidth="1"/>
    <col min="74" max="74" width="5.08984375" customWidth="1"/>
    <col min="75" max="75" width="30.6328125" customWidth="1"/>
    <col min="76" max="77" width="6" style="2" customWidth="1"/>
    <col min="78" max="78" width="0.26953125" style="2" customWidth="1"/>
    <col min="79" max="80" width="8.6328125" style="1" customWidth="1"/>
    <col min="81" max="81" width="1.7265625" customWidth="1"/>
    <col min="82" max="82" width="30.6328125" customWidth="1"/>
    <col min="83" max="84" width="6" style="2" customWidth="1"/>
    <col min="85" max="85" width="5.08984375" customWidth="1"/>
    <col min="86" max="86" width="30.6328125" customWidth="1"/>
    <col min="87" max="88" width="6" style="2" customWidth="1"/>
  </cols>
  <sheetData>
    <row r="2" spans="1:88" ht="61" customHeight="1" x14ac:dyDescent="0.35">
      <c r="B2" s="159" t="s">
        <v>151</v>
      </c>
      <c r="C2" s="159"/>
      <c r="D2" s="159"/>
      <c r="E2" s="159"/>
      <c r="F2" s="159"/>
      <c r="G2" s="159"/>
      <c r="H2" s="159"/>
      <c r="I2" s="159"/>
      <c r="J2" s="159"/>
      <c r="K2" s="159"/>
      <c r="M2" s="159" t="s">
        <v>151</v>
      </c>
      <c r="N2" s="159"/>
      <c r="O2" s="159"/>
      <c r="P2" s="159"/>
      <c r="Q2" s="159"/>
      <c r="R2" s="159"/>
      <c r="S2" s="159"/>
      <c r="T2" s="159"/>
      <c r="U2" s="159"/>
      <c r="V2" s="159"/>
      <c r="W2" s="97"/>
      <c r="X2" s="159" t="s">
        <v>151</v>
      </c>
      <c r="Y2" s="159"/>
      <c r="Z2" s="159"/>
      <c r="AA2" s="159"/>
      <c r="AB2" s="159"/>
      <c r="AC2" s="159"/>
      <c r="AD2" s="159"/>
      <c r="AE2" s="159"/>
      <c r="AF2" s="159"/>
      <c r="AG2" s="159"/>
      <c r="AH2" s="97"/>
      <c r="AI2" s="159" t="s">
        <v>151</v>
      </c>
      <c r="AJ2" s="159"/>
      <c r="AK2" s="159"/>
      <c r="AL2" s="159"/>
      <c r="AM2" s="159"/>
      <c r="AN2" s="159"/>
      <c r="AO2" s="159"/>
      <c r="AP2" s="159"/>
      <c r="AQ2" s="159"/>
      <c r="AR2" s="159"/>
      <c r="AS2" s="97"/>
      <c r="AT2" s="159" t="s">
        <v>151</v>
      </c>
      <c r="AU2" s="159"/>
      <c r="AV2" s="159"/>
      <c r="AW2" s="159"/>
      <c r="AX2" s="159"/>
      <c r="AY2" s="159"/>
      <c r="AZ2" s="159"/>
      <c r="BA2" s="159"/>
      <c r="BB2" s="159"/>
      <c r="BC2" s="159"/>
      <c r="BD2" s="97"/>
      <c r="BE2" s="159" t="s">
        <v>151</v>
      </c>
      <c r="BF2" s="159"/>
      <c r="BG2" s="159"/>
      <c r="BH2" s="159"/>
      <c r="BI2" s="159"/>
      <c r="BJ2" s="159"/>
      <c r="BK2" s="159"/>
      <c r="BL2" s="159"/>
      <c r="BM2" s="159"/>
      <c r="BN2" s="159"/>
      <c r="BO2" s="97"/>
      <c r="BP2" s="159" t="s">
        <v>151</v>
      </c>
      <c r="BQ2" s="159"/>
      <c r="BR2" s="159"/>
      <c r="BS2" s="159"/>
      <c r="BT2" s="159"/>
      <c r="BU2" s="159"/>
      <c r="BV2" s="159"/>
      <c r="BW2" s="159"/>
      <c r="BX2" s="159"/>
      <c r="BY2" s="159"/>
      <c r="BZ2" s="97"/>
      <c r="CA2" s="159" t="s">
        <v>151</v>
      </c>
      <c r="CB2" s="159"/>
      <c r="CC2" s="159"/>
      <c r="CD2" s="159"/>
      <c r="CE2" s="159"/>
      <c r="CF2" s="159"/>
      <c r="CG2" s="159"/>
      <c r="CH2" s="159"/>
      <c r="CI2" s="159"/>
      <c r="CJ2" s="159"/>
    </row>
    <row r="3" spans="1:88" ht="14.5" customHeight="1" x14ac:dyDescent="0.35">
      <c r="W3" s="97"/>
      <c r="AH3" s="97"/>
      <c r="AS3" s="97"/>
      <c r="BD3" s="97"/>
      <c r="BO3" s="97"/>
      <c r="BZ3" s="97"/>
    </row>
    <row r="4" spans="1:88" ht="24" customHeight="1" x14ac:dyDescent="0.35">
      <c r="W4" s="97"/>
      <c r="AH4" s="97"/>
      <c r="AS4" s="97"/>
      <c r="BD4" s="97"/>
      <c r="BO4" s="97"/>
      <c r="BZ4" s="97"/>
    </row>
    <row r="5" spans="1:88" ht="24" customHeight="1" x14ac:dyDescent="0.35">
      <c r="W5" s="97"/>
      <c r="AH5" s="97"/>
      <c r="AS5" s="97"/>
      <c r="BD5" s="97"/>
      <c r="BO5" s="97"/>
      <c r="BZ5" s="97"/>
    </row>
    <row r="6" spans="1:88" ht="24" customHeight="1" thickBot="1" x14ac:dyDescent="0.4">
      <c r="W6" s="97"/>
      <c r="AH6" s="97"/>
      <c r="AS6" s="97"/>
      <c r="BD6" s="97"/>
      <c r="BO6" s="97"/>
      <c r="BZ6" s="97"/>
    </row>
    <row r="7" spans="1:88" ht="24" customHeight="1" thickBot="1" x14ac:dyDescent="0.6">
      <c r="E7" s="160" t="s">
        <v>152</v>
      </c>
      <c r="F7" s="161"/>
      <c r="G7" s="161"/>
      <c r="H7" s="161"/>
      <c r="I7" s="161"/>
      <c r="J7" s="161"/>
      <c r="K7" s="162"/>
      <c r="P7" s="160" t="s">
        <v>153</v>
      </c>
      <c r="Q7" s="161"/>
      <c r="R7" s="161"/>
      <c r="S7" s="161"/>
      <c r="T7" s="161"/>
      <c r="U7" s="161"/>
      <c r="V7" s="162"/>
      <c r="W7" s="97"/>
      <c r="AA7" s="160" t="s">
        <v>154</v>
      </c>
      <c r="AB7" s="161"/>
      <c r="AC7" s="161"/>
      <c r="AD7" s="161"/>
      <c r="AE7" s="161"/>
      <c r="AF7" s="161"/>
      <c r="AG7" s="162"/>
      <c r="AH7" s="97"/>
      <c r="AL7" s="160" t="s">
        <v>155</v>
      </c>
      <c r="AM7" s="161"/>
      <c r="AN7" s="161"/>
      <c r="AO7" s="161"/>
      <c r="AP7" s="161"/>
      <c r="AQ7" s="161"/>
      <c r="AR7" s="162"/>
      <c r="AS7" s="97"/>
      <c r="AW7" s="160" t="s">
        <v>156</v>
      </c>
      <c r="AX7" s="161"/>
      <c r="AY7" s="161"/>
      <c r="AZ7" s="161"/>
      <c r="BA7" s="161"/>
      <c r="BB7" s="161"/>
      <c r="BC7" s="162"/>
      <c r="BD7" s="97"/>
      <c r="BH7" s="160" t="s">
        <v>157</v>
      </c>
      <c r="BI7" s="161"/>
      <c r="BJ7" s="161"/>
      <c r="BK7" s="161"/>
      <c r="BL7" s="161"/>
      <c r="BM7" s="161"/>
      <c r="BN7" s="162"/>
      <c r="BO7" s="97"/>
      <c r="BS7" s="160" t="s">
        <v>158</v>
      </c>
      <c r="BT7" s="161"/>
      <c r="BU7" s="161"/>
      <c r="BV7" s="161"/>
      <c r="BW7" s="161"/>
      <c r="BX7" s="161"/>
      <c r="BY7" s="162"/>
      <c r="BZ7" s="97"/>
      <c r="CD7" s="160" t="s">
        <v>172</v>
      </c>
      <c r="CE7" s="161"/>
      <c r="CF7" s="161"/>
      <c r="CG7" s="161"/>
      <c r="CH7" s="161"/>
      <c r="CI7" s="161"/>
      <c r="CJ7" s="162"/>
    </row>
    <row r="8" spans="1:88" ht="24" customHeight="1" thickBot="1" x14ac:dyDescent="0.4">
      <c r="W8" s="97"/>
      <c r="AH8" s="97"/>
      <c r="AS8" s="97"/>
      <c r="BD8" s="97"/>
      <c r="BO8" s="97"/>
      <c r="BZ8" s="97"/>
    </row>
    <row r="9" spans="1:88" ht="24" customHeight="1" thickBot="1" x14ac:dyDescent="0.4">
      <c r="E9" s="11" t="s">
        <v>0</v>
      </c>
      <c r="F9" s="12" t="s">
        <v>1</v>
      </c>
      <c r="G9" s="12" t="s">
        <v>2</v>
      </c>
      <c r="H9" s="19"/>
      <c r="I9" s="13" t="s">
        <v>0</v>
      </c>
      <c r="J9" s="12" t="s">
        <v>1</v>
      </c>
      <c r="K9" s="14" t="s">
        <v>2</v>
      </c>
      <c r="P9" s="11" t="s">
        <v>0</v>
      </c>
      <c r="Q9" s="12" t="s">
        <v>1</v>
      </c>
      <c r="R9" s="12" t="s">
        <v>2</v>
      </c>
      <c r="S9" s="19"/>
      <c r="T9" s="13" t="s">
        <v>0</v>
      </c>
      <c r="U9" s="12" t="s">
        <v>1</v>
      </c>
      <c r="V9" s="14" t="s">
        <v>2</v>
      </c>
      <c r="W9" s="97"/>
      <c r="AA9" s="11" t="s">
        <v>0</v>
      </c>
      <c r="AB9" s="12" t="s">
        <v>1</v>
      </c>
      <c r="AC9" s="12" t="s">
        <v>2</v>
      </c>
      <c r="AD9" s="19"/>
      <c r="AE9" s="13" t="s">
        <v>0</v>
      </c>
      <c r="AF9" s="12" t="s">
        <v>1</v>
      </c>
      <c r="AG9" s="14" t="s">
        <v>2</v>
      </c>
      <c r="AH9" s="97"/>
      <c r="AL9" s="11" t="s">
        <v>0</v>
      </c>
      <c r="AM9" s="12" t="s">
        <v>1</v>
      </c>
      <c r="AN9" s="12" t="s">
        <v>2</v>
      </c>
      <c r="AO9" s="19"/>
      <c r="AP9" s="13" t="s">
        <v>0</v>
      </c>
      <c r="AQ9" s="12" t="s">
        <v>1</v>
      </c>
      <c r="AR9" s="14" t="s">
        <v>2</v>
      </c>
      <c r="AS9" s="97"/>
      <c r="AW9" s="11" t="s">
        <v>0</v>
      </c>
      <c r="AX9" s="12" t="s">
        <v>1</v>
      </c>
      <c r="AY9" s="12" t="s">
        <v>2</v>
      </c>
      <c r="AZ9" s="19"/>
      <c r="BA9" s="13" t="s">
        <v>0</v>
      </c>
      <c r="BB9" s="12" t="s">
        <v>1</v>
      </c>
      <c r="BC9" s="14" t="s">
        <v>2</v>
      </c>
      <c r="BD9" s="97"/>
      <c r="BH9" s="11" t="s">
        <v>0</v>
      </c>
      <c r="BI9" s="12" t="s">
        <v>1</v>
      </c>
      <c r="BJ9" s="12" t="s">
        <v>2</v>
      </c>
      <c r="BK9" s="19"/>
      <c r="BL9" s="13" t="s">
        <v>0</v>
      </c>
      <c r="BM9" s="12" t="s">
        <v>1</v>
      </c>
      <c r="BN9" s="14" t="s">
        <v>2</v>
      </c>
      <c r="BO9" s="97"/>
      <c r="BS9" s="11" t="s">
        <v>0</v>
      </c>
      <c r="BT9" s="12" t="s">
        <v>1</v>
      </c>
      <c r="BU9" s="12" t="s">
        <v>2</v>
      </c>
      <c r="BV9" s="19"/>
      <c r="BW9" s="13" t="s">
        <v>0</v>
      </c>
      <c r="BX9" s="12" t="s">
        <v>1</v>
      </c>
      <c r="BY9" s="14" t="s">
        <v>2</v>
      </c>
      <c r="BZ9" s="97"/>
      <c r="CD9" s="11" t="s">
        <v>0</v>
      </c>
      <c r="CE9" s="12" t="s">
        <v>1</v>
      </c>
      <c r="CF9" s="12" t="s">
        <v>2</v>
      </c>
      <c r="CG9" s="19"/>
      <c r="CH9" s="13" t="s">
        <v>0</v>
      </c>
      <c r="CI9" s="12" t="s">
        <v>1</v>
      </c>
      <c r="CJ9" s="14" t="s">
        <v>2</v>
      </c>
    </row>
    <row r="10" spans="1:88" ht="30" customHeight="1" thickBot="1" x14ac:dyDescent="0.4">
      <c r="A10" s="24">
        <f>+'1-Phase de poule-Padel'!A5</f>
        <v>0</v>
      </c>
      <c r="B10" s="29" t="str">
        <f>+'1-Phase de poule-Padel'!B5</f>
        <v>T1</v>
      </c>
      <c r="C10" s="29">
        <f>+'1-Phase de poule-Padel'!C5</f>
        <v>0.38194444444444442</v>
      </c>
      <c r="D10" s="5"/>
      <c r="E10" s="15" t="str">
        <f>+'1-Phase de poule-Padel'!E5</f>
        <v>Roue Libre A</v>
      </c>
      <c r="F10" s="22"/>
      <c r="G10" s="22"/>
      <c r="H10" s="64" t="str">
        <f>+'1-Phase de poule-Padel'!H5</f>
        <v>VS</v>
      </c>
      <c r="I10" s="9" t="str">
        <f>+'1-Phase de poule-Padel'!I5</f>
        <v>VitaMines A</v>
      </c>
      <c r="J10" s="22"/>
      <c r="K10" s="24"/>
      <c r="L10" s="24">
        <f>+'1-Phase de poule-Padel'!L5</f>
        <v>0</v>
      </c>
      <c r="M10" s="29" t="str">
        <f>+'1-Phase de poule-Padel'!M5</f>
        <v>T2</v>
      </c>
      <c r="N10" s="29">
        <f>+'1-Phase de poule-Padel'!N5</f>
        <v>0.38194444444444442</v>
      </c>
      <c r="O10" s="5"/>
      <c r="P10" s="15" t="str">
        <f>+'1-Phase de poule-Padel'!P5</f>
        <v>Floyouyat A</v>
      </c>
      <c r="Q10" s="22"/>
      <c r="R10" s="22"/>
      <c r="S10" s="64" t="str">
        <f>+'1-Phase de poule-Padel'!S5</f>
        <v>VS</v>
      </c>
      <c r="T10" s="9" t="str">
        <f>+'1-Phase de poule-Padel'!T5</f>
        <v>Les inconnus A</v>
      </c>
      <c r="U10" s="22"/>
      <c r="V10" s="24"/>
      <c r="W10" s="97"/>
      <c r="X10" s="29" t="str">
        <f>+'1-Phase de poule-Padel'!X5</f>
        <v>T3</v>
      </c>
      <c r="Y10" s="29">
        <f>+'1-Phase de poule-Padel'!Y5</f>
        <v>0.38194444444444442</v>
      </c>
      <c r="Z10" s="5"/>
      <c r="AA10" s="15" t="str">
        <f>+'1-Phase de poule-Padel'!AA5</f>
        <v>Les Tengos B</v>
      </c>
      <c r="AB10" s="22"/>
      <c r="AC10" s="22"/>
      <c r="AD10" s="64" t="str">
        <f>+'1-Phase de poule-Padel'!AD5</f>
        <v>VS</v>
      </c>
      <c r="AE10" s="9" t="str">
        <f>+'1-Phase de poule-Padel'!AE5</f>
        <v>Akatsuki B</v>
      </c>
      <c r="AF10" s="22"/>
      <c r="AG10" s="24"/>
      <c r="AH10" s="97"/>
      <c r="AI10" s="29" t="str">
        <f>+'1-Phase de poule-Padel'!AI5</f>
        <v>T4</v>
      </c>
      <c r="AJ10" s="29">
        <f>+'1-Phase de poule-Padel'!AJ5</f>
        <v>0.38194444444444442</v>
      </c>
      <c r="AK10" s="5"/>
      <c r="AL10" s="15" t="str">
        <f>+'1-Phase de poule-Padel'!AL5</f>
        <v>Les Fisbrmzv B</v>
      </c>
      <c r="AM10" s="22"/>
      <c r="AN10" s="22"/>
      <c r="AO10" s="64" t="str">
        <f>+'1-Phase de poule-Padel'!AO5</f>
        <v>VS</v>
      </c>
      <c r="AP10" s="9" t="str">
        <f>+'1-Phase de poule-Padel'!AP5</f>
        <v>Bandanateam B</v>
      </c>
      <c r="AQ10" s="22"/>
      <c r="AR10" s="24"/>
      <c r="AS10" s="97"/>
      <c r="AT10" s="29" t="str">
        <f>'1-Phase de poule-Padel'!B36</f>
        <v>T1</v>
      </c>
      <c r="AU10" s="29">
        <f>'1-Phase de poule-Padel'!C36</f>
        <v>0.47222222222222193</v>
      </c>
      <c r="AV10" s="5"/>
      <c r="AW10" s="15" t="str">
        <f>'1-Phase de poule-Padel'!E36</f>
        <v>Waral A</v>
      </c>
      <c r="AX10" s="22"/>
      <c r="AY10" s="22"/>
      <c r="AZ10" s="64" t="str">
        <f>'1-Phase de poule-Padel'!H36</f>
        <v>VS</v>
      </c>
      <c r="BA10" s="9" t="str">
        <f>'1-Phase de poule-Padel'!I36</f>
        <v>Téléteubiloutes A</v>
      </c>
      <c r="BB10" s="22"/>
      <c r="BC10" s="24"/>
      <c r="BD10" s="97"/>
      <c r="BE10" s="29" t="str">
        <f>'1-Phase de poule-Padel'!M36</f>
        <v>T2</v>
      </c>
      <c r="BF10" s="29">
        <f>'1-Phase de poule-Padel'!N36</f>
        <v>0.47222222222222193</v>
      </c>
      <c r="BG10" s="5"/>
      <c r="BH10" s="15" t="str">
        <f>'1-Phase de poule-Padel'!P36</f>
        <v>Pooldeads A</v>
      </c>
      <c r="BI10" s="22"/>
      <c r="BJ10" s="22"/>
      <c r="BK10" s="64" t="str">
        <f>'1-Phase de poule-Padel'!S36</f>
        <v>VS</v>
      </c>
      <c r="BL10" s="9" t="str">
        <f>'1-Phase de poule-Padel'!T36</f>
        <v>Les torcheurs A</v>
      </c>
      <c r="BM10" s="22"/>
      <c r="BN10" s="24"/>
      <c r="BO10" s="97"/>
      <c r="BP10" s="29" t="str">
        <f>'1-Phase de poule-Padel'!X36</f>
        <v>T3</v>
      </c>
      <c r="BQ10" s="29">
        <f>'1-Phase de poule-Padel'!Y36</f>
        <v>0.47222222222222193</v>
      </c>
      <c r="BR10" s="5"/>
      <c r="BS10" s="15" t="str">
        <f>'1-Phase de poule-Padel'!AA36</f>
        <v>Gett'up B</v>
      </c>
      <c r="BT10" s="22"/>
      <c r="BU10" s="22"/>
      <c r="BV10" s="64" t="str">
        <f>'1-Phase de poule-Padel'!AD36</f>
        <v>VS</v>
      </c>
      <c r="BW10" s="9" t="str">
        <f>'1-Phase de poule-Padel'!AE36</f>
        <v>Bayer les verres culs sec B</v>
      </c>
      <c r="BX10" s="22"/>
      <c r="BY10" s="24"/>
      <c r="BZ10" s="97"/>
      <c r="CA10" s="29" t="str">
        <f>'1-Phase de poule-Padel'!AI36</f>
        <v>T4</v>
      </c>
      <c r="CB10" s="29">
        <f>'1-Phase de poule-Padel'!AJ36</f>
        <v>0.47222222222222193</v>
      </c>
      <c r="CC10" s="5"/>
      <c r="CD10" s="15" t="str">
        <f>'1-Phase de poule-Padel'!AL36</f>
        <v>Blockudoku B</v>
      </c>
      <c r="CE10" s="22"/>
      <c r="CF10" s="22"/>
      <c r="CG10" s="64" t="str">
        <f>'1-Phase de poule-Padel'!AO36</f>
        <v>VS</v>
      </c>
      <c r="CH10" s="9" t="str">
        <f>'1-Phase de poule-Padel'!AP36</f>
        <v>Lazio de Rhum B</v>
      </c>
      <c r="CI10" s="22"/>
      <c r="CJ10" s="24"/>
    </row>
    <row r="11" spans="1:88" ht="30" customHeight="1" thickBot="1" x14ac:dyDescent="0.4">
      <c r="A11" s="24">
        <f>+'1-Phase de poule-Padel'!A6</f>
        <v>0</v>
      </c>
      <c r="B11" s="29" t="str">
        <f>+'1-Phase de poule-Padel'!B6</f>
        <v>T1</v>
      </c>
      <c r="C11" s="30">
        <f>+'1-Phase de poule-Padel'!C6</f>
        <v>0.3923611111111111</v>
      </c>
      <c r="D11" s="28"/>
      <c r="E11" s="16" t="str">
        <f>+'1-Phase de poule-Padel'!E6</f>
        <v>Akatsuki A</v>
      </c>
      <c r="F11" s="23"/>
      <c r="G11" s="23"/>
      <c r="H11" s="64" t="str">
        <f>+'1-Phase de poule-Padel'!H6</f>
        <v>VS</v>
      </c>
      <c r="I11" s="10" t="str">
        <f>+'1-Phase de poule-Padel'!I6</f>
        <v>Spyk'up A</v>
      </c>
      <c r="J11" s="23"/>
      <c r="K11" s="62"/>
      <c r="L11" s="24">
        <f>+'1-Phase de poule-Padel'!L6</f>
        <v>0</v>
      </c>
      <c r="M11" s="29" t="str">
        <f>+'1-Phase de poule-Padel'!M6</f>
        <v>T2</v>
      </c>
      <c r="N11" s="30">
        <f>+'1-Phase de poule-Padel'!N6</f>
        <v>0.3923611111111111</v>
      </c>
      <c r="O11" s="28"/>
      <c r="P11" s="16" t="str">
        <f>+'1-Phase de poule-Padel'!P6</f>
        <v>Bandanateam A</v>
      </c>
      <c r="Q11" s="23"/>
      <c r="R11" s="23"/>
      <c r="S11" s="64" t="str">
        <f>+'1-Phase de poule-Padel'!S6</f>
        <v>VS</v>
      </c>
      <c r="T11" s="10" t="str">
        <f>+'1-Phase de poule-Padel'!T6</f>
        <v>Facilement A</v>
      </c>
      <c r="U11" s="23"/>
      <c r="V11" s="62"/>
      <c r="W11" s="97"/>
      <c r="X11" s="29" t="str">
        <f>+'1-Phase de poule-Padel'!X6</f>
        <v>T3</v>
      </c>
      <c r="Y11" s="30">
        <f>+'1-Phase de poule-Padel'!Y6</f>
        <v>0.3923611111111111</v>
      </c>
      <c r="Z11" s="28"/>
      <c r="AA11" s="16" t="str">
        <f>+'1-Phase de poule-Padel'!AA6</f>
        <v>VitaMines B</v>
      </c>
      <c r="AB11" s="23"/>
      <c r="AC11" s="23"/>
      <c r="AD11" s="64" t="str">
        <f>+'1-Phase de poule-Padel'!AD6</f>
        <v>VS</v>
      </c>
      <c r="AE11" s="10" t="str">
        <f>+'1-Phase de poule-Padel'!AE6</f>
        <v>Roue Libre B</v>
      </c>
      <c r="AF11" s="23"/>
      <c r="AG11" s="62"/>
      <c r="AH11" s="97"/>
      <c r="AI11" s="29" t="str">
        <f>+'1-Phase de poule-Padel'!AI6</f>
        <v>T4</v>
      </c>
      <c r="AJ11" s="30">
        <f>+'1-Phase de poule-Padel'!AJ6</f>
        <v>0.3923611111111111</v>
      </c>
      <c r="AK11" s="28"/>
      <c r="AL11" s="16" t="str">
        <f>+'1-Phase de poule-Padel'!AL6</f>
        <v>Les inconnus B</v>
      </c>
      <c r="AM11" s="23"/>
      <c r="AN11" s="23"/>
      <c r="AO11" s="64" t="str">
        <f>+'1-Phase de poule-Padel'!AO6</f>
        <v>VS</v>
      </c>
      <c r="AP11" s="10" t="str">
        <f>+'1-Phase de poule-Padel'!AP6</f>
        <v>Floyouyat B</v>
      </c>
      <c r="AQ11" s="23"/>
      <c r="AR11" s="62"/>
      <c r="AS11" s="97"/>
      <c r="AT11" s="29" t="str">
        <f>'1-Phase de poule-Padel'!B37</f>
        <v>T1</v>
      </c>
      <c r="AU11" s="30">
        <f>'1-Phase de poule-Padel'!C37</f>
        <v>0.48020833333333302</v>
      </c>
      <c r="AV11" s="28"/>
      <c r="AW11" s="16" t="str">
        <f>'1-Phase de poule-Padel'!E37</f>
        <v>Bayer les verres culs sec A</v>
      </c>
      <c r="AX11" s="23"/>
      <c r="AY11" s="23"/>
      <c r="AZ11" s="64" t="str">
        <f>'1-Phase de poule-Padel'!H37</f>
        <v>VS</v>
      </c>
      <c r="BA11" s="10" t="str">
        <f>'1-Phase de poule-Padel'!I37</f>
        <v>Celtics Grave Gros A</v>
      </c>
      <c r="BB11" s="23"/>
      <c r="BC11" s="62"/>
      <c r="BD11" s="97"/>
      <c r="BE11" s="29" t="str">
        <f>'1-Phase de poule-Padel'!M37</f>
        <v>T2</v>
      </c>
      <c r="BF11" s="30">
        <f>'1-Phase de poule-Padel'!N37</f>
        <v>0.48020833333333302</v>
      </c>
      <c r="BG11" s="28"/>
      <c r="BH11" s="16" t="str">
        <f>'1-Phase de poule-Padel'!P37</f>
        <v>Lazio de Rhum A</v>
      </c>
      <c r="BI11" s="23"/>
      <c r="BJ11" s="23"/>
      <c r="BK11" s="64" t="str">
        <f>'1-Phase de poule-Padel'!S37</f>
        <v>VS</v>
      </c>
      <c r="BL11" s="10" t="str">
        <f>'1-Phase de poule-Padel'!T37</f>
        <v>L'aile ou la cuite A</v>
      </c>
      <c r="BM11" s="23"/>
      <c r="BN11" s="62"/>
      <c r="BO11" s="97"/>
      <c r="BP11" s="29" t="str">
        <f>'1-Phase de poule-Padel'!X37</f>
        <v>T3</v>
      </c>
      <c r="BQ11" s="30">
        <f>'1-Phase de poule-Padel'!Y37</f>
        <v>0.48020833333333302</v>
      </c>
      <c r="BR11" s="28"/>
      <c r="BS11" s="16" t="str">
        <f>'1-Phase de poule-Padel'!AA37</f>
        <v>Téléteubiloutes B</v>
      </c>
      <c r="BT11" s="23"/>
      <c r="BU11" s="23"/>
      <c r="BV11" s="64" t="str">
        <f>'1-Phase de poule-Padel'!AD37</f>
        <v>VS</v>
      </c>
      <c r="BW11" s="10" t="str">
        <f>'1-Phase de poule-Padel'!AE37</f>
        <v>Waral B</v>
      </c>
      <c r="BX11" s="23"/>
      <c r="BY11" s="62"/>
      <c r="BZ11" s="97"/>
      <c r="CA11" s="29" t="str">
        <f>'1-Phase de poule-Padel'!AI37</f>
        <v>T4</v>
      </c>
      <c r="CB11" s="30">
        <f>'1-Phase de poule-Padel'!AJ37</f>
        <v>0.48020833333333302</v>
      </c>
      <c r="CC11" s="28"/>
      <c r="CD11" s="16" t="str">
        <f>'1-Phase de poule-Padel'!AL37</f>
        <v>Les torcheurs B</v>
      </c>
      <c r="CE11" s="23"/>
      <c r="CF11" s="23"/>
      <c r="CG11" s="64" t="str">
        <f>'1-Phase de poule-Padel'!AO37</f>
        <v>VS</v>
      </c>
      <c r="CH11" s="10" t="str">
        <f>'1-Phase de poule-Padel'!AP37</f>
        <v>Pooldeads B</v>
      </c>
      <c r="CI11" s="23"/>
      <c r="CJ11" s="62"/>
    </row>
    <row r="12" spans="1:88" ht="30" customHeight="1" thickBot="1" x14ac:dyDescent="0.4">
      <c r="A12" s="24">
        <f>+'1-Phase de poule-Padel'!A7</f>
        <v>0</v>
      </c>
      <c r="B12" s="29" t="str">
        <f>+'1-Phase de poule-Padel'!B7</f>
        <v>T1</v>
      </c>
      <c r="C12" s="30">
        <f>+'1-Phase de poule-Padel'!C7</f>
        <v>0.40034722222222219</v>
      </c>
      <c r="D12" s="28"/>
      <c r="E12" s="15" t="str">
        <f>+'1-Phase de poule-Padel'!E7</f>
        <v>Les Tengos A</v>
      </c>
      <c r="F12" s="22"/>
      <c r="G12" s="22"/>
      <c r="H12" s="64" t="str">
        <f>+'1-Phase de poule-Padel'!H7</f>
        <v>VS</v>
      </c>
      <c r="I12" s="9" t="str">
        <f>+'1-Phase de poule-Padel'!I7</f>
        <v>Roue Libre A</v>
      </c>
      <c r="J12" s="22"/>
      <c r="K12" s="24"/>
      <c r="L12" s="24">
        <f>+'1-Phase de poule-Padel'!L7</f>
        <v>0</v>
      </c>
      <c r="M12" s="29" t="str">
        <f>+'1-Phase de poule-Padel'!M7</f>
        <v>T2</v>
      </c>
      <c r="N12" s="30">
        <f>+'1-Phase de poule-Padel'!N7</f>
        <v>0.40034722222222219</v>
      </c>
      <c r="O12" s="28"/>
      <c r="P12" s="15" t="str">
        <f>+'1-Phase de poule-Padel'!P7</f>
        <v>Les Fisbrmzv A</v>
      </c>
      <c r="Q12" s="22"/>
      <c r="R12" s="22"/>
      <c r="S12" s="64" t="str">
        <f>+'1-Phase de poule-Padel'!S7</f>
        <v>VS</v>
      </c>
      <c r="T12" s="9" t="str">
        <f>+'1-Phase de poule-Padel'!T7</f>
        <v>Floyouyat A</v>
      </c>
      <c r="U12" s="22"/>
      <c r="V12" s="24"/>
      <c r="W12" s="97"/>
      <c r="X12" s="29" t="str">
        <f>+'1-Phase de poule-Padel'!X7</f>
        <v>T3</v>
      </c>
      <c r="Y12" s="30">
        <f>+'1-Phase de poule-Padel'!Y7</f>
        <v>0.40034722222222219</v>
      </c>
      <c r="Z12" s="28"/>
      <c r="AA12" s="15" t="str">
        <f>+'1-Phase de poule-Padel'!AA7</f>
        <v>Spyk'up B</v>
      </c>
      <c r="AB12" s="22"/>
      <c r="AC12" s="22"/>
      <c r="AD12" s="64" t="str">
        <f>+'1-Phase de poule-Padel'!AD7</f>
        <v>VS</v>
      </c>
      <c r="AE12" s="9" t="str">
        <f>+'1-Phase de poule-Padel'!AE7</f>
        <v>Les Tengos B</v>
      </c>
      <c r="AF12" s="22"/>
      <c r="AG12" s="24"/>
      <c r="AH12" s="97"/>
      <c r="AI12" s="29" t="str">
        <f>+'1-Phase de poule-Padel'!AI7</f>
        <v>T4</v>
      </c>
      <c r="AJ12" s="30">
        <f>+'1-Phase de poule-Padel'!AJ7</f>
        <v>0.40034722222222219</v>
      </c>
      <c r="AK12" s="28"/>
      <c r="AL12" s="15" t="str">
        <f>+'1-Phase de poule-Padel'!AL7</f>
        <v>Facilement B</v>
      </c>
      <c r="AM12" s="22"/>
      <c r="AN12" s="22"/>
      <c r="AO12" s="64" t="str">
        <f>+'1-Phase de poule-Padel'!AO7</f>
        <v>VS</v>
      </c>
      <c r="AP12" s="9" t="str">
        <f>+'1-Phase de poule-Padel'!AP7</f>
        <v>Les Fisbrmzv B</v>
      </c>
      <c r="AQ12" s="22"/>
      <c r="AR12" s="24"/>
      <c r="AS12" s="97"/>
      <c r="AT12" s="29" t="str">
        <f>'1-Phase de poule-Padel'!B38</f>
        <v>T1</v>
      </c>
      <c r="AU12" s="30">
        <f>'1-Phase de poule-Padel'!C38</f>
        <v>0.4881944444444441</v>
      </c>
      <c r="AV12" s="28"/>
      <c r="AW12" s="15" t="str">
        <f>'1-Phase de poule-Padel'!E38</f>
        <v>Gett'up A</v>
      </c>
      <c r="AX12" s="22"/>
      <c r="AY12" s="22"/>
      <c r="AZ12" s="64" t="str">
        <f>'1-Phase de poule-Padel'!H38</f>
        <v>VS</v>
      </c>
      <c r="BA12" s="9" t="str">
        <f>'1-Phase de poule-Padel'!I38</f>
        <v>Waral A</v>
      </c>
      <c r="BB12" s="22"/>
      <c r="BC12" s="24"/>
      <c r="BD12" s="97"/>
      <c r="BE12" s="29" t="str">
        <f>'1-Phase de poule-Padel'!M38</f>
        <v>T2</v>
      </c>
      <c r="BF12" s="30">
        <f>'1-Phase de poule-Padel'!N38</f>
        <v>0.4881944444444441</v>
      </c>
      <c r="BG12" s="28"/>
      <c r="BH12" s="15" t="str">
        <f>'1-Phase de poule-Padel'!P38</f>
        <v>Blockudoku A</v>
      </c>
      <c r="BI12" s="22"/>
      <c r="BJ12" s="22"/>
      <c r="BK12" s="64" t="str">
        <f>'1-Phase de poule-Padel'!S38</f>
        <v>VS</v>
      </c>
      <c r="BL12" s="9" t="str">
        <f>'1-Phase de poule-Padel'!T38</f>
        <v>Pooldeads A</v>
      </c>
      <c r="BM12" s="22"/>
      <c r="BN12" s="24"/>
      <c r="BO12" s="97"/>
      <c r="BP12" s="29" t="str">
        <f>'1-Phase de poule-Padel'!X38</f>
        <v>T3</v>
      </c>
      <c r="BQ12" s="30">
        <f>'1-Phase de poule-Padel'!Y38</f>
        <v>0.4881944444444441</v>
      </c>
      <c r="BR12" s="28"/>
      <c r="BS12" s="15" t="str">
        <f>'1-Phase de poule-Padel'!AA38</f>
        <v>Celtics Grave Gros B</v>
      </c>
      <c r="BT12" s="22"/>
      <c r="BU12" s="22"/>
      <c r="BV12" s="64" t="str">
        <f>'1-Phase de poule-Padel'!AD38</f>
        <v>VS</v>
      </c>
      <c r="BW12" s="9" t="str">
        <f>'1-Phase de poule-Padel'!AE38</f>
        <v>Gett'up B</v>
      </c>
      <c r="BX12" s="22"/>
      <c r="BY12" s="24"/>
      <c r="BZ12" s="97"/>
      <c r="CA12" s="29" t="str">
        <f>'1-Phase de poule-Padel'!AI38</f>
        <v>T4</v>
      </c>
      <c r="CB12" s="30">
        <f>'1-Phase de poule-Padel'!AJ38</f>
        <v>0.4881944444444441</v>
      </c>
      <c r="CC12" s="28"/>
      <c r="CD12" s="15" t="str">
        <f>'1-Phase de poule-Padel'!AL38</f>
        <v>L'aile ou la cuite B</v>
      </c>
      <c r="CE12" s="22"/>
      <c r="CF12" s="22"/>
      <c r="CG12" s="64" t="str">
        <f>'1-Phase de poule-Padel'!AO38</f>
        <v>VS</v>
      </c>
      <c r="CH12" s="9" t="str">
        <f>'1-Phase de poule-Padel'!AP38</f>
        <v>Blockudoku B</v>
      </c>
      <c r="CI12" s="22"/>
      <c r="CJ12" s="24"/>
    </row>
    <row r="13" spans="1:88" ht="30" customHeight="1" thickBot="1" x14ac:dyDescent="0.4">
      <c r="A13" s="24">
        <f>+'1-Phase de poule-Padel'!A8</f>
        <v>0</v>
      </c>
      <c r="B13" s="29" t="str">
        <f>+'1-Phase de poule-Padel'!B8</f>
        <v>T1</v>
      </c>
      <c r="C13" s="30">
        <f>+'1-Phase de poule-Padel'!C8</f>
        <v>0.40833333333333327</v>
      </c>
      <c r="D13" s="28"/>
      <c r="E13" s="16" t="str">
        <f>+'1-Phase de poule-Padel'!E8</f>
        <v>VitaMines A</v>
      </c>
      <c r="F13" s="23"/>
      <c r="G13" s="23"/>
      <c r="H13" s="64" t="str">
        <f>+'1-Phase de poule-Padel'!H8</f>
        <v>VS</v>
      </c>
      <c r="I13" s="10" t="str">
        <f>+'1-Phase de poule-Padel'!I8</f>
        <v>Akatsuki A</v>
      </c>
      <c r="J13" s="23"/>
      <c r="K13" s="62"/>
      <c r="L13" s="24">
        <f>+'1-Phase de poule-Padel'!L8</f>
        <v>0</v>
      </c>
      <c r="M13" s="29" t="str">
        <f>+'1-Phase de poule-Padel'!M8</f>
        <v>T2</v>
      </c>
      <c r="N13" s="30">
        <f>+'1-Phase de poule-Padel'!N8</f>
        <v>0.40833333333333327</v>
      </c>
      <c r="O13" s="28"/>
      <c r="P13" s="16" t="str">
        <f>+'1-Phase de poule-Padel'!P8</f>
        <v>Les inconnus A</v>
      </c>
      <c r="Q13" s="23"/>
      <c r="R13" s="23"/>
      <c r="S13" s="64" t="str">
        <f>+'1-Phase de poule-Padel'!S8</f>
        <v>VS</v>
      </c>
      <c r="T13" s="10" t="str">
        <f>+'1-Phase de poule-Padel'!T8</f>
        <v>Bandanateam A</v>
      </c>
      <c r="U13" s="23"/>
      <c r="V13" s="62"/>
      <c r="W13" s="97"/>
      <c r="X13" s="29" t="str">
        <f>+'1-Phase de poule-Padel'!X8</f>
        <v>T3</v>
      </c>
      <c r="Y13" s="30">
        <f>+'1-Phase de poule-Padel'!Y8</f>
        <v>0.40833333333333327</v>
      </c>
      <c r="Z13" s="28"/>
      <c r="AA13" s="16" t="str">
        <f>+'1-Phase de poule-Padel'!AA8</f>
        <v>Akatsuki B</v>
      </c>
      <c r="AB13" s="23"/>
      <c r="AC13" s="23"/>
      <c r="AD13" s="64" t="str">
        <f>+'1-Phase de poule-Padel'!AD8</f>
        <v>VS</v>
      </c>
      <c r="AE13" s="10" t="str">
        <f>+'1-Phase de poule-Padel'!AE8</f>
        <v>VitaMines B</v>
      </c>
      <c r="AF13" s="23"/>
      <c r="AG13" s="62"/>
      <c r="AH13" s="97"/>
      <c r="AI13" s="29" t="str">
        <f>+'1-Phase de poule-Padel'!AI8</f>
        <v>T4</v>
      </c>
      <c r="AJ13" s="30">
        <f>+'1-Phase de poule-Padel'!AJ8</f>
        <v>0.40833333333333327</v>
      </c>
      <c r="AK13" s="28"/>
      <c r="AL13" s="16" t="str">
        <f>+'1-Phase de poule-Padel'!AL8</f>
        <v>Bandanateam B</v>
      </c>
      <c r="AM13" s="23"/>
      <c r="AN13" s="23"/>
      <c r="AO13" s="64" t="str">
        <f>+'1-Phase de poule-Padel'!AO8</f>
        <v>VS</v>
      </c>
      <c r="AP13" s="10" t="str">
        <f>+'1-Phase de poule-Padel'!AP8</f>
        <v>Les inconnus B</v>
      </c>
      <c r="AQ13" s="23"/>
      <c r="AR13" s="62"/>
      <c r="AS13" s="97"/>
      <c r="AT13" s="29" t="str">
        <f>'1-Phase de poule-Padel'!B39</f>
        <v>T1</v>
      </c>
      <c r="AU13" s="30">
        <f>'1-Phase de poule-Padel'!C39</f>
        <v>0.49618055555555518</v>
      </c>
      <c r="AV13" s="28"/>
      <c r="AW13" s="16" t="str">
        <f>'1-Phase de poule-Padel'!E39</f>
        <v>Téléteubiloutes A</v>
      </c>
      <c r="AX13" s="23"/>
      <c r="AY13" s="23"/>
      <c r="AZ13" s="64" t="str">
        <f>'1-Phase de poule-Padel'!H39</f>
        <v>VS</v>
      </c>
      <c r="BA13" s="10" t="str">
        <f>'1-Phase de poule-Padel'!I39</f>
        <v>Bayer les verres culs sec A</v>
      </c>
      <c r="BB13" s="23"/>
      <c r="BC13" s="62"/>
      <c r="BD13" s="97"/>
      <c r="BE13" s="29" t="str">
        <f>'1-Phase de poule-Padel'!M39</f>
        <v>T2</v>
      </c>
      <c r="BF13" s="30">
        <f>'1-Phase de poule-Padel'!N39</f>
        <v>0.49618055555555518</v>
      </c>
      <c r="BG13" s="28"/>
      <c r="BH13" s="16" t="str">
        <f>'1-Phase de poule-Padel'!P39</f>
        <v>Les torcheurs A</v>
      </c>
      <c r="BI13" s="23"/>
      <c r="BJ13" s="23"/>
      <c r="BK13" s="64" t="str">
        <f>'1-Phase de poule-Padel'!S39</f>
        <v>VS</v>
      </c>
      <c r="BL13" s="10" t="str">
        <f>'1-Phase de poule-Padel'!T39</f>
        <v>Lazio de Rhum A</v>
      </c>
      <c r="BM13" s="23"/>
      <c r="BN13" s="62"/>
      <c r="BO13" s="97"/>
      <c r="BP13" s="29" t="str">
        <f>'1-Phase de poule-Padel'!X39</f>
        <v>T3</v>
      </c>
      <c r="BQ13" s="30">
        <f>'1-Phase de poule-Padel'!Y39</f>
        <v>0.49618055555555518</v>
      </c>
      <c r="BR13" s="28"/>
      <c r="BS13" s="16" t="str">
        <f>'1-Phase de poule-Padel'!AA39</f>
        <v>Bayer les verres culs sec B</v>
      </c>
      <c r="BT13" s="23"/>
      <c r="BU13" s="23"/>
      <c r="BV13" s="64" t="str">
        <f>'1-Phase de poule-Padel'!AD39</f>
        <v>VS</v>
      </c>
      <c r="BW13" s="10" t="str">
        <f>'1-Phase de poule-Padel'!AE39</f>
        <v>Téléteubiloutes B</v>
      </c>
      <c r="BX13" s="23"/>
      <c r="BY13" s="62"/>
      <c r="BZ13" s="97"/>
      <c r="CA13" s="29" t="str">
        <f>'1-Phase de poule-Padel'!AI39</f>
        <v>T4</v>
      </c>
      <c r="CB13" s="30">
        <f>'1-Phase de poule-Padel'!AJ39</f>
        <v>0.49618055555555518</v>
      </c>
      <c r="CC13" s="28"/>
      <c r="CD13" s="16" t="str">
        <f>'1-Phase de poule-Padel'!AL39</f>
        <v>Lazio de Rhum B</v>
      </c>
      <c r="CE13" s="23"/>
      <c r="CF13" s="23"/>
      <c r="CG13" s="64" t="str">
        <f>'1-Phase de poule-Padel'!AO39</f>
        <v>VS</v>
      </c>
      <c r="CH13" s="10" t="str">
        <f>'1-Phase de poule-Padel'!AP39</f>
        <v>Les torcheurs B</v>
      </c>
      <c r="CI13" s="23"/>
      <c r="CJ13" s="62"/>
    </row>
    <row r="14" spans="1:88" ht="30" customHeight="1" thickBot="1" x14ac:dyDescent="0.4">
      <c r="A14" s="24">
        <f>+'1-Phase de poule-Padel'!A9</f>
        <v>0</v>
      </c>
      <c r="B14" s="29" t="str">
        <f>+'1-Phase de poule-Padel'!B9</f>
        <v>T1</v>
      </c>
      <c r="C14" s="30">
        <f>+'1-Phase de poule-Padel'!C9</f>
        <v>0.41631944444444435</v>
      </c>
      <c r="D14" s="28"/>
      <c r="E14" s="15" t="str">
        <f>+'1-Phase de poule-Padel'!E9</f>
        <v>Spyk'up A</v>
      </c>
      <c r="F14" s="22"/>
      <c r="G14" s="22"/>
      <c r="H14" s="64" t="str">
        <f>+'1-Phase de poule-Padel'!H9</f>
        <v>VS</v>
      </c>
      <c r="I14" s="9" t="str">
        <f>+'1-Phase de poule-Padel'!I9</f>
        <v>Les Tengos A</v>
      </c>
      <c r="J14" s="22"/>
      <c r="K14" s="24"/>
      <c r="L14" s="24">
        <f>+'1-Phase de poule-Padel'!L9</f>
        <v>0</v>
      </c>
      <c r="M14" s="29" t="str">
        <f>+'1-Phase de poule-Padel'!M9</f>
        <v>T2</v>
      </c>
      <c r="N14" s="30">
        <f>+'1-Phase de poule-Padel'!N9</f>
        <v>0.41631944444444435</v>
      </c>
      <c r="O14" s="28"/>
      <c r="P14" s="15" t="str">
        <f>+'1-Phase de poule-Padel'!P9</f>
        <v>Facilement A</v>
      </c>
      <c r="Q14" s="22"/>
      <c r="R14" s="22"/>
      <c r="S14" s="64" t="str">
        <f>+'1-Phase de poule-Padel'!S9</f>
        <v>VS</v>
      </c>
      <c r="T14" s="9" t="str">
        <f>+'1-Phase de poule-Padel'!T9</f>
        <v>Les Fisbrmzv A</v>
      </c>
      <c r="U14" s="22"/>
      <c r="V14" s="24"/>
      <c r="W14" s="97"/>
      <c r="X14" s="29" t="str">
        <f>+'1-Phase de poule-Padel'!X9</f>
        <v>T3</v>
      </c>
      <c r="Y14" s="30">
        <f>+'1-Phase de poule-Padel'!Y9</f>
        <v>0.41631944444444435</v>
      </c>
      <c r="Z14" s="28"/>
      <c r="AA14" s="15" t="str">
        <f>+'1-Phase de poule-Padel'!AA9</f>
        <v>Roue Libre B</v>
      </c>
      <c r="AB14" s="22"/>
      <c r="AC14" s="22"/>
      <c r="AD14" s="64" t="str">
        <f>+'1-Phase de poule-Padel'!AD9</f>
        <v>VS</v>
      </c>
      <c r="AE14" s="9" t="str">
        <f>+'1-Phase de poule-Padel'!AE9</f>
        <v>Spyk'up B</v>
      </c>
      <c r="AF14" s="22"/>
      <c r="AG14" s="24"/>
      <c r="AH14" s="97"/>
      <c r="AI14" s="29" t="str">
        <f>+'1-Phase de poule-Padel'!AI9</f>
        <v>T4</v>
      </c>
      <c r="AJ14" s="30">
        <f>+'1-Phase de poule-Padel'!AJ9</f>
        <v>0.41631944444444435</v>
      </c>
      <c r="AK14" s="28"/>
      <c r="AL14" s="15" t="str">
        <f>+'1-Phase de poule-Padel'!AL9</f>
        <v>Floyouyat B</v>
      </c>
      <c r="AM14" s="22"/>
      <c r="AN14" s="22"/>
      <c r="AO14" s="64" t="str">
        <f>+'1-Phase de poule-Padel'!AO9</f>
        <v>VS</v>
      </c>
      <c r="AP14" s="9" t="str">
        <f>+'1-Phase de poule-Padel'!AP9</f>
        <v>Facilement B</v>
      </c>
      <c r="AQ14" s="22"/>
      <c r="AR14" s="24"/>
      <c r="AS14" s="97"/>
      <c r="AT14" s="29" t="str">
        <f>'1-Phase de poule-Padel'!B40</f>
        <v>T1</v>
      </c>
      <c r="AU14" s="30">
        <f>'1-Phase de poule-Padel'!C40</f>
        <v>0.50416666666666632</v>
      </c>
      <c r="AV14" s="28"/>
      <c r="AW14" s="15" t="str">
        <f>'1-Phase de poule-Padel'!E40</f>
        <v>Celtics Grave Gros A</v>
      </c>
      <c r="AX14" s="22"/>
      <c r="AY14" s="22"/>
      <c r="AZ14" s="64" t="str">
        <f>'1-Phase de poule-Padel'!H40</f>
        <v>VS</v>
      </c>
      <c r="BA14" s="9" t="str">
        <f>'1-Phase de poule-Padel'!I40</f>
        <v>Gett'up A</v>
      </c>
      <c r="BB14" s="22"/>
      <c r="BC14" s="24"/>
      <c r="BD14" s="97"/>
      <c r="BE14" s="29" t="str">
        <f>'1-Phase de poule-Padel'!M40</f>
        <v>T2</v>
      </c>
      <c r="BF14" s="30">
        <f>'1-Phase de poule-Padel'!N40</f>
        <v>0.50416666666666632</v>
      </c>
      <c r="BG14" s="28"/>
      <c r="BH14" s="15" t="str">
        <f>'1-Phase de poule-Padel'!P40</f>
        <v>L'aile ou la cuite A</v>
      </c>
      <c r="BI14" s="22"/>
      <c r="BJ14" s="22"/>
      <c r="BK14" s="64" t="str">
        <f>'1-Phase de poule-Padel'!S40</f>
        <v>VS</v>
      </c>
      <c r="BL14" s="9" t="str">
        <f>'1-Phase de poule-Padel'!T40</f>
        <v>Blockudoku A</v>
      </c>
      <c r="BM14" s="22"/>
      <c r="BN14" s="24"/>
      <c r="BO14" s="97"/>
      <c r="BP14" s="29" t="str">
        <f>'1-Phase de poule-Padel'!X40</f>
        <v>T1</v>
      </c>
      <c r="BQ14" s="30">
        <f>'1-Phase de poule-Padel'!Y40</f>
        <v>0.55208333333333315</v>
      </c>
      <c r="BR14" s="28"/>
      <c r="BS14" s="15" t="str">
        <f>'1-Phase de poule-Padel'!AA40</f>
        <v>Waral B</v>
      </c>
      <c r="BT14" s="22"/>
      <c r="BU14" s="22"/>
      <c r="BV14" s="64" t="str">
        <f>'1-Phase de poule-Padel'!AD40</f>
        <v>VS</v>
      </c>
      <c r="BW14" s="9" t="str">
        <f>'1-Phase de poule-Padel'!AE40</f>
        <v>Celtics Grave Gros B</v>
      </c>
      <c r="BX14" s="22"/>
      <c r="BY14" s="24"/>
      <c r="BZ14" s="97"/>
      <c r="CA14" s="29" t="str">
        <f>'1-Phase de poule-Padel'!AI40</f>
        <v>T2</v>
      </c>
      <c r="CB14" s="30">
        <f>'1-Phase de poule-Padel'!AJ40</f>
        <v>0.55208333333333315</v>
      </c>
      <c r="CC14" s="28"/>
      <c r="CD14" s="15" t="str">
        <f>'1-Phase de poule-Padel'!AL40</f>
        <v>Pooldeads B</v>
      </c>
      <c r="CE14" s="22"/>
      <c r="CF14" s="22"/>
      <c r="CG14" s="64" t="str">
        <f>'1-Phase de poule-Padel'!AO40</f>
        <v>VS</v>
      </c>
      <c r="CH14" s="9" t="str">
        <f>'1-Phase de poule-Padel'!AP40</f>
        <v>L'aile ou la cuite B</v>
      </c>
      <c r="CI14" s="22"/>
      <c r="CJ14" s="24"/>
    </row>
    <row r="15" spans="1:88" ht="30" customHeight="1" thickBot="1" x14ac:dyDescent="0.4">
      <c r="A15" s="24">
        <f>+'1-Phase de poule-Padel'!A10</f>
        <v>0</v>
      </c>
      <c r="B15" s="29" t="str">
        <f>+'1-Phase de poule-Padel'!B10</f>
        <v>T1</v>
      </c>
      <c r="C15" s="30">
        <f>+'1-Phase de poule-Padel'!C10</f>
        <v>0.42430555555555544</v>
      </c>
      <c r="D15" s="28"/>
      <c r="E15" s="16" t="str">
        <f>+'1-Phase de poule-Padel'!E10</f>
        <v>Roue Libre A</v>
      </c>
      <c r="F15" s="23"/>
      <c r="G15" s="23"/>
      <c r="H15" s="64" t="str">
        <f>+'1-Phase de poule-Padel'!H10</f>
        <v>VS</v>
      </c>
      <c r="I15" s="10" t="str">
        <f>+'1-Phase de poule-Padel'!I10</f>
        <v>Akatsuki A</v>
      </c>
      <c r="J15" s="23"/>
      <c r="K15" s="62"/>
      <c r="L15" s="24">
        <f>+'1-Phase de poule-Padel'!L10</f>
        <v>0</v>
      </c>
      <c r="M15" s="29" t="str">
        <f>+'1-Phase de poule-Padel'!M10</f>
        <v>T2</v>
      </c>
      <c r="N15" s="30">
        <f>+'1-Phase de poule-Padel'!N10</f>
        <v>0.42430555555555544</v>
      </c>
      <c r="O15" s="28"/>
      <c r="P15" s="16" t="str">
        <f>+'1-Phase de poule-Padel'!P10</f>
        <v>Floyouyat A</v>
      </c>
      <c r="Q15" s="23"/>
      <c r="R15" s="23"/>
      <c r="S15" s="64" t="str">
        <f>+'1-Phase de poule-Padel'!S10</f>
        <v>VS</v>
      </c>
      <c r="T15" s="10" t="str">
        <f>+'1-Phase de poule-Padel'!T10</f>
        <v>Bandanateam A</v>
      </c>
      <c r="U15" s="23"/>
      <c r="V15" s="62"/>
      <c r="W15" s="97"/>
      <c r="X15" s="29" t="str">
        <f>+'1-Phase de poule-Padel'!X10</f>
        <v>T3</v>
      </c>
      <c r="Y15" s="30">
        <f>+'1-Phase de poule-Padel'!Y10</f>
        <v>0.42430555555555544</v>
      </c>
      <c r="Z15" s="28"/>
      <c r="AA15" s="16" t="str">
        <f>+'1-Phase de poule-Padel'!AA10</f>
        <v>Les Tengos B</v>
      </c>
      <c r="AB15" s="23"/>
      <c r="AC15" s="23"/>
      <c r="AD15" s="64" t="str">
        <f>+'1-Phase de poule-Padel'!AD10</f>
        <v>VS</v>
      </c>
      <c r="AE15" s="10" t="str">
        <f>+'1-Phase de poule-Padel'!AE10</f>
        <v>VitaMines B</v>
      </c>
      <c r="AF15" s="23"/>
      <c r="AG15" s="62"/>
      <c r="AH15" s="97"/>
      <c r="AI15" s="29" t="str">
        <f>+'1-Phase de poule-Padel'!AI10</f>
        <v>T4</v>
      </c>
      <c r="AJ15" s="30">
        <f>+'1-Phase de poule-Padel'!AJ10</f>
        <v>0.42430555555555544</v>
      </c>
      <c r="AK15" s="28"/>
      <c r="AL15" s="16" t="str">
        <f>+'1-Phase de poule-Padel'!AL10</f>
        <v>Les Fisbrmzv B</v>
      </c>
      <c r="AM15" s="23"/>
      <c r="AN15" s="23"/>
      <c r="AO15" s="64" t="str">
        <f>+'1-Phase de poule-Padel'!AO10</f>
        <v>VS</v>
      </c>
      <c r="AP15" s="10" t="str">
        <f>+'1-Phase de poule-Padel'!AP10</f>
        <v>Les inconnus B</v>
      </c>
      <c r="AQ15" s="23"/>
      <c r="AR15" s="62"/>
      <c r="AS15" s="97"/>
      <c r="AT15" s="29" t="str">
        <f>'1-Phase de poule-Padel'!B41</f>
        <v>T1</v>
      </c>
      <c r="AU15" s="30">
        <f>'1-Phase de poule-Padel'!C41</f>
        <v>0.51215277777777746</v>
      </c>
      <c r="AV15" s="28"/>
      <c r="AW15" s="16" t="str">
        <f>'1-Phase de poule-Padel'!E41</f>
        <v>Waral A</v>
      </c>
      <c r="AX15" s="23"/>
      <c r="AY15" s="23"/>
      <c r="AZ15" s="64" t="str">
        <f>'1-Phase de poule-Padel'!H41</f>
        <v>VS</v>
      </c>
      <c r="BA15" s="10" t="str">
        <f>'1-Phase de poule-Padel'!I41</f>
        <v>Bayer les verres culs sec A</v>
      </c>
      <c r="BB15" s="23"/>
      <c r="BC15" s="62"/>
      <c r="BD15" s="97"/>
      <c r="BE15" s="29" t="str">
        <f>'1-Phase de poule-Padel'!M41</f>
        <v>T2</v>
      </c>
      <c r="BF15" s="30">
        <f>'1-Phase de poule-Padel'!N41</f>
        <v>0.51215277777777746</v>
      </c>
      <c r="BG15" s="28"/>
      <c r="BH15" s="16" t="str">
        <f>'1-Phase de poule-Padel'!P41</f>
        <v>Pooldeads A</v>
      </c>
      <c r="BI15" s="23"/>
      <c r="BJ15" s="23"/>
      <c r="BK15" s="64" t="str">
        <f>'1-Phase de poule-Padel'!S41</f>
        <v>VS</v>
      </c>
      <c r="BL15" s="10" t="str">
        <f>'1-Phase de poule-Padel'!T41</f>
        <v>Lazio de Rhum A</v>
      </c>
      <c r="BM15" s="23"/>
      <c r="BN15" s="62"/>
      <c r="BO15" s="97"/>
      <c r="BP15" s="29" t="str">
        <f>'1-Phase de poule-Padel'!X41</f>
        <v>T1</v>
      </c>
      <c r="BQ15" s="30">
        <f>'1-Phase de poule-Padel'!Y41</f>
        <v>0.56006944444444429</v>
      </c>
      <c r="BR15" s="28"/>
      <c r="BS15" s="16" t="str">
        <f>'1-Phase de poule-Padel'!AA41</f>
        <v>Gett'up B</v>
      </c>
      <c r="BT15" s="23"/>
      <c r="BU15" s="23"/>
      <c r="BV15" s="64" t="str">
        <f>'1-Phase de poule-Padel'!AD41</f>
        <v>VS</v>
      </c>
      <c r="BW15" s="10" t="str">
        <f>'1-Phase de poule-Padel'!AE41</f>
        <v>Téléteubiloutes B</v>
      </c>
      <c r="BX15" s="23"/>
      <c r="BY15" s="62"/>
      <c r="BZ15" s="97"/>
      <c r="CA15" s="29" t="str">
        <f>'1-Phase de poule-Padel'!AI41</f>
        <v>T2</v>
      </c>
      <c r="CB15" s="30">
        <f>'1-Phase de poule-Padel'!AJ41</f>
        <v>0.56006944444444429</v>
      </c>
      <c r="CC15" s="28"/>
      <c r="CD15" s="16" t="str">
        <f>'1-Phase de poule-Padel'!AL41</f>
        <v>Blockudoku B</v>
      </c>
      <c r="CE15" s="23"/>
      <c r="CF15" s="23"/>
      <c r="CG15" s="64" t="str">
        <f>'1-Phase de poule-Padel'!AO41</f>
        <v>VS</v>
      </c>
      <c r="CH15" s="10" t="str">
        <f>'1-Phase de poule-Padel'!AP41</f>
        <v>Les torcheurs B</v>
      </c>
      <c r="CI15" s="23"/>
      <c r="CJ15" s="62"/>
    </row>
    <row r="16" spans="1:88" ht="30" customHeight="1" thickBot="1" x14ac:dyDescent="0.4">
      <c r="A16" s="24">
        <f>+'1-Phase de poule-Padel'!A11</f>
        <v>0</v>
      </c>
      <c r="B16" s="29" t="str">
        <f>+'1-Phase de poule-Padel'!B11</f>
        <v>T1</v>
      </c>
      <c r="C16" s="30">
        <f>+'1-Phase de poule-Padel'!C11</f>
        <v>0.43229166666666652</v>
      </c>
      <c r="D16" s="28"/>
      <c r="E16" s="15" t="str">
        <f>+'1-Phase de poule-Padel'!E11</f>
        <v>VitaMines A</v>
      </c>
      <c r="F16" s="22"/>
      <c r="G16" s="22"/>
      <c r="H16" s="64" t="str">
        <f>+'1-Phase de poule-Padel'!H11</f>
        <v>VS</v>
      </c>
      <c r="I16" s="9" t="str">
        <f>+'1-Phase de poule-Padel'!I11</f>
        <v>Spyk'up A</v>
      </c>
      <c r="J16" s="22"/>
      <c r="K16" s="24"/>
      <c r="L16" s="24">
        <f>+'1-Phase de poule-Padel'!L11</f>
        <v>0</v>
      </c>
      <c r="M16" s="29" t="str">
        <f>+'1-Phase de poule-Padel'!M11</f>
        <v>T2</v>
      </c>
      <c r="N16" s="30">
        <f>+'1-Phase de poule-Padel'!N11</f>
        <v>0.43229166666666652</v>
      </c>
      <c r="O16" s="28"/>
      <c r="P16" s="15" t="str">
        <f>+'1-Phase de poule-Padel'!P11</f>
        <v>Les inconnus A</v>
      </c>
      <c r="Q16" s="22"/>
      <c r="R16" s="22"/>
      <c r="S16" s="64" t="str">
        <f>+'1-Phase de poule-Padel'!S11</f>
        <v>VS</v>
      </c>
      <c r="T16" s="9" t="str">
        <f>+'1-Phase de poule-Padel'!T11</f>
        <v>Facilement A</v>
      </c>
      <c r="U16" s="22"/>
      <c r="V16" s="24"/>
      <c r="W16" s="97"/>
      <c r="X16" s="29" t="str">
        <f>+'1-Phase de poule-Padel'!X11</f>
        <v>T3</v>
      </c>
      <c r="Y16" s="30">
        <f>+'1-Phase de poule-Padel'!Y11</f>
        <v>0.43229166666666652</v>
      </c>
      <c r="Z16" s="28"/>
      <c r="AA16" s="15" t="str">
        <f>+'1-Phase de poule-Padel'!AA11</f>
        <v>Akatsuki B</v>
      </c>
      <c r="AB16" s="22"/>
      <c r="AC16" s="22"/>
      <c r="AD16" s="64" t="str">
        <f>+'1-Phase de poule-Padel'!AD11</f>
        <v>VS</v>
      </c>
      <c r="AE16" s="9" t="str">
        <f>+'1-Phase de poule-Padel'!AE11</f>
        <v>Roue Libre B</v>
      </c>
      <c r="AF16" s="22"/>
      <c r="AG16" s="24"/>
      <c r="AH16" s="97"/>
      <c r="AI16" s="29" t="str">
        <f>+'1-Phase de poule-Padel'!AI11</f>
        <v>T4</v>
      </c>
      <c r="AJ16" s="30">
        <f>+'1-Phase de poule-Padel'!AJ11</f>
        <v>0.43229166666666652</v>
      </c>
      <c r="AK16" s="28"/>
      <c r="AL16" s="15" t="str">
        <f>+'1-Phase de poule-Padel'!AL11</f>
        <v>Bandanateam B</v>
      </c>
      <c r="AM16" s="22"/>
      <c r="AN16" s="22"/>
      <c r="AO16" s="64" t="str">
        <f>+'1-Phase de poule-Padel'!AO11</f>
        <v>VS</v>
      </c>
      <c r="AP16" s="9" t="str">
        <f>+'1-Phase de poule-Padel'!AP11</f>
        <v>Floyouyat B</v>
      </c>
      <c r="AQ16" s="22"/>
      <c r="AR16" s="24"/>
      <c r="AS16" s="97"/>
      <c r="AT16" s="29" t="str">
        <f>'1-Phase de poule-Padel'!B42</f>
        <v>T1</v>
      </c>
      <c r="AU16" s="30">
        <f>'1-Phase de poule-Padel'!C42</f>
        <v>0.5201388888888886</v>
      </c>
      <c r="AV16" s="28"/>
      <c r="AW16" s="15" t="str">
        <f>'1-Phase de poule-Padel'!E42</f>
        <v>Téléteubiloutes A</v>
      </c>
      <c r="AX16" s="22"/>
      <c r="AY16" s="22"/>
      <c r="AZ16" s="64" t="str">
        <f>'1-Phase de poule-Padel'!H42</f>
        <v>VS</v>
      </c>
      <c r="BA16" s="9" t="str">
        <f>'1-Phase de poule-Padel'!I42</f>
        <v>Celtics Grave Gros A</v>
      </c>
      <c r="BB16" s="22"/>
      <c r="BC16" s="24"/>
      <c r="BD16" s="97"/>
      <c r="BE16" s="29" t="str">
        <f>'1-Phase de poule-Padel'!M42</f>
        <v>T2</v>
      </c>
      <c r="BF16" s="30">
        <f>'1-Phase de poule-Padel'!N42</f>
        <v>0.5201388888888886</v>
      </c>
      <c r="BG16" s="28"/>
      <c r="BH16" s="15" t="str">
        <f>'1-Phase de poule-Padel'!P42</f>
        <v>Les torcheurs A</v>
      </c>
      <c r="BI16" s="22"/>
      <c r="BJ16" s="22"/>
      <c r="BK16" s="64" t="str">
        <f>'1-Phase de poule-Padel'!S42</f>
        <v>VS</v>
      </c>
      <c r="BL16" s="9" t="str">
        <f>'1-Phase de poule-Padel'!T42</f>
        <v>L'aile ou la cuite A</v>
      </c>
      <c r="BM16" s="22"/>
      <c r="BN16" s="24"/>
      <c r="BO16" s="97"/>
      <c r="BP16" s="29" t="str">
        <f>'1-Phase de poule-Padel'!X42</f>
        <v>T1</v>
      </c>
      <c r="BQ16" s="30">
        <f>'1-Phase de poule-Padel'!Y42</f>
        <v>0.56805555555555542</v>
      </c>
      <c r="BR16" s="28"/>
      <c r="BS16" s="15" t="str">
        <f>'1-Phase de poule-Padel'!AA42</f>
        <v>Bayer les verres culs sec B</v>
      </c>
      <c r="BT16" s="22"/>
      <c r="BU16" s="22"/>
      <c r="BV16" s="64" t="str">
        <f>'1-Phase de poule-Padel'!AD42</f>
        <v>VS</v>
      </c>
      <c r="BW16" s="9" t="str">
        <f>'1-Phase de poule-Padel'!AE42</f>
        <v>Waral B</v>
      </c>
      <c r="BX16" s="22"/>
      <c r="BY16" s="24"/>
      <c r="BZ16" s="97"/>
      <c r="CA16" s="29" t="str">
        <f>'1-Phase de poule-Padel'!AI42</f>
        <v>T2</v>
      </c>
      <c r="CB16" s="30">
        <f>'1-Phase de poule-Padel'!AJ42</f>
        <v>0.56805555555555542</v>
      </c>
      <c r="CC16" s="28"/>
      <c r="CD16" s="15" t="str">
        <f>'1-Phase de poule-Padel'!AL42</f>
        <v>Lazio de Rhum B</v>
      </c>
      <c r="CE16" s="22"/>
      <c r="CF16" s="22"/>
      <c r="CG16" s="64" t="str">
        <f>'1-Phase de poule-Padel'!AO42</f>
        <v>VS</v>
      </c>
      <c r="CH16" s="9" t="str">
        <f>'1-Phase de poule-Padel'!AP42</f>
        <v>Pooldeads B</v>
      </c>
      <c r="CI16" s="22"/>
      <c r="CJ16" s="24"/>
    </row>
    <row r="17" spans="1:88" ht="30" customHeight="1" thickBot="1" x14ac:dyDescent="0.4">
      <c r="A17" s="24">
        <f>+'1-Phase de poule-Padel'!A12</f>
        <v>0</v>
      </c>
      <c r="B17" s="29" t="str">
        <f>+'1-Phase de poule-Padel'!B12</f>
        <v>T1</v>
      </c>
      <c r="C17" s="30">
        <f>+'1-Phase de poule-Padel'!C12</f>
        <v>0.4402777777777776</v>
      </c>
      <c r="E17" s="16" t="str">
        <f>+'1-Phase de poule-Padel'!E12</f>
        <v>Akatsuki A</v>
      </c>
      <c r="F17" s="23"/>
      <c r="G17" s="23"/>
      <c r="H17" s="64" t="str">
        <f>+'1-Phase de poule-Padel'!H12</f>
        <v>VS</v>
      </c>
      <c r="I17" s="10" t="str">
        <f>+'1-Phase de poule-Padel'!I12</f>
        <v>Les Tengos A</v>
      </c>
      <c r="J17" s="23"/>
      <c r="K17" s="62"/>
      <c r="L17" s="24">
        <f>+'1-Phase de poule-Padel'!L12</f>
        <v>0</v>
      </c>
      <c r="M17" s="29" t="str">
        <f>+'1-Phase de poule-Padel'!M12</f>
        <v>T2</v>
      </c>
      <c r="N17" s="30">
        <f>+'1-Phase de poule-Padel'!N12</f>
        <v>0.4402777777777776</v>
      </c>
      <c r="P17" s="16" t="str">
        <f>+'1-Phase de poule-Padel'!P12</f>
        <v>Bandanateam A</v>
      </c>
      <c r="Q17" s="23"/>
      <c r="R17" s="23"/>
      <c r="S17" s="64" t="str">
        <f>+'1-Phase de poule-Padel'!S12</f>
        <v>VS</v>
      </c>
      <c r="T17" s="10" t="str">
        <f>+'1-Phase de poule-Padel'!T12</f>
        <v>Les Fisbrmzv A</v>
      </c>
      <c r="U17" s="23"/>
      <c r="V17" s="62"/>
      <c r="W17" s="97"/>
      <c r="X17" s="29" t="str">
        <f>+'1-Phase de poule-Padel'!X12</f>
        <v>T3</v>
      </c>
      <c r="Y17" s="30">
        <f>+'1-Phase de poule-Padel'!Y12</f>
        <v>0.4402777777777776</v>
      </c>
      <c r="AA17" s="16" t="str">
        <f>+'1-Phase de poule-Padel'!AA12</f>
        <v>VitaMines B</v>
      </c>
      <c r="AB17" s="23"/>
      <c r="AC17" s="23"/>
      <c r="AD17" s="64" t="str">
        <f>+'1-Phase de poule-Padel'!AD12</f>
        <v>VS</v>
      </c>
      <c r="AE17" s="10" t="str">
        <f>+'1-Phase de poule-Padel'!AE12</f>
        <v>Spyk'up B</v>
      </c>
      <c r="AF17" s="23"/>
      <c r="AG17" s="62"/>
      <c r="AH17" s="97"/>
      <c r="AI17" s="29" t="str">
        <f>+'1-Phase de poule-Padel'!AI12</f>
        <v>T4</v>
      </c>
      <c r="AJ17" s="30">
        <f>+'1-Phase de poule-Padel'!AJ12</f>
        <v>0.4402777777777776</v>
      </c>
      <c r="AL17" s="16" t="str">
        <f>+'1-Phase de poule-Padel'!AL12</f>
        <v>Les inconnus B</v>
      </c>
      <c r="AM17" s="23"/>
      <c r="AN17" s="23"/>
      <c r="AO17" s="64" t="str">
        <f>+'1-Phase de poule-Padel'!AO12</f>
        <v>VS</v>
      </c>
      <c r="AP17" s="10" t="str">
        <f>+'1-Phase de poule-Padel'!AP12</f>
        <v>Facilement B</v>
      </c>
      <c r="AQ17" s="23"/>
      <c r="AR17" s="62"/>
      <c r="AS17" s="97"/>
      <c r="AT17" s="29" t="str">
        <f>'1-Phase de poule-Padel'!B43</f>
        <v>T1</v>
      </c>
      <c r="AU17" s="30">
        <f>'1-Phase de poule-Padel'!C43</f>
        <v>0.52812499999999973</v>
      </c>
      <c r="AW17" s="16" t="str">
        <f>'1-Phase de poule-Padel'!E43</f>
        <v>Bayer les verres culs sec A</v>
      </c>
      <c r="AX17" s="23"/>
      <c r="AY17" s="23"/>
      <c r="AZ17" s="64" t="str">
        <f>'1-Phase de poule-Padel'!H43</f>
        <v>VS</v>
      </c>
      <c r="BA17" s="10" t="str">
        <f>'1-Phase de poule-Padel'!I43</f>
        <v>Gett'up A</v>
      </c>
      <c r="BB17" s="23"/>
      <c r="BC17" s="62"/>
      <c r="BD17" s="97"/>
      <c r="BE17" s="29" t="str">
        <f>'1-Phase de poule-Padel'!M43</f>
        <v>T2</v>
      </c>
      <c r="BF17" s="30">
        <f>'1-Phase de poule-Padel'!N43</f>
        <v>0.52812499999999973</v>
      </c>
      <c r="BH17" s="16" t="str">
        <f>'1-Phase de poule-Padel'!P43</f>
        <v>Lazio de Rhum A</v>
      </c>
      <c r="BI17" s="23"/>
      <c r="BJ17" s="23"/>
      <c r="BK17" s="64" t="str">
        <f>'1-Phase de poule-Padel'!S43</f>
        <v>VS</v>
      </c>
      <c r="BL17" s="10" t="str">
        <f>'1-Phase de poule-Padel'!T43</f>
        <v>Blockudoku A</v>
      </c>
      <c r="BM17" s="23"/>
      <c r="BN17" s="62"/>
      <c r="BO17" s="97"/>
      <c r="BP17" s="29" t="str">
        <f>'1-Phase de poule-Padel'!X43</f>
        <v>T1</v>
      </c>
      <c r="BQ17" s="30">
        <f>'1-Phase de poule-Padel'!Y43</f>
        <v>0.57604166666666656</v>
      </c>
      <c r="BS17" s="16" t="str">
        <f>'1-Phase de poule-Padel'!AA43</f>
        <v>Téléteubiloutes B</v>
      </c>
      <c r="BT17" s="23"/>
      <c r="BU17" s="23"/>
      <c r="BV17" s="64" t="str">
        <f>'1-Phase de poule-Padel'!AD43</f>
        <v>VS</v>
      </c>
      <c r="BW17" s="10" t="str">
        <f>'1-Phase de poule-Padel'!AE43</f>
        <v>Celtics Grave Gros B</v>
      </c>
      <c r="BX17" s="23"/>
      <c r="BY17" s="62"/>
      <c r="BZ17" s="97"/>
      <c r="CA17" s="29" t="str">
        <f>'1-Phase de poule-Padel'!AI43</f>
        <v>T2</v>
      </c>
      <c r="CB17" s="30">
        <f>'1-Phase de poule-Padel'!AJ43</f>
        <v>0.57604166666666656</v>
      </c>
      <c r="CD17" s="16" t="str">
        <f>'1-Phase de poule-Padel'!AL43</f>
        <v>Les torcheurs B</v>
      </c>
      <c r="CE17" s="23"/>
      <c r="CF17" s="23"/>
      <c r="CG17" s="64" t="str">
        <f>'1-Phase de poule-Padel'!AO43</f>
        <v>VS</v>
      </c>
      <c r="CH17" s="10" t="str">
        <f>'1-Phase de poule-Padel'!AP43</f>
        <v>L'aile ou la cuite B</v>
      </c>
      <c r="CI17" s="23"/>
      <c r="CJ17" s="62"/>
    </row>
    <row r="18" spans="1:88" ht="30" customHeight="1" thickBot="1" x14ac:dyDescent="0.4">
      <c r="A18" s="24">
        <f>+'1-Phase de poule-Padel'!A13</f>
        <v>0</v>
      </c>
      <c r="B18" s="29" t="str">
        <f>+'1-Phase de poule-Padel'!B13</f>
        <v>T1</v>
      </c>
      <c r="C18" s="30">
        <f>+'1-Phase de poule-Padel'!C13</f>
        <v>0.44826388888888868</v>
      </c>
      <c r="E18" s="15" t="str">
        <f>+'1-Phase de poule-Padel'!E13</f>
        <v>Roue Libre A</v>
      </c>
      <c r="F18" s="22"/>
      <c r="G18" s="22"/>
      <c r="H18" s="64" t="str">
        <f>+'1-Phase de poule-Padel'!H13</f>
        <v>VS</v>
      </c>
      <c r="I18" s="9" t="str">
        <f>+'1-Phase de poule-Padel'!I13</f>
        <v>Spyk'up A</v>
      </c>
      <c r="J18" s="22"/>
      <c r="K18" s="24"/>
      <c r="L18" s="24">
        <f>+'1-Phase de poule-Padel'!L13</f>
        <v>0</v>
      </c>
      <c r="M18" s="29" t="str">
        <f>+'1-Phase de poule-Padel'!M13</f>
        <v>T2</v>
      </c>
      <c r="N18" s="30">
        <f>+'1-Phase de poule-Padel'!N13</f>
        <v>0.44826388888888868</v>
      </c>
      <c r="P18" s="15" t="str">
        <f>+'1-Phase de poule-Padel'!P13</f>
        <v>Floyouyat A</v>
      </c>
      <c r="Q18" s="22"/>
      <c r="R18" s="22"/>
      <c r="S18" s="64" t="str">
        <f>+'1-Phase de poule-Padel'!S13</f>
        <v>VS</v>
      </c>
      <c r="T18" s="9" t="str">
        <f>+'1-Phase de poule-Padel'!T13</f>
        <v>Facilement A</v>
      </c>
      <c r="U18" s="22"/>
      <c r="V18" s="24"/>
      <c r="W18" s="97"/>
      <c r="X18" s="29" t="str">
        <f>+'1-Phase de poule-Padel'!X13</f>
        <v>T3</v>
      </c>
      <c r="Y18" s="30">
        <f>+'1-Phase de poule-Padel'!Y13</f>
        <v>0.44826388888888868</v>
      </c>
      <c r="AA18" s="15" t="str">
        <f>+'1-Phase de poule-Padel'!AA13</f>
        <v>Les Tengos B</v>
      </c>
      <c r="AB18" s="22"/>
      <c r="AC18" s="22"/>
      <c r="AD18" s="64" t="str">
        <f>+'1-Phase de poule-Padel'!AD13</f>
        <v>VS</v>
      </c>
      <c r="AE18" s="9" t="str">
        <f>+'1-Phase de poule-Padel'!AE13</f>
        <v>Roue Libre B</v>
      </c>
      <c r="AF18" s="22"/>
      <c r="AG18" s="24"/>
      <c r="AH18" s="97"/>
      <c r="AI18" s="29" t="str">
        <f>+'1-Phase de poule-Padel'!AI13</f>
        <v>T4</v>
      </c>
      <c r="AJ18" s="30">
        <f>+'1-Phase de poule-Padel'!AJ13</f>
        <v>0.44826388888888868</v>
      </c>
      <c r="AL18" s="15" t="str">
        <f>+'1-Phase de poule-Padel'!AL13</f>
        <v>Les Fisbrmzv B</v>
      </c>
      <c r="AM18" s="22"/>
      <c r="AN18" s="22"/>
      <c r="AO18" s="64" t="str">
        <f>+'1-Phase de poule-Padel'!AO13</f>
        <v>VS</v>
      </c>
      <c r="AP18" s="9" t="str">
        <f>+'1-Phase de poule-Padel'!AP13</f>
        <v>Floyouyat B</v>
      </c>
      <c r="AQ18" s="22"/>
      <c r="AR18" s="24"/>
      <c r="AS18" s="97"/>
      <c r="AT18" s="29" t="str">
        <f>'1-Phase de poule-Padel'!B44</f>
        <v>T1</v>
      </c>
      <c r="AU18" s="30">
        <f>'1-Phase de poule-Padel'!C44</f>
        <v>0.53611111111111087</v>
      </c>
      <c r="AW18" s="15" t="str">
        <f>'1-Phase de poule-Padel'!E44</f>
        <v>Waral A</v>
      </c>
      <c r="AX18" s="22"/>
      <c r="AY18" s="22"/>
      <c r="AZ18" s="64" t="str">
        <f>'1-Phase de poule-Padel'!H44</f>
        <v>VS</v>
      </c>
      <c r="BA18" s="9" t="str">
        <f>'1-Phase de poule-Padel'!I44</f>
        <v>Celtics Grave Gros A</v>
      </c>
      <c r="BB18" s="22"/>
      <c r="BC18" s="24"/>
      <c r="BD18" s="97"/>
      <c r="BE18" s="29" t="str">
        <f>'1-Phase de poule-Padel'!M44</f>
        <v>T2</v>
      </c>
      <c r="BF18" s="30">
        <f>'1-Phase de poule-Padel'!N44</f>
        <v>0.53611111111111087</v>
      </c>
      <c r="BH18" s="15" t="str">
        <f>'1-Phase de poule-Padel'!P44</f>
        <v>Pooldeads A</v>
      </c>
      <c r="BI18" s="22"/>
      <c r="BJ18" s="22"/>
      <c r="BK18" s="64" t="str">
        <f>'1-Phase de poule-Padel'!S44</f>
        <v>VS</v>
      </c>
      <c r="BL18" s="9" t="str">
        <f>'1-Phase de poule-Padel'!T44</f>
        <v>L'aile ou la cuite A</v>
      </c>
      <c r="BM18" s="22"/>
      <c r="BN18" s="24"/>
      <c r="BO18" s="97"/>
      <c r="BP18" s="29" t="str">
        <f>'1-Phase de poule-Padel'!X44</f>
        <v>T1</v>
      </c>
      <c r="BQ18" s="30">
        <f>'1-Phase de poule-Padel'!Y44</f>
        <v>0.5840277777777777</v>
      </c>
      <c r="BS18" s="15" t="str">
        <f>'1-Phase de poule-Padel'!AA44</f>
        <v>Gett'up B</v>
      </c>
      <c r="BT18" s="22"/>
      <c r="BU18" s="22"/>
      <c r="BV18" s="64" t="str">
        <f>'1-Phase de poule-Padel'!AD44</f>
        <v>VS</v>
      </c>
      <c r="BW18" s="9" t="str">
        <f>'1-Phase de poule-Padel'!AE44</f>
        <v>Waral B</v>
      </c>
      <c r="BX18" s="22"/>
      <c r="BY18" s="24"/>
      <c r="BZ18" s="97"/>
      <c r="CA18" s="29" t="str">
        <f>'1-Phase de poule-Padel'!AI44</f>
        <v>T2</v>
      </c>
      <c r="CB18" s="30">
        <f>'1-Phase de poule-Padel'!AJ44</f>
        <v>0.5840277777777777</v>
      </c>
      <c r="CD18" s="15" t="str">
        <f>'1-Phase de poule-Padel'!AL44</f>
        <v>Blockudoku B</v>
      </c>
      <c r="CE18" s="22"/>
      <c r="CF18" s="22"/>
      <c r="CG18" s="64" t="str">
        <f>'1-Phase de poule-Padel'!AO44</f>
        <v>VS</v>
      </c>
      <c r="CH18" s="9" t="str">
        <f>'1-Phase de poule-Padel'!AP44</f>
        <v>Pooldeads B</v>
      </c>
      <c r="CI18" s="22"/>
      <c r="CJ18" s="24"/>
    </row>
    <row r="19" spans="1:88" ht="30" customHeight="1" thickBot="1" x14ac:dyDescent="0.4">
      <c r="A19" s="24">
        <f>+'1-Phase de poule-Padel'!A14</f>
        <v>0</v>
      </c>
      <c r="B19" s="29" t="str">
        <f>+'1-Phase de poule-Padel'!B14</f>
        <v>T1</v>
      </c>
      <c r="C19" s="30">
        <f>+'1-Phase de poule-Padel'!C14</f>
        <v>0.45624999999999977</v>
      </c>
      <c r="E19" s="21" t="str">
        <f>+'1-Phase de poule-Padel'!E14</f>
        <v>VitaMines A</v>
      </c>
      <c r="F19" s="65"/>
      <c r="G19" s="65"/>
      <c r="H19" s="18" t="str">
        <f>+'1-Phase de poule-Padel'!H14</f>
        <v>VS</v>
      </c>
      <c r="I19" s="66" t="str">
        <f>+'1-Phase de poule-Padel'!I14</f>
        <v>Les Tengos A</v>
      </c>
      <c r="J19" s="65"/>
      <c r="K19" s="67"/>
      <c r="L19" s="24">
        <f>+'1-Phase de poule-Padel'!L14</f>
        <v>0</v>
      </c>
      <c r="M19" s="29" t="str">
        <f>+'1-Phase de poule-Padel'!M14</f>
        <v>T2</v>
      </c>
      <c r="N19" s="30">
        <f>+'1-Phase de poule-Padel'!N14</f>
        <v>0.45624999999999977</v>
      </c>
      <c r="P19" s="21" t="str">
        <f>+'1-Phase de poule-Padel'!P14</f>
        <v>Les inconnus A</v>
      </c>
      <c r="Q19" s="65"/>
      <c r="R19" s="65"/>
      <c r="S19" s="18" t="str">
        <f>+'1-Phase de poule-Padel'!S14</f>
        <v>VS</v>
      </c>
      <c r="T19" s="66" t="str">
        <f>+'1-Phase de poule-Padel'!T14</f>
        <v>Les Fisbrmzv A</v>
      </c>
      <c r="U19" s="65"/>
      <c r="V19" s="67"/>
      <c r="W19" s="97"/>
      <c r="X19" s="29" t="str">
        <f>+'1-Phase de poule-Padel'!X14</f>
        <v>T3</v>
      </c>
      <c r="Y19" s="30">
        <f>+'1-Phase de poule-Padel'!Y14</f>
        <v>0.45624999999999977</v>
      </c>
      <c r="AA19" s="21" t="str">
        <f>+'1-Phase de poule-Padel'!AA14</f>
        <v>Akatsuki B</v>
      </c>
      <c r="AB19" s="65"/>
      <c r="AC19" s="65"/>
      <c r="AD19" s="18" t="str">
        <f>+'1-Phase de poule-Padel'!AD14</f>
        <v>VS</v>
      </c>
      <c r="AE19" s="66" t="str">
        <f>+'1-Phase de poule-Padel'!AE14</f>
        <v>Spyk'up B</v>
      </c>
      <c r="AF19" s="65"/>
      <c r="AG19" s="67"/>
      <c r="AH19" s="97"/>
      <c r="AI19" s="29" t="str">
        <f>+'1-Phase de poule-Padel'!AI14</f>
        <v>T4</v>
      </c>
      <c r="AJ19" s="30">
        <f>+'1-Phase de poule-Padel'!AJ14</f>
        <v>0.45624999999999977</v>
      </c>
      <c r="AL19" s="21" t="str">
        <f>+'1-Phase de poule-Padel'!AL14</f>
        <v>Bandanateam B</v>
      </c>
      <c r="AM19" s="65"/>
      <c r="AN19" s="65"/>
      <c r="AO19" s="18" t="str">
        <f>+'1-Phase de poule-Padel'!AO14</f>
        <v>VS</v>
      </c>
      <c r="AP19" s="66" t="str">
        <f>+'1-Phase de poule-Padel'!AP14</f>
        <v>Facilement B</v>
      </c>
      <c r="AQ19" s="65"/>
      <c r="AR19" s="67"/>
      <c r="AS19" s="97"/>
      <c r="AT19" s="29" t="str">
        <f>'1-Phase de poule-Padel'!B45</f>
        <v>T1</v>
      </c>
      <c r="AU19" s="30">
        <f>'1-Phase de poule-Padel'!C45</f>
        <v>0.54409722222222201</v>
      </c>
      <c r="AW19" s="21" t="str">
        <f>'1-Phase de poule-Padel'!E45</f>
        <v>Téléteubiloutes A</v>
      </c>
      <c r="AX19" s="65"/>
      <c r="AY19" s="65"/>
      <c r="AZ19" s="18" t="str">
        <f>'1-Phase de poule-Padel'!H45</f>
        <v>VS</v>
      </c>
      <c r="BA19" s="66" t="str">
        <f>'1-Phase de poule-Padel'!I45</f>
        <v>Gett'up A</v>
      </c>
      <c r="BB19" s="65"/>
      <c r="BC19" s="67"/>
      <c r="BD19" s="97"/>
      <c r="BE19" s="29" t="str">
        <f>'1-Phase de poule-Padel'!M45</f>
        <v>T2</v>
      </c>
      <c r="BF19" s="30">
        <f>'1-Phase de poule-Padel'!N45</f>
        <v>0.54409722222222201</v>
      </c>
      <c r="BH19" s="21" t="str">
        <f>'1-Phase de poule-Padel'!P45</f>
        <v>Les torcheurs A</v>
      </c>
      <c r="BI19" s="65"/>
      <c r="BJ19" s="65"/>
      <c r="BK19" s="18" t="str">
        <f>'1-Phase de poule-Padel'!S45</f>
        <v>VS</v>
      </c>
      <c r="BL19" s="66" t="str">
        <f>'1-Phase de poule-Padel'!T45</f>
        <v>Blockudoku A</v>
      </c>
      <c r="BM19" s="65"/>
      <c r="BN19" s="67"/>
      <c r="BO19" s="97"/>
      <c r="BP19" s="29" t="str">
        <f>'1-Phase de poule-Padel'!X45</f>
        <v>T1</v>
      </c>
      <c r="BQ19" s="30">
        <f>'1-Phase de poule-Padel'!Y45</f>
        <v>0.59201388888888884</v>
      </c>
      <c r="BS19" s="21" t="str">
        <f>'1-Phase de poule-Padel'!AA45</f>
        <v>Bayer les verres culs sec B</v>
      </c>
      <c r="BT19" s="65"/>
      <c r="BU19" s="65"/>
      <c r="BV19" s="18" t="str">
        <f>'1-Phase de poule-Padel'!AD45</f>
        <v>VS</v>
      </c>
      <c r="BW19" s="66" t="str">
        <f>'1-Phase de poule-Padel'!AE45</f>
        <v>Celtics Grave Gros B</v>
      </c>
      <c r="BX19" s="65"/>
      <c r="BY19" s="67"/>
      <c r="BZ19" s="97"/>
      <c r="CA19" s="29" t="str">
        <f>'1-Phase de poule-Padel'!AI45</f>
        <v>T2</v>
      </c>
      <c r="CB19" s="30">
        <f>'1-Phase de poule-Padel'!AJ45</f>
        <v>0.59201388888888884</v>
      </c>
      <c r="CD19" s="21" t="str">
        <f>'1-Phase de poule-Padel'!AL45</f>
        <v>Lazio de Rhum B</v>
      </c>
      <c r="CE19" s="65"/>
      <c r="CF19" s="65"/>
      <c r="CG19" s="18" t="str">
        <f>'1-Phase de poule-Padel'!AO45</f>
        <v>VS</v>
      </c>
      <c r="CH19" s="66" t="str">
        <f>'1-Phase de poule-Padel'!AP45</f>
        <v>L'aile ou la cuite B</v>
      </c>
      <c r="CI19" s="65"/>
      <c r="CJ19" s="67"/>
    </row>
    <row r="20" spans="1:88" ht="30" customHeight="1" x14ac:dyDescent="0.35">
      <c r="A20" s="24">
        <f>+'1-Phase de poule-Padel'!A15</f>
        <v>0</v>
      </c>
      <c r="B20"/>
      <c r="C20" s="30">
        <f>+'1-Phase de poule-Padel'!C15</f>
        <v>0.46423611111111085</v>
      </c>
      <c r="L20" s="24">
        <f>+'1-Phase de poule-Padel'!L15</f>
        <v>0</v>
      </c>
      <c r="M20"/>
      <c r="N20" s="30">
        <f>+'1-Phase de poule-Padel'!N15</f>
        <v>0.46423611111111085</v>
      </c>
      <c r="W20" s="97"/>
      <c r="X20"/>
      <c r="Y20" s="30">
        <f>+'1-Phase de poule-Padel'!Y15</f>
        <v>0.46423611111111085</v>
      </c>
      <c r="AH20" s="97"/>
      <c r="AI20"/>
      <c r="AJ20" s="30">
        <f>+'1-Phase de poule-Padel'!AJ15</f>
        <v>0.46423611111111085</v>
      </c>
      <c r="AS20" s="97"/>
      <c r="AT20"/>
      <c r="AU20" s="30">
        <f>'1-Phase de poule-Padel'!C46</f>
        <v>0.55208333333333315</v>
      </c>
      <c r="AX20"/>
      <c r="AY20"/>
      <c r="BD20" s="97"/>
      <c r="BE20"/>
      <c r="BF20" s="30">
        <f>'1-Phase de poule-Padel'!N46</f>
        <v>0.55208333333333315</v>
      </c>
      <c r="BI20"/>
      <c r="BJ20"/>
      <c r="BO20" s="97"/>
      <c r="BP20"/>
      <c r="BQ20" s="30">
        <f>'1-Phase de poule-Padel'!Y46</f>
        <v>0.6</v>
      </c>
      <c r="BT20"/>
      <c r="BU20"/>
      <c r="BZ20" s="97"/>
      <c r="CA20"/>
      <c r="CB20" s="30">
        <f>'1-Phase de poule-Padel'!AJ46</f>
        <v>0.6</v>
      </c>
      <c r="CE20"/>
      <c r="CF20"/>
    </row>
    <row r="21" spans="1:88" ht="67.5" x14ac:dyDescent="0.35">
      <c r="B21"/>
      <c r="F21"/>
      <c r="G21"/>
      <c r="J21"/>
      <c r="K21"/>
      <c r="M21"/>
      <c r="Q21"/>
      <c r="R21"/>
      <c r="U21"/>
      <c r="V21"/>
      <c r="W21" s="97"/>
      <c r="X21"/>
      <c r="AB21"/>
      <c r="AC21"/>
      <c r="AF21"/>
      <c r="AG21"/>
      <c r="AH21" s="97"/>
      <c r="AI21"/>
      <c r="AM21"/>
      <c r="AN21"/>
      <c r="AQ21"/>
      <c r="AR21"/>
      <c r="AS21" s="97"/>
      <c r="AT21"/>
      <c r="AX21"/>
      <c r="AY21"/>
      <c r="BB21"/>
      <c r="BC21"/>
      <c r="BD21" s="97"/>
      <c r="BE21"/>
      <c r="BI21"/>
      <c r="BJ21"/>
      <c r="BM21"/>
      <c r="BN21"/>
      <c r="BO21" s="97"/>
      <c r="BP21"/>
      <c r="BT21"/>
      <c r="BU21"/>
      <c r="BX21"/>
      <c r="BY21"/>
      <c r="BZ21" s="97"/>
      <c r="CA21"/>
      <c r="CE21"/>
      <c r="CF21"/>
      <c r="CI21"/>
      <c r="CJ21"/>
    </row>
    <row r="22" spans="1:88" x14ac:dyDescent="0.35">
      <c r="H22" s="2"/>
      <c r="S22" s="2"/>
      <c r="AD22" s="2"/>
      <c r="AO22" s="2"/>
      <c r="AZ22" s="2"/>
      <c r="BK22" s="2"/>
      <c r="BV22" s="2"/>
      <c r="CG22" s="2"/>
    </row>
  </sheetData>
  <mergeCells count="16">
    <mergeCell ref="BP2:BY2"/>
    <mergeCell ref="CA2:CJ2"/>
    <mergeCell ref="E7:K7"/>
    <mergeCell ref="P7:V7"/>
    <mergeCell ref="AA7:AG7"/>
    <mergeCell ref="AL7:AR7"/>
    <mergeCell ref="AW7:BC7"/>
    <mergeCell ref="BH7:BN7"/>
    <mergeCell ref="BS7:BY7"/>
    <mergeCell ref="CD7:CJ7"/>
    <mergeCell ref="B2:K2"/>
    <mergeCell ref="M2:V2"/>
    <mergeCell ref="X2:AG2"/>
    <mergeCell ref="AI2:AR2"/>
    <mergeCell ref="AT2:BC2"/>
    <mergeCell ref="BE2:BN2"/>
  </mergeCells>
  <conditionalFormatting sqref="B9:B20">
    <cfRule type="cellIs" dxfId="1913" priority="191" operator="equal">
      <formula>"L"</formula>
    </cfRule>
    <cfRule type="cellIs" dxfId="1912" priority="190" operator="equal">
      <formula>"W"</formula>
    </cfRule>
    <cfRule type="cellIs" dxfId="1911" priority="189" operator="equal">
      <formula>"N"</formula>
    </cfRule>
  </conditionalFormatting>
  <conditionalFormatting sqref="B7:D8">
    <cfRule type="cellIs" dxfId="1910" priority="425" operator="equal">
      <formula>"N"</formula>
    </cfRule>
    <cfRule type="cellIs" dxfId="1909" priority="427" operator="equal">
      <formula>"L"</formula>
    </cfRule>
    <cfRule type="cellIs" dxfId="1908" priority="426" operator="equal">
      <formula>"W"</formula>
    </cfRule>
  </conditionalFormatting>
  <conditionalFormatting sqref="B6:K6">
    <cfRule type="cellIs" dxfId="1907" priority="603" operator="equal">
      <formula>"W"</formula>
    </cfRule>
    <cfRule type="cellIs" dxfId="1906" priority="602" operator="equal">
      <formula>"N"</formula>
    </cfRule>
    <cfRule type="cellIs" dxfId="1905" priority="604" operator="equal">
      <formula>"L"</formula>
    </cfRule>
  </conditionalFormatting>
  <conditionalFormatting sqref="B22:K1048576">
    <cfRule type="cellIs" dxfId="1904" priority="609" operator="equal">
      <formula>"W"</formula>
    </cfRule>
    <cfRule type="cellIs" dxfId="1903" priority="608" operator="equal">
      <formula>"N"</formula>
    </cfRule>
    <cfRule type="cellIs" dxfId="1902" priority="610" operator="equal">
      <formula>"L"</formula>
    </cfRule>
  </conditionalFormatting>
  <conditionalFormatting sqref="C10:C21">
    <cfRule type="cellIs" dxfId="1901" priority="186" operator="equal">
      <formula>"N"</formula>
    </cfRule>
    <cfRule type="cellIs" dxfId="1900" priority="188" operator="equal">
      <formula>"L"</formula>
    </cfRule>
    <cfRule type="cellIs" dxfId="1899" priority="187" operator="equal">
      <formula>"W"</formula>
    </cfRule>
  </conditionalFormatting>
  <conditionalFormatting sqref="C9:D9">
    <cfRule type="cellIs" dxfId="1898" priority="196" operator="equal">
      <formula>"W"</formula>
    </cfRule>
    <cfRule type="cellIs" dxfId="1897" priority="197" operator="equal">
      <formula>"L"</formula>
    </cfRule>
    <cfRule type="cellIs" dxfId="1896" priority="195" operator="equal">
      <formula>"N"</formula>
    </cfRule>
  </conditionalFormatting>
  <conditionalFormatting sqref="D20:E20">
    <cfRule type="cellIs" dxfId="1895" priority="198" operator="equal">
      <formula>"N"</formula>
    </cfRule>
    <cfRule type="cellIs" dxfId="1894" priority="200" operator="equal">
      <formula>"L"</formula>
    </cfRule>
    <cfRule type="cellIs" dxfId="1893" priority="199" operator="equal">
      <formula>"W"</formula>
    </cfRule>
  </conditionalFormatting>
  <conditionalFormatting sqref="D10:J19">
    <cfRule type="cellIs" dxfId="1892" priority="192" operator="equal">
      <formula>"N"</formula>
    </cfRule>
    <cfRule type="cellIs" dxfId="1891" priority="193" operator="equal">
      <formula>"W"</formula>
    </cfRule>
    <cfRule type="cellIs" dxfId="1890" priority="194" operator="equal">
      <formula>"L"</formula>
    </cfRule>
  </conditionalFormatting>
  <conditionalFormatting sqref="E7:K8">
    <cfRule type="cellIs" dxfId="1882" priority="436" operator="equal">
      <formula>"N"</formula>
    </cfRule>
    <cfRule type="cellIs" dxfId="1881" priority="437" operator="equal">
      <formula>"W"</formula>
    </cfRule>
    <cfRule type="cellIs" dxfId="1880" priority="438" operator="equal">
      <formula>"L"</formula>
    </cfRule>
  </conditionalFormatting>
  <conditionalFormatting sqref="M9:M20">
    <cfRule type="cellIs" dxfId="1878" priority="176" operator="equal">
      <formula>"L"</formula>
    </cfRule>
    <cfRule type="cellIs" dxfId="1877" priority="175" operator="equal">
      <formula>"W"</formula>
    </cfRule>
    <cfRule type="cellIs" dxfId="1876" priority="174" operator="equal">
      <formula>"N"</formula>
    </cfRule>
  </conditionalFormatting>
  <conditionalFormatting sqref="M6:X8">
    <cfRule type="cellIs" dxfId="1875" priority="419" operator="equal">
      <formula>"N"</formula>
    </cfRule>
    <cfRule type="cellIs" dxfId="1874" priority="421" operator="equal">
      <formula>"L"</formula>
    </cfRule>
    <cfRule type="cellIs" dxfId="1873" priority="420" operator="equal">
      <formula>"W"</formula>
    </cfRule>
  </conditionalFormatting>
  <conditionalFormatting sqref="M22:CJ1048576">
    <cfRule type="cellIs" dxfId="1872" priority="482" operator="equal">
      <formula>"N"</formula>
    </cfRule>
    <cfRule type="cellIs" dxfId="1871" priority="483" operator="equal">
      <formula>"W"</formula>
    </cfRule>
    <cfRule type="cellIs" dxfId="1870" priority="484" operator="equal">
      <formula>"L"</formula>
    </cfRule>
  </conditionalFormatting>
  <conditionalFormatting sqref="N9:N21">
    <cfRule type="cellIs" dxfId="1869" priority="173" operator="equal">
      <formula>"L"</formula>
    </cfRule>
    <cfRule type="cellIs" dxfId="1868" priority="172" operator="equal">
      <formula>"W"</formula>
    </cfRule>
    <cfRule type="cellIs" dxfId="1867" priority="171" operator="equal">
      <formula>"N"</formula>
    </cfRule>
  </conditionalFormatting>
  <conditionalFormatting sqref="O9:O20">
    <cfRule type="cellIs" dxfId="1866" priority="57" operator="equal">
      <formula>"L"</formula>
    </cfRule>
    <cfRule type="cellIs" dxfId="1865" priority="55" operator="equal">
      <formula>"N"</formula>
    </cfRule>
    <cfRule type="cellIs" dxfId="1864" priority="56" operator="equal">
      <formula>"W"</formula>
    </cfRule>
  </conditionalFormatting>
  <conditionalFormatting sqref="P20">
    <cfRule type="cellIs" dxfId="1863" priority="185" operator="equal">
      <formula>"L"</formula>
    </cfRule>
    <cfRule type="cellIs" dxfId="1862" priority="184" operator="equal">
      <formula>"W"</formula>
    </cfRule>
    <cfRule type="cellIs" dxfId="1861" priority="183" operator="equal">
      <formula>"N"</formula>
    </cfRule>
  </conditionalFormatting>
  <conditionalFormatting sqref="P10:U19">
    <cfRule type="cellIs" dxfId="1860" priority="178" operator="equal">
      <formula>"W"</formula>
    </cfRule>
    <cfRule type="cellIs" dxfId="1859" priority="177" operator="equal">
      <formula>"N"</formula>
    </cfRule>
    <cfRule type="cellIs" dxfId="1858" priority="179" operator="equal">
      <formula>"L"</formula>
    </cfRule>
  </conditionalFormatting>
  <conditionalFormatting sqref="W20">
    <cfRule type="cellIs" dxfId="1849" priority="348" operator="equal">
      <formula>"L"</formula>
    </cfRule>
    <cfRule type="cellIs" dxfId="1848" priority="347" operator="equal">
      <formula>"W"</formula>
    </cfRule>
    <cfRule type="cellIs" dxfId="1847" priority="346" operator="equal">
      <formula>"N"</formula>
    </cfRule>
  </conditionalFormatting>
  <conditionalFormatting sqref="X9:X20">
    <cfRule type="cellIs" dxfId="1846" priority="161" operator="equal">
      <formula>"L"</formula>
    </cfRule>
    <cfRule type="cellIs" dxfId="1845" priority="159" operator="equal">
      <formula>"N"</formula>
    </cfRule>
    <cfRule type="cellIs" dxfId="1844" priority="160" operator="equal">
      <formula>"W"</formula>
    </cfRule>
  </conditionalFormatting>
  <conditionalFormatting sqref="Y9:Y21">
    <cfRule type="cellIs" dxfId="1843" priority="156" operator="equal">
      <formula>"N"</formula>
    </cfRule>
    <cfRule type="cellIs" dxfId="1842" priority="157" operator="equal">
      <formula>"W"</formula>
    </cfRule>
    <cfRule type="cellIs" dxfId="1841" priority="158" operator="equal">
      <formula>"L"</formula>
    </cfRule>
  </conditionalFormatting>
  <conditionalFormatting sqref="Y6:AG8">
    <cfRule type="cellIs" dxfId="1840" priority="410" operator="equal">
      <formula>"L"</formula>
    </cfRule>
    <cfRule type="cellIs" dxfId="1839" priority="409" operator="equal">
      <formula>"W"</formula>
    </cfRule>
    <cfRule type="cellIs" dxfId="1838" priority="408" operator="equal">
      <formula>"N"</formula>
    </cfRule>
  </conditionalFormatting>
  <conditionalFormatting sqref="Z9:Z20">
    <cfRule type="cellIs" dxfId="1837" priority="48" operator="equal">
      <formula>"L"</formula>
    </cfRule>
    <cfRule type="cellIs" dxfId="1836" priority="47" operator="equal">
      <formula>"W"</formula>
    </cfRule>
    <cfRule type="cellIs" dxfId="1835" priority="46" operator="equal">
      <formula>"N"</formula>
    </cfRule>
  </conditionalFormatting>
  <conditionalFormatting sqref="AA20">
    <cfRule type="cellIs" dxfId="1834" priority="170" operator="equal">
      <formula>"L"</formula>
    </cfRule>
    <cfRule type="cellIs" dxfId="1833" priority="169" operator="equal">
      <formula>"W"</formula>
    </cfRule>
    <cfRule type="cellIs" dxfId="1832" priority="168" operator="equal">
      <formula>"N"</formula>
    </cfRule>
  </conditionalFormatting>
  <conditionalFormatting sqref="AA10:AF19">
    <cfRule type="cellIs" dxfId="1831" priority="163" operator="equal">
      <formula>"W"</formula>
    </cfRule>
    <cfRule type="cellIs" dxfId="1830" priority="164" operator="equal">
      <formula>"L"</formula>
    </cfRule>
    <cfRule type="cellIs" dxfId="1829" priority="162" operator="equal">
      <formula>"N"</formula>
    </cfRule>
  </conditionalFormatting>
  <conditionalFormatting sqref="AH6:AH20">
    <cfRule type="cellIs" dxfId="1820" priority="343" operator="equal">
      <formula>"N"</formula>
    </cfRule>
    <cfRule type="cellIs" dxfId="1819" priority="344" operator="equal">
      <formula>"W"</formula>
    </cfRule>
    <cfRule type="cellIs" dxfId="1818" priority="345" operator="equal">
      <formula>"L"</formula>
    </cfRule>
  </conditionalFormatting>
  <conditionalFormatting sqref="AI9:AI20">
    <cfRule type="cellIs" dxfId="1809" priority="117" operator="equal">
      <formula>"L"</formula>
    </cfRule>
    <cfRule type="cellIs" dxfId="1808" priority="116" operator="equal">
      <formula>"W"</formula>
    </cfRule>
    <cfRule type="cellIs" dxfId="1807" priority="115" operator="equal">
      <formula>"N"</formula>
    </cfRule>
  </conditionalFormatting>
  <conditionalFormatting sqref="AI6:AS8">
    <cfRule type="cellIs" dxfId="1806" priority="331" operator="equal">
      <formula>"L"</formula>
    </cfRule>
    <cfRule type="cellIs" dxfId="1805" priority="330" operator="equal">
      <formula>"W"</formula>
    </cfRule>
    <cfRule type="cellIs" dxfId="1804" priority="329" operator="equal">
      <formula>"N"</formula>
    </cfRule>
  </conditionalFormatting>
  <conditionalFormatting sqref="AJ9:AJ21">
    <cfRule type="cellIs" dxfId="1803" priority="114" operator="equal">
      <formula>"L"</formula>
    </cfRule>
    <cfRule type="cellIs" dxfId="1802" priority="112" operator="equal">
      <formula>"N"</formula>
    </cfRule>
    <cfRule type="cellIs" dxfId="1801" priority="113" operator="equal">
      <formula>"W"</formula>
    </cfRule>
  </conditionalFormatting>
  <conditionalFormatting sqref="AK9:AK20">
    <cfRule type="cellIs" dxfId="1800" priority="39" operator="equal">
      <formula>"L"</formula>
    </cfRule>
    <cfRule type="cellIs" dxfId="1799" priority="38" operator="equal">
      <formula>"W"</formula>
    </cfRule>
    <cfRule type="cellIs" dxfId="1798" priority="37" operator="equal">
      <formula>"N"</formula>
    </cfRule>
  </conditionalFormatting>
  <conditionalFormatting sqref="AL20">
    <cfRule type="cellIs" dxfId="1797" priority="124" operator="equal">
      <formula>"N"</formula>
    </cfRule>
    <cfRule type="cellIs" dxfId="1796" priority="125" operator="equal">
      <formula>"W"</formula>
    </cfRule>
    <cfRule type="cellIs" dxfId="1795" priority="126" operator="equal">
      <formula>"L"</formula>
    </cfRule>
  </conditionalFormatting>
  <conditionalFormatting sqref="AL10:AQ19">
    <cfRule type="cellIs" dxfId="1794" priority="118" operator="equal">
      <formula>"N"</formula>
    </cfRule>
    <cfRule type="cellIs" dxfId="1793" priority="119" operator="equal">
      <formula>"W"</formula>
    </cfRule>
    <cfRule type="cellIs" dxfId="1792" priority="120" operator="equal">
      <formula>"L"</formula>
    </cfRule>
  </conditionalFormatting>
  <conditionalFormatting sqref="AS20">
    <cfRule type="cellIs" dxfId="1783" priority="318" operator="equal">
      <formula>"N"</formula>
    </cfRule>
    <cfRule type="cellIs" dxfId="1782" priority="319" operator="equal">
      <formula>"W"</formula>
    </cfRule>
    <cfRule type="cellIs" dxfId="1781" priority="320" operator="equal">
      <formula>"L"</formula>
    </cfRule>
  </conditionalFormatting>
  <conditionalFormatting sqref="AT6:AT19">
    <cfRule type="cellIs" dxfId="1780" priority="105" operator="equal">
      <formula>"L"</formula>
    </cfRule>
    <cfRule type="cellIs" dxfId="1779" priority="104" operator="equal">
      <formula>"W"</formula>
    </cfRule>
    <cfRule type="cellIs" dxfId="1778" priority="103" operator="equal">
      <formula>"N"</formula>
    </cfRule>
  </conditionalFormatting>
  <conditionalFormatting sqref="AU9:AU21">
    <cfRule type="cellIs" dxfId="1777" priority="102" operator="equal">
      <formula>"L"</formula>
    </cfRule>
    <cfRule type="cellIs" dxfId="1776" priority="100" operator="equal">
      <formula>"N"</formula>
    </cfRule>
    <cfRule type="cellIs" dxfId="1775" priority="101" operator="equal">
      <formula>"W"</formula>
    </cfRule>
  </conditionalFormatting>
  <conditionalFormatting sqref="AU6:BD8">
    <cfRule type="cellIs" dxfId="1774" priority="317" operator="equal">
      <formula>"L"</formula>
    </cfRule>
    <cfRule type="cellIs" dxfId="1773" priority="315" operator="equal">
      <formula>"N"</formula>
    </cfRule>
    <cfRule type="cellIs" dxfId="1772" priority="316" operator="equal">
      <formula>"W"</formula>
    </cfRule>
  </conditionalFormatting>
  <conditionalFormatting sqref="AV9:AV20">
    <cfRule type="cellIs" dxfId="1771" priority="29" operator="equal">
      <formula>"W"</formula>
    </cfRule>
    <cfRule type="cellIs" dxfId="1770" priority="30" operator="equal">
      <formula>"L"</formula>
    </cfRule>
    <cfRule type="cellIs" dxfId="1769" priority="28" operator="equal">
      <formula>"N"</formula>
    </cfRule>
  </conditionalFormatting>
  <conditionalFormatting sqref="AW10:BB19">
    <cfRule type="cellIs" dxfId="1768" priority="107" operator="equal">
      <formula>"W"</formula>
    </cfRule>
    <cfRule type="cellIs" dxfId="1767" priority="106" operator="equal">
      <formula>"N"</formula>
    </cfRule>
    <cfRule type="cellIs" dxfId="1766" priority="108" operator="equal">
      <formula>"L"</formula>
    </cfRule>
  </conditionalFormatting>
  <conditionalFormatting sqref="BD20">
    <cfRule type="cellIs" dxfId="1757" priority="306" operator="equal">
      <formula>"L"</formula>
    </cfRule>
    <cfRule type="cellIs" dxfId="1756" priority="305" operator="equal">
      <formula>"W"</formula>
    </cfRule>
    <cfRule type="cellIs" dxfId="1755" priority="304" operator="equal">
      <formula>"N"</formula>
    </cfRule>
  </conditionalFormatting>
  <conditionalFormatting sqref="BE6:BE19">
    <cfRule type="cellIs" dxfId="1754" priority="93" operator="equal">
      <formula>"L"</formula>
    </cfRule>
    <cfRule type="cellIs" dxfId="1753" priority="91" operator="equal">
      <formula>"N"</formula>
    </cfRule>
    <cfRule type="cellIs" dxfId="1752" priority="92" operator="equal">
      <formula>"W"</formula>
    </cfRule>
  </conditionalFormatting>
  <conditionalFormatting sqref="BF9:BF21">
    <cfRule type="cellIs" dxfId="1751" priority="88" operator="equal">
      <formula>"N"</formula>
    </cfRule>
    <cfRule type="cellIs" dxfId="1750" priority="90" operator="equal">
      <formula>"L"</formula>
    </cfRule>
    <cfRule type="cellIs" dxfId="1749" priority="89" operator="equal">
      <formula>"W"</formula>
    </cfRule>
  </conditionalFormatting>
  <conditionalFormatting sqref="BF6:BO8">
    <cfRule type="cellIs" dxfId="1748" priority="303" operator="equal">
      <formula>"L"</formula>
    </cfRule>
    <cfRule type="cellIs" dxfId="1747" priority="302" operator="equal">
      <formula>"W"</formula>
    </cfRule>
    <cfRule type="cellIs" dxfId="1746" priority="301" operator="equal">
      <formula>"N"</formula>
    </cfRule>
  </conditionalFormatting>
  <conditionalFormatting sqref="BG9:BG20">
    <cfRule type="cellIs" dxfId="1745" priority="19" operator="equal">
      <formula>"N"</formula>
    </cfRule>
    <cfRule type="cellIs" dxfId="1744" priority="20" operator="equal">
      <formula>"W"</formula>
    </cfRule>
    <cfRule type="cellIs" dxfId="1743" priority="21" operator="equal">
      <formula>"L"</formula>
    </cfRule>
  </conditionalFormatting>
  <conditionalFormatting sqref="BH10:BM19">
    <cfRule type="cellIs" dxfId="1742" priority="94" operator="equal">
      <formula>"N"</formula>
    </cfRule>
    <cfRule type="cellIs" dxfId="1741" priority="95" operator="equal">
      <formula>"W"</formula>
    </cfRule>
    <cfRule type="cellIs" dxfId="1740" priority="96" operator="equal">
      <formula>"L"</formula>
    </cfRule>
  </conditionalFormatting>
  <conditionalFormatting sqref="BO20">
    <cfRule type="cellIs" dxfId="1731" priority="292" operator="equal">
      <formula>"L"</formula>
    </cfRule>
    <cfRule type="cellIs" dxfId="1730" priority="291" operator="equal">
      <formula>"W"</formula>
    </cfRule>
    <cfRule type="cellIs" dxfId="1729" priority="290" operator="equal">
      <formula>"N"</formula>
    </cfRule>
  </conditionalFormatting>
  <conditionalFormatting sqref="BP6:BP19">
    <cfRule type="cellIs" dxfId="1728" priority="79" operator="equal">
      <formula>"N"</formula>
    </cfRule>
    <cfRule type="cellIs" dxfId="1727" priority="80" operator="equal">
      <formula>"W"</formula>
    </cfRule>
    <cfRule type="cellIs" dxfId="1726" priority="81" operator="equal">
      <formula>"L"</formula>
    </cfRule>
  </conditionalFormatting>
  <conditionalFormatting sqref="BQ9:BQ21">
    <cfRule type="cellIs" dxfId="1725" priority="78" operator="equal">
      <formula>"L"</formula>
    </cfRule>
    <cfRule type="cellIs" dxfId="1724" priority="76" operator="equal">
      <formula>"N"</formula>
    </cfRule>
    <cfRule type="cellIs" dxfId="1723" priority="77" operator="equal">
      <formula>"W"</formula>
    </cfRule>
  </conditionalFormatting>
  <conditionalFormatting sqref="BQ6:BZ8">
    <cfRule type="cellIs" dxfId="1722" priority="288" operator="equal">
      <formula>"W"</formula>
    </cfRule>
    <cfRule type="cellIs" dxfId="1721" priority="287" operator="equal">
      <formula>"N"</formula>
    </cfRule>
    <cfRule type="cellIs" dxfId="1720" priority="289" operator="equal">
      <formula>"L"</formula>
    </cfRule>
  </conditionalFormatting>
  <conditionalFormatting sqref="BR9:BR20">
    <cfRule type="cellIs" dxfId="1719" priority="10" operator="equal">
      <formula>"N"</formula>
    </cfRule>
    <cfRule type="cellIs" dxfId="1718" priority="12" operator="equal">
      <formula>"L"</formula>
    </cfRule>
    <cfRule type="cellIs" dxfId="1717" priority="11" operator="equal">
      <formula>"W"</formula>
    </cfRule>
  </conditionalFormatting>
  <conditionalFormatting sqref="BS10:BX19">
    <cfRule type="cellIs" dxfId="1716" priority="83" operator="equal">
      <formula>"W"</formula>
    </cfRule>
    <cfRule type="cellIs" dxfId="1715" priority="84" operator="equal">
      <formula>"L"</formula>
    </cfRule>
    <cfRule type="cellIs" dxfId="1714" priority="82" operator="equal">
      <formula>"N"</formula>
    </cfRule>
  </conditionalFormatting>
  <conditionalFormatting sqref="BZ20">
    <cfRule type="cellIs" dxfId="1705" priority="278" operator="equal">
      <formula>"L"</formula>
    </cfRule>
    <cfRule type="cellIs" dxfId="1704" priority="277" operator="equal">
      <formula>"W"</formula>
    </cfRule>
    <cfRule type="cellIs" dxfId="1703" priority="276" operator="equal">
      <formula>"N"</formula>
    </cfRule>
  </conditionalFormatting>
  <conditionalFormatting sqref="CA6:CA19">
    <cfRule type="cellIs" dxfId="1702" priority="67" operator="equal">
      <formula>"N"</formula>
    </cfRule>
    <cfRule type="cellIs" dxfId="1701" priority="68" operator="equal">
      <formula>"W"</formula>
    </cfRule>
    <cfRule type="cellIs" dxfId="1700" priority="69" operator="equal">
      <formula>"L"</formula>
    </cfRule>
  </conditionalFormatting>
  <conditionalFormatting sqref="CB9:CB21">
    <cfRule type="cellIs" dxfId="1699" priority="66" operator="equal">
      <formula>"L"</formula>
    </cfRule>
    <cfRule type="cellIs" dxfId="1698" priority="65" operator="equal">
      <formula>"W"</formula>
    </cfRule>
    <cfRule type="cellIs" dxfId="1697" priority="64" operator="equal">
      <formula>"N"</formula>
    </cfRule>
  </conditionalFormatting>
  <conditionalFormatting sqref="CB6:CJ8">
    <cfRule type="cellIs" dxfId="1696" priority="488" operator="equal">
      <formula>"N"</formula>
    </cfRule>
    <cfRule type="cellIs" dxfId="1695" priority="489" operator="equal">
      <formula>"W"</formula>
    </cfRule>
    <cfRule type="cellIs" dxfId="1694" priority="490" operator="equal">
      <formula>"L"</formula>
    </cfRule>
  </conditionalFormatting>
  <conditionalFormatting sqref="CC9:CC20">
    <cfRule type="cellIs" dxfId="1693" priority="1" operator="equal">
      <formula>"N"</formula>
    </cfRule>
    <cfRule type="cellIs" dxfId="1692" priority="2" operator="equal">
      <formula>"W"</formula>
    </cfRule>
    <cfRule type="cellIs" dxfId="1691" priority="3" operator="equal">
      <formula>"L"</formula>
    </cfRule>
  </conditionalFormatting>
  <conditionalFormatting sqref="CD10:CI19">
    <cfRule type="cellIs" dxfId="1690" priority="70" operator="equal">
      <formula>"N"</formula>
    </cfRule>
    <cfRule type="cellIs" dxfId="1689" priority="72" operator="equal">
      <formula>"L"</formula>
    </cfRule>
    <cfRule type="cellIs" dxfId="1688" priority="71" operator="equal">
      <formula>"W"</formula>
    </cfRule>
  </conditionalFormatting>
  <pageMargins left="0.25" right="0.25" top="0.75" bottom="0.75" header="0.3" footer="0.3"/>
  <pageSetup paperSize="9" scale="86" fitToWidth="0" orientation="portrait" r:id="rId1"/>
  <colBreaks count="7" manualBreakCount="7">
    <brk id="11" max="35" man="1"/>
    <brk id="22" max="35" man="1"/>
    <brk id="33" max="35" man="1"/>
    <brk id="45" max="35" man="1"/>
    <brk id="56" max="35" man="1"/>
    <brk id="67" max="35" man="1"/>
    <brk id="78" max="3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29" operator="containsText" id="{260D7B46-36D2-4AED-AB28-A6A7148C3CD1}">
            <xm:f>NOT(ISERROR(SEARCH(Paramétrage!$B$13,E7)))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28" operator="containsText" id="{2D7C178A-43EC-4D5D-A4F8-899A077876F6}">
            <xm:f>NOT(ISERROR(SEARCH(Paramétrage!$B$14,E7)))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430" operator="containsText" id="{B298CA41-5F52-4064-9FC9-F06B27F1824E}">
            <xm:f>NOT(ISERROR(SEARCH(Paramétrage!$B$12,E7)))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32" operator="containsText" id="{0DAC4833-09CE-44AF-BE52-8FE50EF6930D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33" operator="containsText" id="{0B9DBF15-F8A5-4D71-92FB-A75825171BBB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34" operator="containsText" id="{B3B0C347-DEE6-4B60-BC58-4125DAB360E0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35" operator="containsText" id="{C8515442-429A-42D1-8970-F2C022F52173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31" operator="containsText" id="{A09E61FD-22D1-4006-8CF1-A20566037F00}">
            <xm:f>NOT(ISERROR(SEARCH(Paramétrage!$B$11,E7)))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418" operator="containsText" id="{12E1A351-6619-4706-83BC-9D75AE31C1D4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17" operator="containsText" id="{5AB2DEE4-2F68-456E-9FAD-2F83852D5F1B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16" operator="containsText" id="{FCE8A8F7-6524-4357-8ED2-720CFF1A130F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15" operator="containsText" id="{077C3F72-40FD-4D1D-87F6-0F5679B1F28A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14" operator="containsText" id="{DE5E6A7D-1A24-4986-9ABE-9A23E289FEBA}">
            <xm:f>NOT(ISERROR(SEARCH(Paramétrage!$B$11,P7)))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13" operator="containsText" id="{FE3233A2-E569-47AC-94F3-A4770EA944BA}">
            <xm:f>NOT(ISERROR(SEARCH(Paramétrage!$B$12,P7)))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12" operator="containsText" id="{F8D6ECC1-A488-46D3-96DB-6D6AFEC2E0B7}">
            <xm:f>NOT(ISERROR(SEARCH(Paramétrage!$B$13,P7)))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11" operator="containsText" id="{2029B71B-F8A4-4BA0-BF20-DBD5DBB49492}">
            <xm:f>NOT(ISERROR(SEARCH(Paramétrage!$B$14,P7)))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P7:W7</xm:sqref>
        </x14:conditionalFormatting>
        <x14:conditionalFormatting xmlns:xm="http://schemas.microsoft.com/office/excel/2006/main">
          <x14:cfRule type="containsText" priority="337" operator="containsText" id="{3712F1EF-50F3-45D4-A37F-182D03FE4986}">
            <xm:f>NOT(ISERROR(SEARCH(Paramétrage!$B$12,AA7)))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36" operator="containsText" id="{D8DB846D-D34B-45D6-9F74-819791E32951}">
            <xm:f>NOT(ISERROR(SEARCH(Paramétrage!$B$13,AA7)))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38" operator="containsText" id="{25D680E5-34C0-4844-8E0C-60AC66ACCC02}">
            <xm:f>NOT(ISERROR(SEARCH(Paramétrage!$B$11,AA7)))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39" operator="containsText" id="{E956849B-ACA2-4C23-9417-0E48CADAE389}">
            <xm:f>NOT(ISERROR(SEARCH(Paramétrage!$B$10,AA7)))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40" operator="containsText" id="{AB0DACB5-46C5-42DF-BD4A-B3EF439B7254}">
            <xm:f>NOT(ISERROR(SEARCH(Paramétrage!$B$9,AA7)))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41" operator="containsText" id="{AC769051-5A53-482D-B944-A2F891C83DF1}">
            <xm:f>NOT(ISERROR(SEARCH(Paramétrage!$B$8,AA7)))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42" operator="containsText" id="{C30FD9E6-CB65-46FB-A4CB-6A3A7EF71078}">
            <xm:f>NOT(ISERROR(SEARCH(Paramétrage!$B$7,AA7)))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35" operator="containsText" id="{9E717B89-44EC-4C44-9ED8-1389907383CF}">
            <xm:f>NOT(ISERROR(SEARCH(Paramétrage!$B$14,AA7)))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AA7:AH7</xm:sqref>
        </x14:conditionalFormatting>
        <x14:conditionalFormatting xmlns:xm="http://schemas.microsoft.com/office/excel/2006/main">
          <x14:cfRule type="containsText" priority="132" operator="containsText" id="{A1A8BFA4-C5A2-43F3-B192-55B62359DF6A}">
            <xm:f>NOT(ISERROR(SEARCH(Paramétrage!$B$9,AH9)))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34" operator="containsText" id="{EFCE5E72-DEC4-4E7E-A265-9FA3688768B4}">
            <xm:f>NOT(ISERROR(SEARCH(Paramétrage!$B$7,AH9)))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28" operator="containsText" id="{E4B89B40-54F3-473F-8D93-A9913FF2A5FA}">
            <xm:f>NOT(ISERROR(SEARCH(Paramétrage!$B$13,AH9)))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131" operator="containsText" id="{386B5EF8-616C-4FA5-91EB-0100009B12FD}">
            <xm:f>NOT(ISERROR(SEARCH(Paramétrage!$B$10,AH9)))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30" operator="containsText" id="{8C3F450C-3D48-4010-968F-BA6D7C8EAFBA}">
            <xm:f>NOT(ISERROR(SEARCH(Paramétrage!$B$11,AH9)))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29" operator="containsText" id="{A4AFCCC8-C170-4043-8E58-D83DA098F1A8}">
            <xm:f>NOT(ISERROR(SEARCH(Paramétrage!$B$12,AH9)))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27" operator="containsText" id="{C61ED1FF-6D00-46FB-80B7-C6A6EE338C2A}">
            <xm:f>NOT(ISERROR(SEARCH(Paramétrage!$B$14,AH9)))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133" operator="containsText" id="{1CEA1DD4-E7A0-43AA-BF8E-204F83EB117F}">
            <xm:f>NOT(ISERROR(SEARCH(Paramétrage!$B$8,AH9)))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AH9:AH20</xm:sqref>
        </x14:conditionalFormatting>
        <x14:conditionalFormatting xmlns:xm="http://schemas.microsoft.com/office/excel/2006/main">
          <x14:cfRule type="containsText" priority="328" operator="containsText" id="{83B81B11-F045-4D79-BAB7-62A68DC71B27}">
            <xm:f>NOT(ISERROR(SEARCH(Paramétrage!$B$7,AS7)))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21" operator="containsText" id="{7ADC0261-4E54-462E-B8BE-328D289D8722}">
            <xm:f>NOT(ISERROR(SEARCH(Paramétrage!$B$14,AS7)))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27" operator="containsText" id="{C9C58662-90E8-461F-8922-2FA71973DD23}">
            <xm:f>NOT(ISERROR(SEARCH(Paramétrage!$B$8,AS7)))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22" operator="containsText" id="{860DCC7B-2DB8-4E23-A76D-8DFAAD372020}">
            <xm:f>NOT(ISERROR(SEARCH(Paramétrage!$B$13,AS7)))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23" operator="containsText" id="{70C93287-48E3-4258-B4D6-BAB666CE6633}">
            <xm:f>NOT(ISERROR(SEARCH(Paramétrage!$B$12,AS7)))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24" operator="containsText" id="{0A1B2892-BDBA-4B49-98F8-AE0C01708A44}">
            <xm:f>NOT(ISERROR(SEARCH(Paramétrage!$B$11,AS7)))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25" operator="containsText" id="{AA6AABD4-229D-45EC-B52C-C637B92A53A7}">
            <xm:f>NOT(ISERROR(SEARCH(Paramétrage!$B$10,AS7)))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26" operator="containsText" id="{BA359B6D-AC82-4519-906D-31108384B3B9}">
            <xm:f>NOT(ISERROR(SEARCH(Paramétrage!$B$9,AS7)))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AS7</xm:sqref>
        </x14:conditionalFormatting>
        <x14:conditionalFormatting xmlns:xm="http://schemas.microsoft.com/office/excel/2006/main">
          <x14:cfRule type="containsText" priority="308" operator="containsText" id="{19E41F0E-5C87-4C80-80FD-43CB39E9F05B}">
            <xm:f>NOT(ISERROR(SEARCH(Paramétrage!$B$13,BD7)))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07" operator="containsText" id="{D21F878F-DD74-4366-A5FA-BA93268C45DF}">
            <xm:f>NOT(ISERROR(SEARCH(Paramétrage!$B$14,BD7)))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14" operator="containsText" id="{4306753F-11E2-492E-86CB-81BC933530A0}">
            <xm:f>NOT(ISERROR(SEARCH(Paramétrage!$B$7,BD7)))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13" operator="containsText" id="{44741FBC-982E-494D-A4E6-D340548C0639}">
            <xm:f>NOT(ISERROR(SEARCH(Paramétrage!$B$8,BD7)))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2" operator="containsText" id="{076D7F69-EED9-4160-9269-97089599578F}">
            <xm:f>NOT(ISERROR(SEARCH(Paramétrage!$B$9,BD7)))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11" operator="containsText" id="{047E3A95-49E7-4A12-A191-FDB543EBE777}">
            <xm:f>NOT(ISERROR(SEARCH(Paramétrage!$B$10,BD7)))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10" operator="containsText" id="{B0995502-B8CC-4B4E-9E5B-7B977C62D674}">
            <xm:f>NOT(ISERROR(SEARCH(Paramétrage!$B$11,BD7)))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09" operator="containsText" id="{74F105AC-9528-48D1-ACBE-F9AC7637798C}">
            <xm:f>NOT(ISERROR(SEARCH(Paramétrage!$B$12,BD7)))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BD7</xm:sqref>
        </x14:conditionalFormatting>
        <x14:conditionalFormatting xmlns:xm="http://schemas.microsoft.com/office/excel/2006/main">
          <x14:cfRule type="containsText" priority="298" operator="containsText" id="{87AC3722-91F8-4B4E-BC2C-A0F025B7D476}">
            <xm:f>NOT(ISERROR(SEARCH(Paramétrage!$B$9,BO7)))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00" operator="containsText" id="{59C76ACB-ABA0-414C-B153-E74643C6A43E}">
            <xm:f>NOT(ISERROR(SEARCH(Paramétrage!$B$7,BO7)))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99" operator="containsText" id="{094C42D1-0387-455D-BA1C-10E4F4D6B57E}">
            <xm:f>NOT(ISERROR(SEARCH(Paramétrage!$B$8,BO7)))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97" operator="containsText" id="{6F67C81C-BA56-49FB-ABBF-B3AE608447AD}">
            <xm:f>NOT(ISERROR(SEARCH(Paramétrage!$B$10,BO7)))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96" operator="containsText" id="{161753BF-FA7F-42F9-884E-135FF3EDDD36}">
            <xm:f>NOT(ISERROR(SEARCH(Paramétrage!$B$11,BO7)))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94" operator="containsText" id="{95C851C1-70A1-48F7-A1D1-A623B36FA2B2}">
            <xm:f>NOT(ISERROR(SEARCH(Paramétrage!$B$13,BO7)))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93" operator="containsText" id="{E1AB1443-5B23-4F6B-8807-5A10DC28540C}">
            <xm:f>NOT(ISERROR(SEARCH(Paramétrage!$B$14,BO7)))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95" operator="containsText" id="{24DAE51F-26B6-420D-A575-832FF908FCB3}">
            <xm:f>NOT(ISERROR(SEARCH(Paramétrage!$B$12,BO7)))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BO7</xm:sqref>
        </x14:conditionalFormatting>
        <x14:conditionalFormatting xmlns:xm="http://schemas.microsoft.com/office/excel/2006/main">
          <x14:cfRule type="containsText" priority="281" operator="containsText" id="{78F04500-B01F-464F-B5A9-DFF28AC336A5}">
            <xm:f>NOT(ISERROR(SEARCH(Paramétrage!$B$12,BZ7)))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80" operator="containsText" id="{725829A6-EC90-4E0D-A287-389A2A0C411E}">
            <xm:f>NOT(ISERROR(SEARCH(Paramétrage!$B$13,BZ7)))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79" operator="containsText" id="{88FD1684-E59E-423B-889A-E7C6DA7FCD81}">
            <xm:f>NOT(ISERROR(SEARCH(Paramétrage!$B$14,BZ7)))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85" operator="containsText" id="{F541A786-00D1-4760-AFE5-49C6BFD35AAD}">
            <xm:f>NOT(ISERROR(SEARCH(Paramétrage!$B$8,BZ7)))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84" operator="containsText" id="{47C8F433-4799-4070-AD4B-5E34D91C6880}">
            <xm:f>NOT(ISERROR(SEARCH(Paramétrage!$B$9,BZ7)))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83" operator="containsText" id="{AED8A36D-A572-48A6-B59E-CA506417210F}">
            <xm:f>NOT(ISERROR(SEARCH(Paramétrage!$B$10,BZ7)))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82" operator="containsText" id="{63BCD9CD-C8BF-4E63-A867-AA3B0CBFDA05}">
            <xm:f>NOT(ISERROR(SEARCH(Paramétrage!$B$11,BZ7)))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86" operator="containsText" id="{78C2BBE6-A575-482E-9E4B-F08D12DB2035}">
            <xm:f>NOT(ISERROR(SEARCH(Paramétrage!$B$7,BZ7)))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BZ7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F93F-C6C5-4AAC-A760-54F2C70FFAB4}">
  <sheetPr>
    <tabColor theme="7" tint="0.59999389629810485"/>
  </sheetPr>
  <dimension ref="A1:AR59"/>
  <sheetViews>
    <sheetView showGridLines="0" topLeftCell="A24" zoomScale="40" zoomScaleNormal="40" workbookViewId="0">
      <selection activeCell="H17" sqref="H17:H21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  <col min="24" max="25" width="8.6328125" style="1" customWidth="1"/>
    <col min="26" max="26" width="1.7265625" customWidth="1"/>
    <col min="27" max="27" width="25.36328125" customWidth="1"/>
    <col min="28" max="29" width="6" style="2" customWidth="1"/>
    <col min="30" max="30" width="5.08984375" customWidth="1"/>
    <col min="31" max="31" width="26.08984375" customWidth="1"/>
    <col min="32" max="33" width="6" style="2" customWidth="1"/>
    <col min="34" max="34" width="2.453125" customWidth="1"/>
    <col min="35" max="36" width="8.6328125" style="1" customWidth="1"/>
    <col min="37" max="37" width="1.7265625" customWidth="1"/>
    <col min="38" max="38" width="26.08984375" customWidth="1"/>
    <col min="39" max="40" width="6" style="2" customWidth="1"/>
    <col min="41" max="41" width="5.08984375" customWidth="1"/>
    <col min="42" max="42" width="26.08984375" customWidth="1"/>
    <col min="43" max="44" width="6" style="2" customWidth="1"/>
  </cols>
  <sheetData>
    <row r="1" spans="1:44" ht="15" thickBot="1" x14ac:dyDescent="0.4"/>
    <row r="2" spans="1:44" ht="25" customHeight="1" thickBot="1" x14ac:dyDescent="0.6">
      <c r="E2" s="160" t="s">
        <v>48</v>
      </c>
      <c r="F2" s="161"/>
      <c r="G2" s="161"/>
      <c r="H2" s="161"/>
      <c r="I2" s="161"/>
      <c r="J2" s="161"/>
      <c r="K2" s="162"/>
      <c r="P2" s="160" t="s">
        <v>49</v>
      </c>
      <c r="Q2" s="161"/>
      <c r="R2" s="161"/>
      <c r="S2" s="161"/>
      <c r="T2" s="161"/>
      <c r="U2" s="161"/>
      <c r="V2" s="162"/>
      <c r="AA2" s="160" t="s">
        <v>53</v>
      </c>
      <c r="AB2" s="161"/>
      <c r="AC2" s="161"/>
      <c r="AD2" s="161"/>
      <c r="AE2" s="161"/>
      <c r="AF2" s="161"/>
      <c r="AG2" s="162"/>
      <c r="AL2" s="160" t="s">
        <v>54</v>
      </c>
      <c r="AM2" s="161"/>
      <c r="AN2" s="161"/>
      <c r="AO2" s="161"/>
      <c r="AP2" s="161"/>
      <c r="AQ2" s="161"/>
      <c r="AR2" s="162"/>
    </row>
    <row r="3" spans="1:44" ht="25" customHeight="1" thickBot="1" x14ac:dyDescent="0.4"/>
    <row r="4" spans="1:44" s="5" customFormat="1" ht="25" customHeight="1" thickBot="1" x14ac:dyDescent="0.4">
      <c r="A4"/>
      <c r="B4" s="1"/>
      <c r="C4" s="1"/>
      <c r="D4"/>
      <c r="E4" s="11" t="s">
        <v>0</v>
      </c>
      <c r="F4" s="12" t="s">
        <v>1</v>
      </c>
      <c r="G4" s="12" t="s">
        <v>2</v>
      </c>
      <c r="H4" s="19"/>
      <c r="I4" s="13" t="s">
        <v>0</v>
      </c>
      <c r="J4" s="12" t="s">
        <v>1</v>
      </c>
      <c r="K4" s="14" t="s">
        <v>2</v>
      </c>
      <c r="M4" s="1"/>
      <c r="N4" s="1"/>
      <c r="O4"/>
      <c r="P4" s="11" t="s">
        <v>0</v>
      </c>
      <c r="Q4" s="12" t="s">
        <v>1</v>
      </c>
      <c r="R4" s="12" t="s">
        <v>2</v>
      </c>
      <c r="S4" s="19"/>
      <c r="T4" s="13" t="s">
        <v>0</v>
      </c>
      <c r="U4" s="12" t="s">
        <v>1</v>
      </c>
      <c r="V4" s="14" t="s">
        <v>2</v>
      </c>
      <c r="X4" s="1"/>
      <c r="Y4" s="1"/>
      <c r="Z4"/>
      <c r="AA4" s="11" t="s">
        <v>0</v>
      </c>
      <c r="AB4" s="12" t="s">
        <v>1</v>
      </c>
      <c r="AC4" s="12" t="s">
        <v>2</v>
      </c>
      <c r="AD4" s="19"/>
      <c r="AE4" s="13" t="s">
        <v>0</v>
      </c>
      <c r="AF4" s="12" t="s">
        <v>1</v>
      </c>
      <c r="AG4" s="14" t="s">
        <v>2</v>
      </c>
      <c r="AI4" s="1"/>
      <c r="AJ4" s="1"/>
      <c r="AK4"/>
      <c r="AL4" s="11" t="s">
        <v>0</v>
      </c>
      <c r="AM4" s="12" t="s">
        <v>1</v>
      </c>
      <c r="AN4" s="12" t="s">
        <v>2</v>
      </c>
      <c r="AO4" s="19"/>
      <c r="AP4" s="13" t="s">
        <v>0</v>
      </c>
      <c r="AQ4" s="12" t="s">
        <v>1</v>
      </c>
      <c r="AR4" s="14" t="s">
        <v>2</v>
      </c>
    </row>
    <row r="5" spans="1:44" s="5" customFormat="1" ht="25" customHeight="1" thickBot="1" x14ac:dyDescent="0.4">
      <c r="B5" s="29" t="s">
        <v>50</v>
      </c>
      <c r="C5" s="29">
        <f>Paramétrage!D25</f>
        <v>0.38194444444444442</v>
      </c>
      <c r="E5" s="15" t="str">
        <f>Paramétrage!$F$3</f>
        <v>Roue Libre A</v>
      </c>
      <c r="F5" s="22" t="s">
        <v>5</v>
      </c>
      <c r="G5" s="22">
        <v>23</v>
      </c>
      <c r="H5" s="64" t="s">
        <v>3</v>
      </c>
      <c r="I5" s="9" t="str">
        <f>Paramétrage!$F$6</f>
        <v>VitaMines A</v>
      </c>
      <c r="J5" s="22" t="str">
        <f>IF(F5="W","L",IF(F5="L","W","N"))</f>
        <v>L</v>
      </c>
      <c r="K5" s="24">
        <f>-G5</f>
        <v>-23</v>
      </c>
      <c r="M5" s="30" t="s">
        <v>51</v>
      </c>
      <c r="N5" s="29">
        <f>C5</f>
        <v>0.38194444444444442</v>
      </c>
      <c r="P5" s="15" t="str">
        <f>Paramétrage!$F$8</f>
        <v>Floyouyat A</v>
      </c>
      <c r="Q5" s="22" t="s">
        <v>5</v>
      </c>
      <c r="R5" s="22">
        <v>6</v>
      </c>
      <c r="S5" s="64" t="s">
        <v>3</v>
      </c>
      <c r="T5" s="9" t="str">
        <f>Paramétrage!$F$11</f>
        <v>Les inconnus A</v>
      </c>
      <c r="U5" s="22" t="str">
        <f>IF(Q5="W","L",IF(Q5="L","W","N"))</f>
        <v>L</v>
      </c>
      <c r="V5" s="24">
        <f>-R5</f>
        <v>-6</v>
      </c>
      <c r="X5" s="29" t="s">
        <v>52</v>
      </c>
      <c r="Y5" s="29">
        <f>C5</f>
        <v>0.38194444444444442</v>
      </c>
      <c r="AA5" s="15" t="str">
        <f>Paramétrage!$G$5</f>
        <v>Les Tengos B</v>
      </c>
      <c r="AB5" s="22" t="s">
        <v>5</v>
      </c>
      <c r="AC5" s="22">
        <v>24</v>
      </c>
      <c r="AD5" s="64" t="s">
        <v>3</v>
      </c>
      <c r="AE5" s="9" t="str">
        <f>Paramétrage!$G$4</f>
        <v>Akatsuki B</v>
      </c>
      <c r="AF5" s="22" t="str">
        <f>IF(AB5="W","L",IF(AB5="L","W","N"))</f>
        <v>L</v>
      </c>
      <c r="AG5" s="24">
        <f>-AC5</f>
        <v>-24</v>
      </c>
      <c r="AI5" s="30" t="s">
        <v>96</v>
      </c>
      <c r="AJ5" s="30">
        <f t="shared" ref="AJ5:AJ15" si="0">C5</f>
        <v>0.38194444444444442</v>
      </c>
      <c r="AL5" s="15" t="str">
        <f>Paramétrage!$G$10</f>
        <v>Les Fisbrmzv B</v>
      </c>
      <c r="AM5" s="22" t="s">
        <v>5</v>
      </c>
      <c r="AN5" s="22">
        <v>4</v>
      </c>
      <c r="AO5" s="64" t="s">
        <v>3</v>
      </c>
      <c r="AP5" s="9" t="str">
        <f>Paramétrage!$G$9</f>
        <v>Bandanateam B</v>
      </c>
      <c r="AQ5" s="22" t="str">
        <f>IF(AM5="W","L",IF(AM5="L","W","N"))</f>
        <v>L</v>
      </c>
      <c r="AR5" s="24">
        <f>-AN5</f>
        <v>-4</v>
      </c>
    </row>
    <row r="6" spans="1:44" s="5" customFormat="1" ht="25" customHeight="1" thickBot="1" x14ac:dyDescent="0.4">
      <c r="A6" s="28"/>
      <c r="B6" s="29" t="s">
        <v>50</v>
      </c>
      <c r="C6" s="30">
        <v>0.3923611111111111</v>
      </c>
      <c r="D6" s="28"/>
      <c r="E6" s="16" t="str">
        <f>Paramétrage!$F$4</f>
        <v>Akatsuki A</v>
      </c>
      <c r="F6" s="23" t="s">
        <v>7</v>
      </c>
      <c r="G6" s="23">
        <v>-6</v>
      </c>
      <c r="H6" s="64" t="s">
        <v>3</v>
      </c>
      <c r="I6" s="10" t="str">
        <f>Paramétrage!$F$7</f>
        <v>Spyk'up A</v>
      </c>
      <c r="J6" s="22" t="s">
        <v>5</v>
      </c>
      <c r="K6" s="62">
        <v>6</v>
      </c>
      <c r="M6" s="30" t="s">
        <v>51</v>
      </c>
      <c r="N6" s="29">
        <f>C6</f>
        <v>0.3923611111111111</v>
      </c>
      <c r="O6" s="28"/>
      <c r="P6" s="16" t="str">
        <f>Paramétrage!$F$9</f>
        <v>Bandanateam A</v>
      </c>
      <c r="Q6" s="23" t="s">
        <v>5</v>
      </c>
      <c r="R6" s="23">
        <v>20</v>
      </c>
      <c r="S6" s="64" t="s">
        <v>3</v>
      </c>
      <c r="T6" s="10" t="str">
        <f>Paramétrage!$F$12</f>
        <v>Facilement A</v>
      </c>
      <c r="U6" s="22" t="str">
        <f t="shared" ref="U6:U14" si="1">IF(Q6="W","L",IF(Q6="L","W","N"))</f>
        <v>L</v>
      </c>
      <c r="V6" s="62">
        <f t="shared" ref="V6:V14" si="2">-R6</f>
        <v>-20</v>
      </c>
      <c r="X6" s="29" t="s">
        <v>52</v>
      </c>
      <c r="Y6" s="29">
        <f t="shared" ref="Y6:Y15" si="3">C6</f>
        <v>0.3923611111111111</v>
      </c>
      <c r="Z6" s="28"/>
      <c r="AA6" s="16" t="str">
        <f>Paramétrage!$G$6</f>
        <v>VitaMines B</v>
      </c>
      <c r="AB6" s="23" t="s">
        <v>5</v>
      </c>
      <c r="AC6" s="23">
        <v>17</v>
      </c>
      <c r="AD6" s="64" t="s">
        <v>3</v>
      </c>
      <c r="AE6" s="10" t="str">
        <f>Paramétrage!$G$3</f>
        <v>Roue Libre B</v>
      </c>
      <c r="AF6" s="22" t="str">
        <f t="shared" ref="AF6:AF14" si="4">IF(AB6="W","L",IF(AB6="L","W","N"))</f>
        <v>L</v>
      </c>
      <c r="AG6" s="62">
        <f t="shared" ref="AG6:AG14" si="5">-AC6</f>
        <v>-17</v>
      </c>
      <c r="AI6" s="30" t="s">
        <v>96</v>
      </c>
      <c r="AJ6" s="30">
        <f t="shared" si="0"/>
        <v>0.3923611111111111</v>
      </c>
      <c r="AK6" s="28"/>
      <c r="AL6" s="16" t="str">
        <f>Paramétrage!$G$11</f>
        <v>Les inconnus B</v>
      </c>
      <c r="AM6" s="23" t="s">
        <v>5</v>
      </c>
      <c r="AN6" s="23">
        <v>2</v>
      </c>
      <c r="AO6" s="64" t="s">
        <v>3</v>
      </c>
      <c r="AP6" s="10" t="str">
        <f>Paramétrage!$G$8</f>
        <v>Floyouyat B</v>
      </c>
      <c r="AQ6" s="22" t="str">
        <f t="shared" ref="AQ6:AQ14" si="6">IF(AM6="W","L",IF(AM6="L","W","N"))</f>
        <v>L</v>
      </c>
      <c r="AR6" s="62">
        <f t="shared" ref="AR6:AR14" si="7">-AN6</f>
        <v>-2</v>
      </c>
    </row>
    <row r="7" spans="1:44" s="5" customFormat="1" ht="25" customHeight="1" thickBot="1" x14ac:dyDescent="0.4">
      <c r="A7" s="28"/>
      <c r="B7" s="29" t="s">
        <v>50</v>
      </c>
      <c r="C7" s="30">
        <f>C6+Paramétrage!$D$26+Paramétrage!$D$27</f>
        <v>0.40034722222222219</v>
      </c>
      <c r="D7" s="28"/>
      <c r="E7" s="15" t="str">
        <f>Paramétrage!$F$5</f>
        <v>Les Tengos A</v>
      </c>
      <c r="F7" s="22" t="s">
        <v>7</v>
      </c>
      <c r="G7" s="22">
        <v>-6</v>
      </c>
      <c r="H7" s="64" t="s">
        <v>3</v>
      </c>
      <c r="I7" s="9" t="str">
        <f>+E5</f>
        <v>Roue Libre A</v>
      </c>
      <c r="J7" s="22" t="str">
        <f t="shared" ref="J7:J14" si="8">IF(F7="W","L",IF(F7="L","W","N"))</f>
        <v>W</v>
      </c>
      <c r="K7" s="24">
        <f t="shared" ref="K7:K14" si="9">-G7</f>
        <v>6</v>
      </c>
      <c r="M7" s="30" t="s">
        <v>51</v>
      </c>
      <c r="N7" s="29">
        <f t="shared" ref="N7:N15" si="10">C7</f>
        <v>0.40034722222222219</v>
      </c>
      <c r="O7" s="28"/>
      <c r="P7" s="15" t="str">
        <f>Paramétrage!$F$10</f>
        <v>Les Fisbrmzv A</v>
      </c>
      <c r="Q7" s="22" t="s">
        <v>5</v>
      </c>
      <c r="R7" s="22">
        <v>15</v>
      </c>
      <c r="S7" s="64" t="s">
        <v>3</v>
      </c>
      <c r="T7" s="9" t="str">
        <f>+P5</f>
        <v>Floyouyat A</v>
      </c>
      <c r="U7" s="22" t="str">
        <f t="shared" si="1"/>
        <v>L</v>
      </c>
      <c r="V7" s="24">
        <f t="shared" si="2"/>
        <v>-15</v>
      </c>
      <c r="X7" s="29" t="s">
        <v>52</v>
      </c>
      <c r="Y7" s="29">
        <f t="shared" si="3"/>
        <v>0.40034722222222219</v>
      </c>
      <c r="Z7" s="28"/>
      <c r="AA7" s="15" t="str">
        <f>Paramétrage!$G$7</f>
        <v>Spyk'up B</v>
      </c>
      <c r="AB7" s="22" t="s">
        <v>7</v>
      </c>
      <c r="AC7" s="22">
        <v>-22</v>
      </c>
      <c r="AD7" s="64" t="s">
        <v>3</v>
      </c>
      <c r="AE7" s="9" t="str">
        <f>+AA5</f>
        <v>Les Tengos B</v>
      </c>
      <c r="AF7" s="22" t="str">
        <f t="shared" si="4"/>
        <v>W</v>
      </c>
      <c r="AG7" s="24">
        <f t="shared" si="5"/>
        <v>22</v>
      </c>
      <c r="AI7" s="30" t="s">
        <v>96</v>
      </c>
      <c r="AJ7" s="30">
        <f t="shared" si="0"/>
        <v>0.40034722222222219</v>
      </c>
      <c r="AK7" s="28"/>
      <c r="AL7" s="15" t="str">
        <f>Paramétrage!$G$12</f>
        <v>Facilement B</v>
      </c>
      <c r="AM7" s="22" t="s">
        <v>7</v>
      </c>
      <c r="AN7" s="22">
        <v>-12</v>
      </c>
      <c r="AO7" s="64" t="s">
        <v>3</v>
      </c>
      <c r="AP7" s="9" t="str">
        <f>+AL5</f>
        <v>Les Fisbrmzv B</v>
      </c>
      <c r="AQ7" s="22" t="str">
        <f t="shared" si="6"/>
        <v>W</v>
      </c>
      <c r="AR7" s="24">
        <f t="shared" si="7"/>
        <v>12</v>
      </c>
    </row>
    <row r="8" spans="1:44" s="5" customFormat="1" ht="25" customHeight="1" thickBot="1" x14ac:dyDescent="0.4">
      <c r="A8" s="28"/>
      <c r="B8" s="29" t="s">
        <v>50</v>
      </c>
      <c r="C8" s="30">
        <f>C7+Paramétrage!$D$26+Paramétrage!$D$27</f>
        <v>0.40833333333333327</v>
      </c>
      <c r="D8" s="28"/>
      <c r="E8" s="16" t="str">
        <f>+I5</f>
        <v>VitaMines A</v>
      </c>
      <c r="F8" s="23" t="s">
        <v>177</v>
      </c>
      <c r="G8" s="23">
        <v>17</v>
      </c>
      <c r="H8" s="64" t="s">
        <v>3</v>
      </c>
      <c r="I8" s="10" t="str">
        <f>E6</f>
        <v>Akatsuki A</v>
      </c>
      <c r="J8" s="22" t="str">
        <f t="shared" si="8"/>
        <v>L</v>
      </c>
      <c r="K8" s="62">
        <f t="shared" si="9"/>
        <v>-17</v>
      </c>
      <c r="M8" s="30" t="s">
        <v>51</v>
      </c>
      <c r="N8" s="29">
        <f t="shared" si="10"/>
        <v>0.40833333333333327</v>
      </c>
      <c r="O8" s="28"/>
      <c r="P8" s="16" t="str">
        <f>+T5</f>
        <v>Les inconnus A</v>
      </c>
      <c r="Q8" s="23" t="s">
        <v>7</v>
      </c>
      <c r="R8" s="23">
        <v>-14</v>
      </c>
      <c r="S8" s="64" t="s">
        <v>3</v>
      </c>
      <c r="T8" s="10" t="str">
        <f>P6</f>
        <v>Bandanateam A</v>
      </c>
      <c r="U8" s="22" t="str">
        <f t="shared" si="1"/>
        <v>W</v>
      </c>
      <c r="V8" s="62">
        <f t="shared" si="2"/>
        <v>14</v>
      </c>
      <c r="X8" s="29" t="s">
        <v>52</v>
      </c>
      <c r="Y8" s="29">
        <f t="shared" si="3"/>
        <v>0.40833333333333327</v>
      </c>
      <c r="Z8" s="28"/>
      <c r="AA8" s="16" t="str">
        <f>+AE5</f>
        <v>Akatsuki B</v>
      </c>
      <c r="AB8" s="23" t="s">
        <v>7</v>
      </c>
      <c r="AC8" s="23">
        <v>-10</v>
      </c>
      <c r="AD8" s="64" t="s">
        <v>3</v>
      </c>
      <c r="AE8" s="10" t="str">
        <f>AA6</f>
        <v>VitaMines B</v>
      </c>
      <c r="AF8" s="22" t="str">
        <f t="shared" si="4"/>
        <v>W</v>
      </c>
      <c r="AG8" s="62">
        <f t="shared" si="5"/>
        <v>10</v>
      </c>
      <c r="AI8" s="30" t="s">
        <v>96</v>
      </c>
      <c r="AJ8" s="30">
        <f t="shared" si="0"/>
        <v>0.40833333333333327</v>
      </c>
      <c r="AK8" s="28"/>
      <c r="AL8" s="16" t="str">
        <f>+AP5</f>
        <v>Bandanateam B</v>
      </c>
      <c r="AM8" s="23" t="s">
        <v>5</v>
      </c>
      <c r="AN8" s="23">
        <v>2</v>
      </c>
      <c r="AO8" s="64" t="s">
        <v>3</v>
      </c>
      <c r="AP8" s="10" t="str">
        <f>AL6</f>
        <v>Les inconnus B</v>
      </c>
      <c r="AQ8" s="22" t="str">
        <f t="shared" si="6"/>
        <v>L</v>
      </c>
      <c r="AR8" s="62">
        <f t="shared" si="7"/>
        <v>-2</v>
      </c>
    </row>
    <row r="9" spans="1:44" s="5" customFormat="1" ht="25" customHeight="1" thickBot="1" x14ac:dyDescent="0.4">
      <c r="A9" s="28"/>
      <c r="B9" s="29" t="s">
        <v>50</v>
      </c>
      <c r="C9" s="30">
        <f>C8+Paramétrage!$D$26+Paramétrage!$D$27</f>
        <v>0.41631944444444435</v>
      </c>
      <c r="D9" s="28"/>
      <c r="E9" s="15" t="str">
        <f>I6</f>
        <v>Spyk'up A</v>
      </c>
      <c r="F9" s="22" t="s">
        <v>177</v>
      </c>
      <c r="G9" s="103">
        <v>4</v>
      </c>
      <c r="H9" s="64" t="s">
        <v>3</v>
      </c>
      <c r="I9" s="9" t="str">
        <f>E7</f>
        <v>Les Tengos A</v>
      </c>
      <c r="J9" s="22" t="str">
        <f t="shared" si="8"/>
        <v>L</v>
      </c>
      <c r="K9" s="24">
        <f t="shared" si="9"/>
        <v>-4</v>
      </c>
      <c r="M9" s="30" t="s">
        <v>51</v>
      </c>
      <c r="N9" s="29">
        <f t="shared" si="10"/>
        <v>0.41631944444444435</v>
      </c>
      <c r="O9" s="28"/>
      <c r="P9" s="15" t="str">
        <f>T6</f>
        <v>Facilement A</v>
      </c>
      <c r="Q9" s="22" t="s">
        <v>7</v>
      </c>
      <c r="R9" s="22">
        <v>-9</v>
      </c>
      <c r="S9" s="64" t="s">
        <v>3</v>
      </c>
      <c r="T9" s="9" t="str">
        <f>P7</f>
        <v>Les Fisbrmzv A</v>
      </c>
      <c r="U9" s="22" t="str">
        <f t="shared" si="1"/>
        <v>W</v>
      </c>
      <c r="V9" s="24">
        <f t="shared" si="2"/>
        <v>9</v>
      </c>
      <c r="X9" s="29" t="s">
        <v>52</v>
      </c>
      <c r="Y9" s="29">
        <f t="shared" si="3"/>
        <v>0.41631944444444435</v>
      </c>
      <c r="Z9" s="28"/>
      <c r="AA9" s="15" t="str">
        <f>AE6</f>
        <v>Roue Libre B</v>
      </c>
      <c r="AB9" s="22" t="s">
        <v>7</v>
      </c>
      <c r="AC9" s="22">
        <v>-13</v>
      </c>
      <c r="AD9" s="64" t="s">
        <v>3</v>
      </c>
      <c r="AE9" s="9" t="str">
        <f>AA7</f>
        <v>Spyk'up B</v>
      </c>
      <c r="AF9" s="22" t="str">
        <f t="shared" si="4"/>
        <v>W</v>
      </c>
      <c r="AG9" s="24">
        <f t="shared" si="5"/>
        <v>13</v>
      </c>
      <c r="AI9" s="30" t="s">
        <v>96</v>
      </c>
      <c r="AJ9" s="30">
        <f t="shared" si="0"/>
        <v>0.41631944444444435</v>
      </c>
      <c r="AK9" s="28"/>
      <c r="AL9" s="15" t="str">
        <f>AP6</f>
        <v>Floyouyat B</v>
      </c>
      <c r="AM9" s="22" t="s">
        <v>5</v>
      </c>
      <c r="AN9" s="22">
        <v>16</v>
      </c>
      <c r="AO9" s="64" t="s">
        <v>3</v>
      </c>
      <c r="AP9" s="9" t="str">
        <f>AL7</f>
        <v>Facilement B</v>
      </c>
      <c r="AQ9" s="22" t="str">
        <f t="shared" si="6"/>
        <v>L</v>
      </c>
      <c r="AR9" s="24">
        <f t="shared" si="7"/>
        <v>-16</v>
      </c>
    </row>
    <row r="10" spans="1:44" s="5" customFormat="1" ht="25" customHeight="1" thickBot="1" x14ac:dyDescent="0.4">
      <c r="A10" s="28"/>
      <c r="B10" s="29" t="s">
        <v>50</v>
      </c>
      <c r="C10" s="30">
        <f>C9+Paramétrage!$D$26+Paramétrage!$D$27</f>
        <v>0.42430555555555544</v>
      </c>
      <c r="D10" s="28"/>
      <c r="E10" s="16" t="str">
        <f>E5</f>
        <v>Roue Libre A</v>
      </c>
      <c r="F10" s="23" t="s">
        <v>177</v>
      </c>
      <c r="G10" s="23">
        <v>11</v>
      </c>
      <c r="H10" s="64" t="s">
        <v>3</v>
      </c>
      <c r="I10" s="10" t="str">
        <f>E6</f>
        <v>Akatsuki A</v>
      </c>
      <c r="J10" s="22" t="str">
        <f t="shared" si="8"/>
        <v>L</v>
      </c>
      <c r="K10" s="62">
        <f t="shared" si="9"/>
        <v>-11</v>
      </c>
      <c r="M10" s="30" t="s">
        <v>51</v>
      </c>
      <c r="N10" s="29">
        <f t="shared" si="10"/>
        <v>0.42430555555555544</v>
      </c>
      <c r="O10" s="28"/>
      <c r="P10" s="16" t="str">
        <f>P5</f>
        <v>Floyouyat A</v>
      </c>
      <c r="Q10" s="23" t="s">
        <v>7</v>
      </c>
      <c r="R10" s="23">
        <v>-13</v>
      </c>
      <c r="S10" s="64" t="s">
        <v>3</v>
      </c>
      <c r="T10" s="10" t="str">
        <f>P6</f>
        <v>Bandanateam A</v>
      </c>
      <c r="U10" s="22" t="str">
        <f t="shared" si="1"/>
        <v>W</v>
      </c>
      <c r="V10" s="62">
        <f t="shared" si="2"/>
        <v>13</v>
      </c>
      <c r="X10" s="29" t="s">
        <v>52</v>
      </c>
      <c r="Y10" s="29">
        <f t="shared" si="3"/>
        <v>0.42430555555555544</v>
      </c>
      <c r="Z10" s="28"/>
      <c r="AA10" s="16" t="str">
        <f>AA5</f>
        <v>Les Tengos B</v>
      </c>
      <c r="AB10" s="23" t="s">
        <v>5</v>
      </c>
      <c r="AC10" s="23">
        <v>8</v>
      </c>
      <c r="AD10" s="64" t="s">
        <v>3</v>
      </c>
      <c r="AE10" s="10" t="str">
        <f>AA6</f>
        <v>VitaMines B</v>
      </c>
      <c r="AF10" s="22" t="str">
        <f t="shared" si="4"/>
        <v>L</v>
      </c>
      <c r="AG10" s="62">
        <f t="shared" si="5"/>
        <v>-8</v>
      </c>
      <c r="AI10" s="30" t="s">
        <v>96</v>
      </c>
      <c r="AJ10" s="30">
        <f t="shared" si="0"/>
        <v>0.42430555555555544</v>
      </c>
      <c r="AK10" s="28"/>
      <c r="AL10" s="16" t="str">
        <f>AL5</f>
        <v>Les Fisbrmzv B</v>
      </c>
      <c r="AM10" s="23" t="s">
        <v>5</v>
      </c>
      <c r="AN10" s="23">
        <v>21</v>
      </c>
      <c r="AO10" s="64" t="s">
        <v>3</v>
      </c>
      <c r="AP10" s="10" t="str">
        <f>AL6</f>
        <v>Les inconnus B</v>
      </c>
      <c r="AQ10" s="22" t="str">
        <f t="shared" si="6"/>
        <v>L</v>
      </c>
      <c r="AR10" s="62">
        <f t="shared" si="7"/>
        <v>-21</v>
      </c>
    </row>
    <row r="11" spans="1:44" s="5" customFormat="1" ht="25" customHeight="1" thickBot="1" x14ac:dyDescent="0.4">
      <c r="A11" s="28"/>
      <c r="B11" s="29" t="s">
        <v>50</v>
      </c>
      <c r="C11" s="30">
        <f>C10+Paramétrage!$D$26+Paramétrage!$D$27</f>
        <v>0.43229166666666652</v>
      </c>
      <c r="D11" s="28"/>
      <c r="E11" s="15" t="str">
        <f>I5</f>
        <v>VitaMines A</v>
      </c>
      <c r="F11" s="22" t="s">
        <v>5</v>
      </c>
      <c r="G11" s="22">
        <v>3</v>
      </c>
      <c r="H11" s="64" t="s">
        <v>3</v>
      </c>
      <c r="I11" s="9" t="str">
        <f>I6</f>
        <v>Spyk'up A</v>
      </c>
      <c r="J11" s="22" t="str">
        <f t="shared" si="8"/>
        <v>L</v>
      </c>
      <c r="K11" s="24">
        <f t="shared" si="9"/>
        <v>-3</v>
      </c>
      <c r="M11" s="30" t="s">
        <v>51</v>
      </c>
      <c r="N11" s="29">
        <f t="shared" si="10"/>
        <v>0.43229166666666652</v>
      </c>
      <c r="O11" s="28"/>
      <c r="P11" s="15" t="str">
        <f>T5</f>
        <v>Les inconnus A</v>
      </c>
      <c r="Q11" s="22" t="s">
        <v>7</v>
      </c>
      <c r="R11" s="22">
        <v>-13</v>
      </c>
      <c r="S11" s="64" t="s">
        <v>3</v>
      </c>
      <c r="T11" s="9" t="str">
        <f>T6</f>
        <v>Facilement A</v>
      </c>
      <c r="U11" s="22" t="str">
        <f t="shared" si="1"/>
        <v>W</v>
      </c>
      <c r="V11" s="24">
        <f t="shared" si="2"/>
        <v>13</v>
      </c>
      <c r="X11" s="29" t="s">
        <v>52</v>
      </c>
      <c r="Y11" s="29">
        <f t="shared" si="3"/>
        <v>0.43229166666666652</v>
      </c>
      <c r="Z11" s="28"/>
      <c r="AA11" s="15" t="str">
        <f>AE5</f>
        <v>Akatsuki B</v>
      </c>
      <c r="AB11" s="22" t="s">
        <v>5</v>
      </c>
      <c r="AC11" s="22">
        <v>5</v>
      </c>
      <c r="AD11" s="64" t="s">
        <v>3</v>
      </c>
      <c r="AE11" s="9" t="str">
        <f>AE6</f>
        <v>Roue Libre B</v>
      </c>
      <c r="AF11" s="22" t="str">
        <f t="shared" si="4"/>
        <v>L</v>
      </c>
      <c r="AG11" s="24">
        <f t="shared" si="5"/>
        <v>-5</v>
      </c>
      <c r="AI11" s="30" t="s">
        <v>96</v>
      </c>
      <c r="AJ11" s="30">
        <f t="shared" si="0"/>
        <v>0.43229166666666652</v>
      </c>
      <c r="AK11" s="28"/>
      <c r="AL11" s="15" t="str">
        <f>AP5</f>
        <v>Bandanateam B</v>
      </c>
      <c r="AM11" s="22" t="s">
        <v>5</v>
      </c>
      <c r="AN11" s="22">
        <v>19</v>
      </c>
      <c r="AO11" s="64" t="s">
        <v>3</v>
      </c>
      <c r="AP11" s="9" t="str">
        <f>AP6</f>
        <v>Floyouyat B</v>
      </c>
      <c r="AQ11" s="22" t="str">
        <f t="shared" si="6"/>
        <v>L</v>
      </c>
      <c r="AR11" s="24">
        <f t="shared" si="7"/>
        <v>-19</v>
      </c>
    </row>
    <row r="12" spans="1:44" s="5" customFormat="1" ht="25" customHeight="1" thickBot="1" x14ac:dyDescent="0.4">
      <c r="A12"/>
      <c r="B12" s="29" t="s">
        <v>50</v>
      </c>
      <c r="C12" s="30">
        <f>C11+Paramétrage!$D$26+Paramétrage!$D$27</f>
        <v>0.4402777777777776</v>
      </c>
      <c r="D12"/>
      <c r="E12" s="16" t="str">
        <f>E6</f>
        <v>Akatsuki A</v>
      </c>
      <c r="F12" s="23" t="s">
        <v>7</v>
      </c>
      <c r="G12" s="23">
        <v>-9</v>
      </c>
      <c r="H12" s="64" t="s">
        <v>3</v>
      </c>
      <c r="I12" s="10" t="str">
        <f>E7</f>
        <v>Les Tengos A</v>
      </c>
      <c r="J12" s="22" t="str">
        <f t="shared" si="8"/>
        <v>W</v>
      </c>
      <c r="K12" s="62">
        <f t="shared" si="9"/>
        <v>9</v>
      </c>
      <c r="M12" s="30" t="s">
        <v>51</v>
      </c>
      <c r="N12" s="29">
        <f t="shared" si="10"/>
        <v>0.4402777777777776</v>
      </c>
      <c r="O12"/>
      <c r="P12" s="16" t="str">
        <f>P6</f>
        <v>Bandanateam A</v>
      </c>
      <c r="Q12" s="23" t="s">
        <v>5</v>
      </c>
      <c r="R12" s="23">
        <v>5</v>
      </c>
      <c r="S12" s="64" t="s">
        <v>3</v>
      </c>
      <c r="T12" s="10" t="str">
        <f>P7</f>
        <v>Les Fisbrmzv A</v>
      </c>
      <c r="U12" s="22" t="str">
        <f t="shared" si="1"/>
        <v>L</v>
      </c>
      <c r="V12" s="62">
        <f t="shared" si="2"/>
        <v>-5</v>
      </c>
      <c r="X12" s="29" t="s">
        <v>52</v>
      </c>
      <c r="Y12" s="29">
        <f t="shared" si="3"/>
        <v>0.4402777777777776</v>
      </c>
      <c r="Z12"/>
      <c r="AA12" s="16" t="str">
        <f>AA6</f>
        <v>VitaMines B</v>
      </c>
      <c r="AB12" s="23" t="s">
        <v>5</v>
      </c>
      <c r="AC12" s="23">
        <v>9</v>
      </c>
      <c r="AD12" s="64" t="s">
        <v>3</v>
      </c>
      <c r="AE12" s="10" t="str">
        <f>AA7</f>
        <v>Spyk'up B</v>
      </c>
      <c r="AF12" s="22" t="str">
        <f t="shared" si="4"/>
        <v>L</v>
      </c>
      <c r="AG12" s="62">
        <f t="shared" si="5"/>
        <v>-9</v>
      </c>
      <c r="AI12" s="30" t="s">
        <v>96</v>
      </c>
      <c r="AJ12" s="30">
        <f t="shared" si="0"/>
        <v>0.4402777777777776</v>
      </c>
      <c r="AK12"/>
      <c r="AL12" s="16" t="str">
        <f>AL6</f>
        <v>Les inconnus B</v>
      </c>
      <c r="AM12" s="23" t="s">
        <v>5</v>
      </c>
      <c r="AN12" s="23">
        <v>9</v>
      </c>
      <c r="AO12" s="64" t="s">
        <v>3</v>
      </c>
      <c r="AP12" s="10" t="str">
        <f>AL7</f>
        <v>Facilement B</v>
      </c>
      <c r="AQ12" s="22" t="str">
        <f t="shared" si="6"/>
        <v>L</v>
      </c>
      <c r="AR12" s="62">
        <f t="shared" si="7"/>
        <v>-9</v>
      </c>
    </row>
    <row r="13" spans="1:44" s="5" customFormat="1" ht="25" customHeight="1" thickBot="1" x14ac:dyDescent="0.4">
      <c r="A13"/>
      <c r="B13" s="29" t="s">
        <v>50</v>
      </c>
      <c r="C13" s="30">
        <f>C12+Paramétrage!$D$26+Paramétrage!$D$27</f>
        <v>0.44826388888888868</v>
      </c>
      <c r="D13"/>
      <c r="E13" s="15" t="str">
        <f>E5</f>
        <v>Roue Libre A</v>
      </c>
      <c r="F13" s="22" t="s">
        <v>5</v>
      </c>
      <c r="G13" s="22">
        <v>11</v>
      </c>
      <c r="H13" s="64" t="s">
        <v>3</v>
      </c>
      <c r="I13" s="9" t="str">
        <f>I6</f>
        <v>Spyk'up A</v>
      </c>
      <c r="J13" s="22" t="str">
        <f t="shared" si="8"/>
        <v>L</v>
      </c>
      <c r="K13" s="24">
        <f t="shared" si="9"/>
        <v>-11</v>
      </c>
      <c r="M13" s="30" t="s">
        <v>51</v>
      </c>
      <c r="N13" s="29">
        <f t="shared" si="10"/>
        <v>0.44826388888888868</v>
      </c>
      <c r="O13"/>
      <c r="P13" s="15" t="str">
        <f>P5</f>
        <v>Floyouyat A</v>
      </c>
      <c r="Q13" s="22" t="s">
        <v>5</v>
      </c>
      <c r="R13" s="22">
        <v>4</v>
      </c>
      <c r="S13" s="64" t="s">
        <v>3</v>
      </c>
      <c r="T13" s="9" t="str">
        <f>T6</f>
        <v>Facilement A</v>
      </c>
      <c r="U13" s="22" t="str">
        <f t="shared" si="1"/>
        <v>L</v>
      </c>
      <c r="V13" s="24">
        <f t="shared" si="2"/>
        <v>-4</v>
      </c>
      <c r="X13" s="29" t="s">
        <v>52</v>
      </c>
      <c r="Y13" s="29">
        <f t="shared" si="3"/>
        <v>0.44826388888888868</v>
      </c>
      <c r="Z13"/>
      <c r="AA13" s="15" t="str">
        <f>AA5</f>
        <v>Les Tengos B</v>
      </c>
      <c r="AB13" s="22" t="s">
        <v>5</v>
      </c>
      <c r="AC13" s="22">
        <v>19</v>
      </c>
      <c r="AD13" s="64" t="s">
        <v>3</v>
      </c>
      <c r="AE13" s="9" t="str">
        <f>AE6</f>
        <v>Roue Libre B</v>
      </c>
      <c r="AF13" s="22" t="str">
        <f t="shared" si="4"/>
        <v>L</v>
      </c>
      <c r="AG13" s="24">
        <f t="shared" si="5"/>
        <v>-19</v>
      </c>
      <c r="AI13" s="30" t="s">
        <v>96</v>
      </c>
      <c r="AJ13" s="30">
        <f t="shared" si="0"/>
        <v>0.44826388888888868</v>
      </c>
      <c r="AK13"/>
      <c r="AL13" s="15" t="str">
        <f>AL5</f>
        <v>Les Fisbrmzv B</v>
      </c>
      <c r="AM13" s="22" t="s">
        <v>5</v>
      </c>
      <c r="AN13" s="22">
        <v>3</v>
      </c>
      <c r="AO13" s="64" t="s">
        <v>3</v>
      </c>
      <c r="AP13" s="9" t="str">
        <f>AP6</f>
        <v>Floyouyat B</v>
      </c>
      <c r="AQ13" s="22" t="str">
        <f t="shared" si="6"/>
        <v>L</v>
      </c>
      <c r="AR13" s="24">
        <f t="shared" si="7"/>
        <v>-3</v>
      </c>
    </row>
    <row r="14" spans="1:44" s="5" customFormat="1" ht="25" customHeight="1" thickBot="1" x14ac:dyDescent="0.4">
      <c r="A14"/>
      <c r="B14" s="29" t="s">
        <v>50</v>
      </c>
      <c r="C14" s="30">
        <f>C13+Paramétrage!$D$26+Paramétrage!$D$27</f>
        <v>0.45624999999999977</v>
      </c>
      <c r="D14"/>
      <c r="E14" s="21" t="str">
        <f>E8</f>
        <v>VitaMines A</v>
      </c>
      <c r="F14" s="65" t="s">
        <v>7</v>
      </c>
      <c r="G14" s="65">
        <v>-9</v>
      </c>
      <c r="H14" s="18" t="s">
        <v>3</v>
      </c>
      <c r="I14" s="66" t="str">
        <f>E7</f>
        <v>Les Tengos A</v>
      </c>
      <c r="J14" s="27" t="str">
        <f t="shared" si="8"/>
        <v>W</v>
      </c>
      <c r="K14" s="67">
        <f t="shared" si="9"/>
        <v>9</v>
      </c>
      <c r="M14" s="30" t="s">
        <v>51</v>
      </c>
      <c r="N14" s="29">
        <f t="shared" si="10"/>
        <v>0.45624999999999977</v>
      </c>
      <c r="O14"/>
      <c r="P14" s="21" t="str">
        <f>P8</f>
        <v>Les inconnus A</v>
      </c>
      <c r="Q14" s="65" t="s">
        <v>7</v>
      </c>
      <c r="R14" s="65">
        <v>-11</v>
      </c>
      <c r="S14" s="18" t="s">
        <v>3</v>
      </c>
      <c r="T14" s="66" t="str">
        <f>P7</f>
        <v>Les Fisbrmzv A</v>
      </c>
      <c r="U14" s="27" t="str">
        <f t="shared" si="1"/>
        <v>W</v>
      </c>
      <c r="V14" s="67">
        <f t="shared" si="2"/>
        <v>11</v>
      </c>
      <c r="X14" s="29" t="s">
        <v>52</v>
      </c>
      <c r="Y14" s="29">
        <f t="shared" si="3"/>
        <v>0.45624999999999977</v>
      </c>
      <c r="Z14"/>
      <c r="AA14" s="21" t="str">
        <f>AA8</f>
        <v>Akatsuki B</v>
      </c>
      <c r="AB14" s="65" t="s">
        <v>6</v>
      </c>
      <c r="AC14" s="65">
        <v>0</v>
      </c>
      <c r="AD14" s="18" t="s">
        <v>3</v>
      </c>
      <c r="AE14" s="66" t="str">
        <f>AA7</f>
        <v>Spyk'up B</v>
      </c>
      <c r="AF14" s="27" t="str">
        <f t="shared" si="4"/>
        <v>N</v>
      </c>
      <c r="AG14" s="67">
        <f t="shared" si="5"/>
        <v>0</v>
      </c>
      <c r="AI14" s="30" t="s">
        <v>96</v>
      </c>
      <c r="AJ14" s="30">
        <f t="shared" si="0"/>
        <v>0.45624999999999977</v>
      </c>
      <c r="AK14"/>
      <c r="AL14" s="21" t="str">
        <f>AL8</f>
        <v>Bandanateam B</v>
      </c>
      <c r="AM14" s="65" t="s">
        <v>5</v>
      </c>
      <c r="AN14" s="65">
        <v>16</v>
      </c>
      <c r="AO14" s="18" t="s">
        <v>3</v>
      </c>
      <c r="AP14" s="66" t="str">
        <f>AL7</f>
        <v>Facilement B</v>
      </c>
      <c r="AQ14" s="27" t="str">
        <f t="shared" si="6"/>
        <v>L</v>
      </c>
      <c r="AR14" s="67">
        <f t="shared" si="7"/>
        <v>-16</v>
      </c>
    </row>
    <row r="15" spans="1:44" ht="21.5" thickBot="1" x14ac:dyDescent="0.4">
      <c r="C15" s="30">
        <f>C14+Paramétrage!$D$26+Paramétrage!$D$27</f>
        <v>0.46423611111111085</v>
      </c>
      <c r="N15" s="29">
        <f t="shared" si="10"/>
        <v>0.46423611111111085</v>
      </c>
      <c r="Y15" s="29">
        <f t="shared" si="3"/>
        <v>0.46423611111111085</v>
      </c>
      <c r="AJ15" s="30">
        <f t="shared" si="0"/>
        <v>0.46423611111111085</v>
      </c>
    </row>
    <row r="16" spans="1:44" ht="68" customHeight="1" outlineLevel="1" x14ac:dyDescent="0.35">
      <c r="E16" s="20" t="s">
        <v>0</v>
      </c>
      <c r="F16" s="12" t="s">
        <v>8</v>
      </c>
      <c r="G16" s="12" t="s">
        <v>2</v>
      </c>
      <c r="H16" s="14" t="s">
        <v>9</v>
      </c>
      <c r="I16" s="3" t="s">
        <v>10</v>
      </c>
      <c r="P16" s="20" t="s">
        <v>0</v>
      </c>
      <c r="Q16" s="12" t="s">
        <v>8</v>
      </c>
      <c r="R16" s="12" t="s">
        <v>2</v>
      </c>
      <c r="S16" s="14" t="s">
        <v>9</v>
      </c>
      <c r="T16" s="3" t="s">
        <v>10</v>
      </c>
      <c r="AA16" s="20" t="s">
        <v>0</v>
      </c>
      <c r="AB16" s="12" t="s">
        <v>8</v>
      </c>
      <c r="AC16" s="12" t="s">
        <v>2</v>
      </c>
      <c r="AD16" s="14" t="s">
        <v>9</v>
      </c>
      <c r="AE16" s="3" t="s">
        <v>10</v>
      </c>
      <c r="AL16" s="20" t="s">
        <v>0</v>
      </c>
      <c r="AM16" s="12" t="s">
        <v>8</v>
      </c>
      <c r="AN16" s="12" t="s">
        <v>2</v>
      </c>
      <c r="AO16" s="14" t="s">
        <v>9</v>
      </c>
      <c r="AP16" s="3" t="s">
        <v>10</v>
      </c>
    </row>
    <row r="17" spans="5:42" ht="22.5" outlineLevel="1" x14ac:dyDescent="0.35">
      <c r="E17" s="15" t="str">
        <f>E5</f>
        <v>Roue Libre A</v>
      </c>
      <c r="F17" s="7">
        <f>(COUNTIFS(J$5:J$14,"w",I$5:I$14,E17)+COUNTIFS(F$5:F$14,"w",E$5:E$14,E17))*Paramétrage!$C$33+(COUNTIFS(J$5:J$14,"N",I$5:I$14,E17)+COUNTIFS(F$5:F$14,"N",E$5:E$14,E17))*Paramétrage!$C$34+(COUNTIFS(J$5:J$14,"L",I$5:I$14,E17)+COUNTIFS(F$5:F$14,"L",E$5:E$14,E17))*Paramétrage!$C$35</f>
        <v>12</v>
      </c>
      <c r="G17" s="7">
        <f ca="1">SUMIF(E$5:G$14,E17,G$5:G$14)+SUMIF(I$5:K$14,E17,K$5:K$14)</f>
        <v>51</v>
      </c>
      <c r="H17" s="25">
        <v>1</v>
      </c>
      <c r="I17" s="4" t="str">
        <f>E17</f>
        <v>Roue Libre A</v>
      </c>
      <c r="P17" s="15" t="str">
        <f>P5</f>
        <v>Floyouyat A</v>
      </c>
      <c r="Q17" s="7">
        <f>(COUNTIFS(U$5:U$14,"w",T$5:T$14,P17)+COUNTIFS(Q$5:Q$14,"w",P$5:P$14,P17))*Paramétrage!$C$33+(COUNTIFS(U$5:U$14,"N",T$5:T$14,P17)+COUNTIFS(Q$5:Q$14,"N",P$5:P$14,P17))*Paramétrage!$C$34+(COUNTIFS(U$5:U$14,"L",T$5:T$14,P17)+COUNTIFS(Q$5:Q$14,"L",P$5:P$14,P17))*Paramétrage!$C$35</f>
        <v>8</v>
      </c>
      <c r="R17" s="7">
        <f ca="1">SUMIF(P$5:R$14,P17,R$5:R$14)+SUMIF(T$5:V$14,P17,V$5:V$14)</f>
        <v>-18</v>
      </c>
      <c r="S17" s="25">
        <v>3</v>
      </c>
      <c r="T17" s="4" t="str">
        <f>P17</f>
        <v>Floyouyat A</v>
      </c>
      <c r="Y17" s="1">
        <f>76+51</f>
        <v>127</v>
      </c>
      <c r="AA17" s="15" t="str">
        <f>AA5</f>
        <v>Les Tengos B</v>
      </c>
      <c r="AB17" s="7">
        <f>(COUNTIFS(AF$5:AF$14,"w",AE$5:AE$14,AA17)+COUNTIFS(AB$5:AB$14,"w",AA$5:AA$14,AA17))*Paramétrage!$C$33+(COUNTIFS(AF$5:AF$14,"N",AE$5:AE$14,AA17)+COUNTIFS(AB$5:AB$14,"N",AA$5:AA$14,AA17))*Paramétrage!$C$34+(COUNTIFS(AF$5:AF$14,"L",AE$5:AE$14,AA17)+COUNTIFS(AB$5:AB$14,"L",AA$5:AA$14,AA17))*Paramétrage!$C$35</f>
        <v>12</v>
      </c>
      <c r="AC17" s="7">
        <f ca="1">SUMIF(AA$5:AC$14,AA17,AC$5:AC$14)+SUMIF(AE$5:AG$14,AA17,AG$5:AG$14)</f>
        <v>73</v>
      </c>
      <c r="AD17" s="25">
        <v>1</v>
      </c>
      <c r="AE17" s="4" t="str">
        <f>AA17</f>
        <v>Les Tengos B</v>
      </c>
      <c r="AL17" s="15" t="str">
        <f>AL5</f>
        <v>Les Fisbrmzv B</v>
      </c>
      <c r="AM17" s="7">
        <f>(COUNTIFS(AQ$5:AQ$14,"w",AP$5:AP$14,AL17)+COUNTIFS(AM$5:AM$14,"w",AL$5:AL$14,AL17))*Paramétrage!$C$33+(COUNTIFS(AQ$5:AQ$14,"N",AP$5:AP$14,AL17)+COUNTIFS(AM$5:AM$14,"N",AL$5:AL$14,AL17))*Paramétrage!$C$34+(COUNTIFS(AQ$5:AQ$14,"L",AP$5:AP$14,AL17)+COUNTIFS(AM$5:AM$14,"L",AL$5:AL$14,AL17))*Paramétrage!$C$35</f>
        <v>12</v>
      </c>
      <c r="AN17" s="7">
        <f ca="1">SUMIF(AL$5:AN$14,AL17,AN$5:AN$14)+SUMIF(AP$5:AR$14,AL17,AR$5:AR$14)</f>
        <v>40</v>
      </c>
      <c r="AO17" s="25">
        <v>1</v>
      </c>
      <c r="AP17" s="4" t="str">
        <f>AL17</f>
        <v>Les Fisbrmzv B</v>
      </c>
    </row>
    <row r="18" spans="5:42" ht="22.5" outlineLevel="1" x14ac:dyDescent="0.35">
      <c r="E18" s="16" t="str">
        <f>E6</f>
        <v>Akatsuki A</v>
      </c>
      <c r="F18" s="8">
        <f>(COUNTIFS(J$5:J$14,"w",I$5:I$14,E18)+COUNTIFS(F$5:F$14,"w",E$5:E$14,E18))*Paramétrage!$C$33+(COUNTIFS(J$5:J$14,"N",I$5:I$14,E18)+COUNTIFS(F$5:F$14,"N",E$5:E$14,E18))*Paramétrage!$C$34+(COUNTIFS(J$5:J$14,"L",I$5:I$14,E18)+COUNTIFS(F$5:F$14,"L",E$5:E$14,E18))*Paramétrage!$C$35</f>
        <v>4</v>
      </c>
      <c r="G18" s="8">
        <f ca="1">SUMIF(E$5:G$14,E18,G$5:G$14)+SUMIF(I$5:K$14,E18,K$5:K$14)</f>
        <v>-43</v>
      </c>
      <c r="H18" s="26">
        <v>5</v>
      </c>
      <c r="I18" s="4" t="str">
        <f>E18</f>
        <v>Akatsuki A</v>
      </c>
      <c r="P18" s="16" t="str">
        <f>P6</f>
        <v>Bandanateam A</v>
      </c>
      <c r="Q18" s="8">
        <f>(COUNTIFS(U$5:U$14,"w",T$5:T$14,P18)+COUNTIFS(Q$5:Q$14,"w",P$5:P$14,P18))*Paramétrage!$C$33+(COUNTIFS(U$5:U$14,"N",T$5:T$14,P18)+COUNTIFS(Q$5:Q$14,"N",P$5:P$14,P18))*Paramétrage!$C$34+(COUNTIFS(U$5:U$14,"L",T$5:T$14,P18)+COUNTIFS(Q$5:Q$14,"L",P$5:P$14,P18))*Paramétrage!$C$35</f>
        <v>12</v>
      </c>
      <c r="R18" s="8">
        <f ca="1">SUMIF(P$5:R$14,P18,R$5:R$14)+SUMIF(T$5:V$14,P18,V$5:V$14)</f>
        <v>52</v>
      </c>
      <c r="S18" s="26">
        <v>1</v>
      </c>
      <c r="T18" s="4" t="str">
        <f>P18</f>
        <v>Bandanateam A</v>
      </c>
      <c r="AA18" s="16" t="str">
        <f>AA6</f>
        <v>VitaMines B</v>
      </c>
      <c r="AB18" s="8">
        <f>(COUNTIFS(AF$5:AF$14,"w",AE$5:AE$14,AA18)+COUNTIFS(AB$5:AB$14,"w",AA$5:AA$14,AA18))*Paramétrage!$C$33+(COUNTIFS(AF$5:AF$14,"N",AE$5:AE$14,AA18)+COUNTIFS(AB$5:AB$14,"N",AA$5:AA$14,AA18))*Paramétrage!$C$34+(COUNTIFS(AF$5:AF$14,"L",AE$5:AE$14,AA18)+COUNTIFS(AB$5:AB$14,"L",AA$5:AA$14,AA18))*Paramétrage!$C$35</f>
        <v>10</v>
      </c>
      <c r="AC18" s="8">
        <f ca="1">SUMIF(AA$5:AC$14,AA18,AC$5:AC$14)+SUMIF(AE$5:AG$14,AA18,AG$5:AG$14)</f>
        <v>28</v>
      </c>
      <c r="AD18" s="26">
        <v>2</v>
      </c>
      <c r="AE18" s="4" t="str">
        <f>AA18</f>
        <v>VitaMines B</v>
      </c>
      <c r="AL18" s="16" t="str">
        <f>AL6</f>
        <v>Les inconnus B</v>
      </c>
      <c r="AM18" s="8">
        <f>(COUNTIFS(AQ$5:AQ$14,"w",AP$5:AP$14,AL18)+COUNTIFS(AM$5:AM$14,"w",AL$5:AL$14,AL18))*Paramétrage!$C$33+(COUNTIFS(AQ$5:AQ$14,"N",AP$5:AP$14,AL18)+COUNTIFS(AM$5:AM$14,"N",AL$5:AL$14,AL18))*Paramétrage!$C$34+(COUNTIFS(AQ$5:AQ$14,"L",AP$5:AP$14,AL18)+COUNTIFS(AM$5:AM$14,"L",AL$5:AL$14,AL18))*Paramétrage!$C$35</f>
        <v>8</v>
      </c>
      <c r="AN18" s="8">
        <f ca="1">SUMIF(AL$5:AN$14,AL18,AN$5:AN$14)+SUMIF(AP$5:AR$14,AL18,AR$5:AR$14)</f>
        <v>-12</v>
      </c>
      <c r="AO18" s="26">
        <v>3</v>
      </c>
      <c r="AP18" s="4" t="str">
        <f>AL18</f>
        <v>Les inconnus B</v>
      </c>
    </row>
    <row r="19" spans="5:42" ht="22.5" outlineLevel="1" x14ac:dyDescent="0.35">
      <c r="E19" s="15" t="str">
        <f>E7</f>
        <v>Les Tengos A</v>
      </c>
      <c r="F19" s="7">
        <f>(COUNTIFS(J$5:J$14,"w",I$5:I$14,E19)+COUNTIFS(F$5:F$14,"w",E$5:E$14,E19))*Paramétrage!$C$33+(COUNTIFS(J$5:J$14,"N",I$5:I$14,E19)+COUNTIFS(F$5:F$14,"N",E$5:E$14,E19))*Paramétrage!$C$34+(COUNTIFS(J$5:J$14,"L",I$5:I$14,E19)+COUNTIFS(F$5:F$14,"L",E$5:E$14,E19))*Paramétrage!$C$35</f>
        <v>8</v>
      </c>
      <c r="G19" s="7">
        <f ca="1">SUMIF(E$5:G$14,E19,G$5:G$14)+SUMIF(I$5:K$14,E19,K$5:K$14)</f>
        <v>8</v>
      </c>
      <c r="H19" s="25">
        <v>2</v>
      </c>
      <c r="I19" s="4" t="str">
        <f>E19</f>
        <v>Les Tengos A</v>
      </c>
      <c r="P19" s="15" t="str">
        <f>P7</f>
        <v>Les Fisbrmzv A</v>
      </c>
      <c r="Q19" s="7">
        <f>(COUNTIFS(U$5:U$14,"w",T$5:T$14,P19)+COUNTIFS(Q$5:Q$14,"w",P$5:P$14,P19))*Paramétrage!$C$33+(COUNTIFS(U$5:U$14,"N",T$5:T$14,P19)+COUNTIFS(Q$5:Q$14,"N",P$5:P$14,P19))*Paramétrage!$C$34+(COUNTIFS(U$5:U$14,"L",T$5:T$14,P19)+COUNTIFS(Q$5:Q$14,"L",P$5:P$14,P19))*Paramétrage!$C$35</f>
        <v>10</v>
      </c>
      <c r="R19" s="7">
        <f ca="1">SUMIF(P$5:R$14,P19,R$5:R$14)+SUMIF(T$5:V$14,P19,V$5:V$14)</f>
        <v>30</v>
      </c>
      <c r="S19" s="25">
        <v>2</v>
      </c>
      <c r="T19" s="4" t="str">
        <f>P19</f>
        <v>Les Fisbrmzv A</v>
      </c>
      <c r="AA19" s="15" t="str">
        <f>AA7</f>
        <v>Spyk'up B</v>
      </c>
      <c r="AB19" s="7">
        <f>(COUNTIFS(AF$5:AF$14,"w",AE$5:AE$14,AA19)+COUNTIFS(AB$5:AB$14,"w",AA$5:AA$14,AA19))*Paramétrage!$C$33+(COUNTIFS(AF$5:AF$14,"N",AE$5:AE$14,AA19)+COUNTIFS(AB$5:AB$14,"N",AA$5:AA$14,AA19))*Paramétrage!$C$34+(COUNTIFS(AF$5:AF$14,"L",AE$5:AE$14,AA19)+COUNTIFS(AB$5:AB$14,"L",AA$5:AA$14,AA19))*Paramétrage!$C$35</f>
        <v>7</v>
      </c>
      <c r="AC19" s="7">
        <f ca="1">SUMIF(AA$5:AC$14,AA19,AC$5:AC$14)+SUMIF(AE$5:AG$14,AA19,AG$5:AG$14)</f>
        <v>-18</v>
      </c>
      <c r="AD19" s="25">
        <v>3</v>
      </c>
      <c r="AE19" s="4" t="str">
        <f>AA19</f>
        <v>Spyk'up B</v>
      </c>
      <c r="AL19" s="15" t="str">
        <f>AL7</f>
        <v>Facilement B</v>
      </c>
      <c r="AM19" s="7">
        <f>(COUNTIFS(AQ$5:AQ$14,"w",AP$5:AP$14,AL19)+COUNTIFS(AM$5:AM$14,"w",AL$5:AL$14,AL19))*Paramétrage!$C$33+(COUNTIFS(AQ$5:AQ$14,"N",AP$5:AP$14,AL19)+COUNTIFS(AM$5:AM$14,"N",AL$5:AL$14,AL19))*Paramétrage!$C$34+(COUNTIFS(AQ$5:AQ$14,"L",AP$5:AP$14,AL19)+COUNTIFS(AM$5:AM$14,"L",AL$5:AL$14,AL19))*Paramétrage!$C$35</f>
        <v>4</v>
      </c>
      <c r="AN19" s="7">
        <f ca="1">SUMIF(AL$5:AN$14,AL19,AN$5:AN$14)+SUMIF(AP$5:AR$14,AL19,AR$5:AR$14)</f>
        <v>-53</v>
      </c>
      <c r="AO19" s="25">
        <v>5</v>
      </c>
      <c r="AP19" s="4" t="str">
        <f>AL19</f>
        <v>Facilement B</v>
      </c>
    </row>
    <row r="20" spans="5:42" ht="22.5" outlineLevel="1" x14ac:dyDescent="0.35">
      <c r="E20" s="16" t="str">
        <f>I5</f>
        <v>VitaMines A</v>
      </c>
      <c r="F20" s="8">
        <f>(COUNTIFS(J$5:J$14,"w",I$5:I$14,E20)+COUNTIFS(F$5:F$14,"w",E$5:E$14,E20))*Paramétrage!$C$33+(COUNTIFS(J$5:J$14,"N",I$5:I$14,E20)+COUNTIFS(F$5:F$14,"N",E$5:E$14,E20))*Paramétrage!$C$34+(COUNTIFS(J$5:J$14,"L",I$5:I$14,E20)+COUNTIFS(F$5:F$14,"L",E$5:E$14,E20))*Paramétrage!$C$35</f>
        <v>8</v>
      </c>
      <c r="G20" s="8">
        <f ca="1">SUMIF(E$5:G$14,E20,G$5:G$14)+SUMIF(I$5:K$14,E20,K$5:K$14)</f>
        <v>-12</v>
      </c>
      <c r="H20" s="26">
        <v>4</v>
      </c>
      <c r="I20" s="4" t="str">
        <f>E20</f>
        <v>VitaMines A</v>
      </c>
      <c r="P20" s="16" t="str">
        <f>T5</f>
        <v>Les inconnus A</v>
      </c>
      <c r="Q20" s="8">
        <f>(COUNTIFS(U$5:U$14,"w",T$5:T$14,P20)+COUNTIFS(Q$5:Q$14,"w",P$5:P$14,P20))*Paramétrage!$C$33+(COUNTIFS(U$5:U$14,"N",T$5:T$14,P20)+COUNTIFS(Q$5:Q$14,"N",P$5:P$14,P20))*Paramétrage!$C$34+(COUNTIFS(U$5:U$14,"L",T$5:T$14,P20)+COUNTIFS(Q$5:Q$14,"L",P$5:P$14,P20))*Paramétrage!$C$35</f>
        <v>4</v>
      </c>
      <c r="R20" s="8">
        <f ca="1">SUMIF(P$5:R$14,P20,R$5:R$14)+SUMIF(T$5:V$14,P20,V$5:V$14)</f>
        <v>-44</v>
      </c>
      <c r="S20" s="26">
        <v>5</v>
      </c>
      <c r="T20" s="4" t="str">
        <f>P20</f>
        <v>Les inconnus A</v>
      </c>
      <c r="AA20" s="16" t="str">
        <f>AE5</f>
        <v>Akatsuki B</v>
      </c>
      <c r="AB20" s="8">
        <f>(COUNTIFS(AF$5:AF$14,"w",AE$5:AE$14,AA20)+COUNTIFS(AB$5:AB$14,"w",AA$5:AA$14,AA20))*Paramétrage!$C$33+(COUNTIFS(AF$5:AF$14,"N",AE$5:AE$14,AA20)+COUNTIFS(AB$5:AB$14,"N",AA$5:AA$14,AA20))*Paramétrage!$C$34+(COUNTIFS(AF$5:AF$14,"L",AE$5:AE$14,AA20)+COUNTIFS(AB$5:AB$14,"L",AA$5:AA$14,AA20))*Paramétrage!$C$35</f>
        <v>7</v>
      </c>
      <c r="AC20" s="8">
        <f ca="1">SUMIF(AA$5:AC$14,AA20,AC$5:AC$14)+SUMIF(AE$5:AG$14,AA20,AG$5:AG$14)</f>
        <v>-29</v>
      </c>
      <c r="AD20" s="26">
        <v>4</v>
      </c>
      <c r="AE20" s="4" t="str">
        <f>AA20</f>
        <v>Akatsuki B</v>
      </c>
      <c r="AL20" s="16" t="str">
        <f>AP5</f>
        <v>Bandanateam B</v>
      </c>
      <c r="AM20" s="8">
        <f>(COUNTIFS(AQ$5:AQ$14,"w",AP$5:AP$14,AL20)+COUNTIFS(AM$5:AM$14,"w",AL$5:AL$14,AL20))*Paramétrage!$C$33+(COUNTIFS(AQ$5:AQ$14,"N",AP$5:AP$14,AL20)+COUNTIFS(AM$5:AM$14,"N",AL$5:AL$14,AL20))*Paramétrage!$C$34+(COUNTIFS(AQ$5:AQ$14,"L",AP$5:AP$14,AL20)+COUNTIFS(AM$5:AM$14,"L",AL$5:AL$14,AL20))*Paramétrage!$C$35</f>
        <v>10</v>
      </c>
      <c r="AN20" s="8">
        <f ca="1">SUMIF(AL$5:AN$14,AL20,AN$5:AN$14)+SUMIF(AP$5:AR$14,AL20,AR$5:AR$14)</f>
        <v>33</v>
      </c>
      <c r="AO20" s="26">
        <v>2</v>
      </c>
      <c r="AP20" s="4" t="str">
        <f>AL20</f>
        <v>Bandanateam B</v>
      </c>
    </row>
    <row r="21" spans="5:42" ht="23" outlineLevel="1" thickBot="1" x14ac:dyDescent="0.4">
      <c r="E21" s="17" t="str">
        <f>I6</f>
        <v>Spyk'up A</v>
      </c>
      <c r="F21" s="68">
        <f>(COUNTIFS(J$5:J$14,"w",I$5:I$14,E21)+COUNTIFS(F$5:F$14,"w",E$5:E$14,E21))*Paramétrage!$C$33+(COUNTIFS(J$5:J$14,"N",I$5:I$14,E21)+COUNTIFS(F$5:F$14,"N",E$5:E$14,E21))*Paramétrage!$C$34+(COUNTIFS(J$5:J$14,"L",I$5:I$14,E21)+COUNTIFS(F$5:F$14,"L",E$5:E$14,E21))*Paramétrage!$C$35</f>
        <v>8</v>
      </c>
      <c r="G21" s="68">
        <f ca="1">SUMIF(E$5:G$14,E21,G$5:G$14)+SUMIF(I$5:K$14,E21,K$5:K$14)</f>
        <v>-4</v>
      </c>
      <c r="H21" s="69">
        <v>3</v>
      </c>
      <c r="I21" s="4" t="str">
        <f>E21</f>
        <v>Spyk'up A</v>
      </c>
      <c r="P21" s="17" t="str">
        <f>T6</f>
        <v>Facilement A</v>
      </c>
      <c r="Q21" s="68">
        <f>(COUNTIFS(U$5:U$14,"w",T$5:T$14,P21)+COUNTIFS(Q$5:Q$14,"w",P$5:P$14,P21))*Paramétrage!$C$33+(COUNTIFS(U$5:U$14,"N",T$5:T$14,P21)+COUNTIFS(Q$5:Q$14,"N",P$5:P$14,P21))*Paramétrage!$C$34+(COUNTIFS(U$5:U$14,"L",T$5:T$14,P21)+COUNTIFS(Q$5:Q$14,"L",P$5:P$14,P21))*Paramétrage!$C$35</f>
        <v>6</v>
      </c>
      <c r="R21" s="68">
        <f ca="1">SUMIF(P$5:R$14,P21,R$5:R$14)+SUMIF(T$5:V$14,P21,V$5:V$14)</f>
        <v>-20</v>
      </c>
      <c r="S21" s="69">
        <v>4</v>
      </c>
      <c r="T21" s="4" t="str">
        <f>P21</f>
        <v>Facilement A</v>
      </c>
      <c r="AA21" s="17" t="str">
        <f>AE6</f>
        <v>Roue Libre B</v>
      </c>
      <c r="AB21" s="68">
        <f>(COUNTIFS(AF$5:AF$14,"w",AE$5:AE$14,AA21)+COUNTIFS(AB$5:AB$14,"w",AA$5:AA$14,AA21))*Paramétrage!$C$33+(COUNTIFS(AF$5:AF$14,"N",AE$5:AE$14,AA21)+COUNTIFS(AB$5:AB$14,"N",AA$5:AA$14,AA21))*Paramétrage!$C$34+(COUNTIFS(AF$5:AF$14,"L",AE$5:AE$14,AA21)+COUNTIFS(AB$5:AB$14,"L",AA$5:AA$14,AA21))*Paramétrage!$C$35</f>
        <v>4</v>
      </c>
      <c r="AC21" s="68">
        <f ca="1">SUMIF(AA$5:AC$14,AA21,AC$5:AC$14)+SUMIF(AE$5:AG$14,AA21,AG$5:AG$14)</f>
        <v>-54</v>
      </c>
      <c r="AD21" s="69">
        <v>5</v>
      </c>
      <c r="AE21" s="4" t="str">
        <f>AA21</f>
        <v>Roue Libre B</v>
      </c>
      <c r="AL21" s="17" t="str">
        <f>AP6</f>
        <v>Floyouyat B</v>
      </c>
      <c r="AM21" s="68">
        <f>(COUNTIFS(AQ$5:AQ$14,"w",AP$5:AP$14,AL21)+COUNTIFS(AM$5:AM$14,"w",AL$5:AL$14,AL21))*Paramétrage!$C$33+(COUNTIFS(AQ$5:AQ$14,"N",AP$5:AP$14,AL21)+COUNTIFS(AM$5:AM$14,"N",AL$5:AL$14,AL21))*Paramétrage!$C$34+(COUNTIFS(AQ$5:AQ$14,"L",AP$5:AP$14,AL21)+COUNTIFS(AM$5:AM$14,"L",AL$5:AL$14,AL21))*Paramétrage!$C$35</f>
        <v>6</v>
      </c>
      <c r="AN21" s="68">
        <f ca="1">SUMIF(AL$5:AN$14,AL21,AN$5:AN$14)+SUMIF(AP$5:AR$14,AL21,AR$5:AR$14)</f>
        <v>-8</v>
      </c>
      <c r="AO21" s="69">
        <v>4</v>
      </c>
      <c r="AP21" s="4" t="str">
        <f>AL21</f>
        <v>Floyouyat B</v>
      </c>
    </row>
    <row r="22" spans="5:42" x14ac:dyDescent="0.35">
      <c r="H22" s="2"/>
    </row>
    <row r="25" spans="5:42" ht="15.5" x14ac:dyDescent="0.35">
      <c r="AC25" s="5"/>
    </row>
    <row r="32" spans="5:42" ht="15" thickBot="1" x14ac:dyDescent="0.4"/>
    <row r="33" spans="1:44" ht="25" customHeight="1" thickBot="1" x14ac:dyDescent="0.6">
      <c r="E33" s="160" t="s">
        <v>97</v>
      </c>
      <c r="F33" s="161"/>
      <c r="G33" s="161"/>
      <c r="H33" s="161"/>
      <c r="I33" s="161"/>
      <c r="J33" s="161"/>
      <c r="K33" s="162"/>
      <c r="P33" s="160" t="s">
        <v>98</v>
      </c>
      <c r="Q33" s="161"/>
      <c r="R33" s="161"/>
      <c r="S33" s="161"/>
      <c r="T33" s="161"/>
      <c r="U33" s="161"/>
      <c r="V33" s="162"/>
      <c r="AA33" s="160" t="s">
        <v>99</v>
      </c>
      <c r="AB33" s="161"/>
      <c r="AC33" s="161"/>
      <c r="AD33" s="161"/>
      <c r="AE33" s="161"/>
      <c r="AF33" s="161"/>
      <c r="AG33" s="162"/>
      <c r="AL33" s="160" t="s">
        <v>100</v>
      </c>
      <c r="AM33" s="161"/>
      <c r="AN33" s="161"/>
      <c r="AO33" s="161"/>
      <c r="AP33" s="161"/>
      <c r="AQ33" s="161"/>
      <c r="AR33" s="162"/>
    </row>
    <row r="34" spans="1:44" ht="25" customHeight="1" thickBot="1" x14ac:dyDescent="0.4">
      <c r="E34" t="str">
        <f>Paramétrage!$F$9</f>
        <v>Bandanateam A</v>
      </c>
      <c r="I34" t="str">
        <f>Paramétrage!$G$12</f>
        <v>Facilement B</v>
      </c>
    </row>
    <row r="35" spans="1:44" s="5" customFormat="1" ht="25" customHeight="1" thickBot="1" x14ac:dyDescent="0.4">
      <c r="A35"/>
      <c r="B35" s="1"/>
      <c r="C35" s="1"/>
      <c r="D35"/>
      <c r="E35" s="11" t="s">
        <v>0</v>
      </c>
      <c r="F35" s="12" t="s">
        <v>1</v>
      </c>
      <c r="G35" s="12" t="s">
        <v>2</v>
      </c>
      <c r="H35" s="19"/>
      <c r="I35" s="13" t="s">
        <v>0</v>
      </c>
      <c r="J35" s="12" t="s">
        <v>1</v>
      </c>
      <c r="K35" s="14" t="s">
        <v>2</v>
      </c>
      <c r="M35" s="1"/>
      <c r="N35" s="1"/>
      <c r="O35"/>
      <c r="P35" s="11" t="s">
        <v>0</v>
      </c>
      <c r="Q35" s="12" t="s">
        <v>1</v>
      </c>
      <c r="R35" s="12" t="s">
        <v>2</v>
      </c>
      <c r="S35" s="19"/>
      <c r="T35" s="13" t="s">
        <v>0</v>
      </c>
      <c r="U35" s="12" t="s">
        <v>1</v>
      </c>
      <c r="V35" s="14" t="s">
        <v>2</v>
      </c>
      <c r="X35" s="1"/>
      <c r="Y35" s="1"/>
      <c r="Z35"/>
      <c r="AA35" s="11" t="s">
        <v>0</v>
      </c>
      <c r="AB35" s="12" t="s">
        <v>1</v>
      </c>
      <c r="AC35" s="12" t="s">
        <v>2</v>
      </c>
      <c r="AD35" s="19"/>
      <c r="AE35" s="13" t="s">
        <v>0</v>
      </c>
      <c r="AF35" s="12" t="s">
        <v>1</v>
      </c>
      <c r="AG35" s="14" t="s">
        <v>2</v>
      </c>
      <c r="AI35" s="1"/>
      <c r="AJ35" s="1"/>
      <c r="AK35"/>
      <c r="AL35" s="11" t="s">
        <v>0</v>
      </c>
      <c r="AM35" s="12" t="s">
        <v>1</v>
      </c>
      <c r="AN35" s="12" t="s">
        <v>2</v>
      </c>
      <c r="AO35" s="19"/>
      <c r="AP35" s="13" t="s">
        <v>0</v>
      </c>
      <c r="AQ35" s="12" t="s">
        <v>1</v>
      </c>
      <c r="AR35" s="14" t="s">
        <v>2</v>
      </c>
    </row>
    <row r="36" spans="1:44" s="5" customFormat="1" ht="25" customHeight="1" thickBot="1" x14ac:dyDescent="0.4">
      <c r="B36" s="29" t="s">
        <v>50</v>
      </c>
      <c r="C36" s="30">
        <f>C15+Paramétrage!$D$26+Paramétrage!$D$27</f>
        <v>0.47222222222222193</v>
      </c>
      <c r="E36" s="15" t="str">
        <f>Paramétrage!$F$13</f>
        <v>Waral A</v>
      </c>
      <c r="F36" s="22" t="s">
        <v>5</v>
      </c>
      <c r="G36" s="22">
        <v>6</v>
      </c>
      <c r="H36" s="64" t="s">
        <v>3</v>
      </c>
      <c r="I36" s="9" t="str">
        <f>Paramétrage!$F$16</f>
        <v>Téléteubiloutes A</v>
      </c>
      <c r="J36" s="22" t="str">
        <f>IF(F36="W","L",IF(F36="L","W","N"))</f>
        <v>L</v>
      </c>
      <c r="K36" s="24">
        <f>-G36</f>
        <v>-6</v>
      </c>
      <c r="M36" s="30" t="s">
        <v>51</v>
      </c>
      <c r="N36" s="29">
        <f>C36</f>
        <v>0.47222222222222193</v>
      </c>
      <c r="P36" s="15" t="str">
        <f>Paramétrage!$F$18</f>
        <v>Pooldeads A</v>
      </c>
      <c r="Q36" s="22" t="s">
        <v>7</v>
      </c>
      <c r="R36" s="22">
        <v>-1</v>
      </c>
      <c r="S36" s="64" t="s">
        <v>3</v>
      </c>
      <c r="T36" s="9" t="str">
        <f>Paramétrage!$F$21</f>
        <v>Les torcheurs A</v>
      </c>
      <c r="U36" s="22" t="str">
        <f>IF(Q36="W","L",IF(Q36="L","W","N"))</f>
        <v>W</v>
      </c>
      <c r="V36" s="24">
        <f>-R36</f>
        <v>1</v>
      </c>
      <c r="X36" s="29" t="s">
        <v>52</v>
      </c>
      <c r="Y36" s="29">
        <f>C36</f>
        <v>0.47222222222222193</v>
      </c>
      <c r="AA36" s="15" t="str">
        <f>Paramétrage!$G$15</f>
        <v>Gett'up B</v>
      </c>
      <c r="AB36" s="22" t="s">
        <v>7</v>
      </c>
      <c r="AC36" s="22">
        <v>-15</v>
      </c>
      <c r="AD36" s="64" t="s">
        <v>3</v>
      </c>
      <c r="AE36" s="9" t="str">
        <f>Paramétrage!$G$14</f>
        <v>Bayer les verres culs sec B</v>
      </c>
      <c r="AF36" s="22" t="str">
        <f>IF(AB36="W","L",IF(AB36="L","W","N"))</f>
        <v>W</v>
      </c>
      <c r="AG36" s="24">
        <f>-AC36</f>
        <v>15</v>
      </c>
      <c r="AI36" s="30" t="s">
        <v>96</v>
      </c>
      <c r="AJ36" s="30">
        <f>C36</f>
        <v>0.47222222222222193</v>
      </c>
      <c r="AL36" s="15" t="str">
        <f>Paramétrage!$G$20</f>
        <v>Blockudoku B</v>
      </c>
      <c r="AM36" s="22" t="s">
        <v>5</v>
      </c>
      <c r="AN36" s="22">
        <v>13</v>
      </c>
      <c r="AO36" s="64" t="s">
        <v>3</v>
      </c>
      <c r="AP36" s="9" t="str">
        <f>Paramétrage!$G$19</f>
        <v>Lazio de Rhum B</v>
      </c>
      <c r="AQ36" s="22" t="str">
        <f>IF(AM36="W","L",IF(AM36="L","W","N"))</f>
        <v>L</v>
      </c>
      <c r="AR36" s="24">
        <f>-AN36</f>
        <v>-13</v>
      </c>
    </row>
    <row r="37" spans="1:44" s="5" customFormat="1" ht="25" customHeight="1" thickBot="1" x14ac:dyDescent="0.4">
      <c r="A37" s="28"/>
      <c r="B37" s="29" t="s">
        <v>50</v>
      </c>
      <c r="C37" s="30">
        <f>C36+Paramétrage!$D$26+Paramétrage!$D$27</f>
        <v>0.48020833333333302</v>
      </c>
      <c r="D37" s="28"/>
      <c r="E37" s="16" t="str">
        <f>Paramétrage!$F$14</f>
        <v>Bayer les verres culs sec A</v>
      </c>
      <c r="F37" s="23" t="s">
        <v>7</v>
      </c>
      <c r="G37" s="23">
        <v>-17</v>
      </c>
      <c r="H37" s="64" t="s">
        <v>3</v>
      </c>
      <c r="I37" s="10" t="str">
        <f>Paramétrage!$F$17</f>
        <v>Celtics Grave Gros A</v>
      </c>
      <c r="J37" s="22" t="str">
        <f t="shared" ref="J37:J45" si="11">IF(F37="W","L",IF(F37="L","W","N"))</f>
        <v>W</v>
      </c>
      <c r="K37" s="62">
        <f t="shared" ref="K37:K45" si="12">-G37</f>
        <v>17</v>
      </c>
      <c r="M37" s="30" t="s">
        <v>51</v>
      </c>
      <c r="N37" s="29">
        <f t="shared" ref="N37:N46" si="13">C37</f>
        <v>0.48020833333333302</v>
      </c>
      <c r="O37" s="28"/>
      <c r="P37" s="16" t="str">
        <f>Paramétrage!$F$19</f>
        <v>Lazio de Rhum A</v>
      </c>
      <c r="Q37" s="23" t="s">
        <v>7</v>
      </c>
      <c r="R37" s="23">
        <v>-19</v>
      </c>
      <c r="S37" s="64" t="s">
        <v>3</v>
      </c>
      <c r="T37" s="10" t="str">
        <f>Paramétrage!$F$22</f>
        <v>L'aile ou la cuite A</v>
      </c>
      <c r="U37" s="22" t="str">
        <f t="shared" ref="U37:U45" si="14">IF(Q37="W","L",IF(Q37="L","W","N"))</f>
        <v>W</v>
      </c>
      <c r="V37" s="62">
        <f t="shared" ref="V37:V45" si="15">-R37</f>
        <v>19</v>
      </c>
      <c r="X37" s="29" t="s">
        <v>52</v>
      </c>
      <c r="Y37" s="29">
        <f>C37</f>
        <v>0.48020833333333302</v>
      </c>
      <c r="Z37" s="28"/>
      <c r="AA37" s="16" t="str">
        <f>Paramétrage!$G$16</f>
        <v>Téléteubiloutes B</v>
      </c>
      <c r="AB37" s="23" t="s">
        <v>7</v>
      </c>
      <c r="AC37" s="23">
        <v>-15</v>
      </c>
      <c r="AD37" s="64" t="s">
        <v>3</v>
      </c>
      <c r="AE37" s="10" t="str">
        <f>Paramétrage!$G$13</f>
        <v>Waral B</v>
      </c>
      <c r="AF37" s="22" t="str">
        <f t="shared" ref="AF37:AF45" si="16">IF(AB37="W","L",IF(AB37="L","W","N"))</f>
        <v>W</v>
      </c>
      <c r="AG37" s="62">
        <f t="shared" ref="AG37:AG45" si="17">-AC37</f>
        <v>15</v>
      </c>
      <c r="AI37" s="30" t="s">
        <v>96</v>
      </c>
      <c r="AJ37" s="30">
        <f>C37</f>
        <v>0.48020833333333302</v>
      </c>
      <c r="AK37" s="28"/>
      <c r="AL37" s="16" t="str">
        <f>Paramétrage!$G$21</f>
        <v>Les torcheurs B</v>
      </c>
      <c r="AM37" s="23" t="s">
        <v>7</v>
      </c>
      <c r="AN37" s="23">
        <v>-1</v>
      </c>
      <c r="AO37" s="64" t="s">
        <v>3</v>
      </c>
      <c r="AP37" s="10" t="str">
        <f>Paramétrage!$G$18</f>
        <v>Pooldeads B</v>
      </c>
      <c r="AQ37" s="22" t="str">
        <f t="shared" ref="AQ37:AQ45" si="18">IF(AM37="W","L",IF(AM37="L","W","N"))</f>
        <v>W</v>
      </c>
      <c r="AR37" s="62">
        <f t="shared" ref="AR37:AR45" si="19">-AN37</f>
        <v>1</v>
      </c>
    </row>
    <row r="38" spans="1:44" s="5" customFormat="1" ht="25" customHeight="1" thickBot="1" x14ac:dyDescent="0.4">
      <c r="A38" s="28"/>
      <c r="B38" s="29" t="s">
        <v>50</v>
      </c>
      <c r="C38" s="30">
        <f>C37+Paramétrage!$D$26+Paramétrage!$D$27</f>
        <v>0.4881944444444441</v>
      </c>
      <c r="D38" s="28"/>
      <c r="E38" s="15" t="str">
        <f>Paramétrage!$F$15</f>
        <v>Gett'up A</v>
      </c>
      <c r="F38" s="22" t="s">
        <v>7</v>
      </c>
      <c r="G38" s="22">
        <v>-14</v>
      </c>
      <c r="H38" s="64" t="s">
        <v>3</v>
      </c>
      <c r="I38" s="9" t="str">
        <f>+E36</f>
        <v>Waral A</v>
      </c>
      <c r="J38" s="22" t="str">
        <f t="shared" si="11"/>
        <v>W</v>
      </c>
      <c r="K38" s="24">
        <f t="shared" si="12"/>
        <v>14</v>
      </c>
      <c r="M38" s="30" t="s">
        <v>51</v>
      </c>
      <c r="N38" s="29">
        <f t="shared" si="13"/>
        <v>0.4881944444444441</v>
      </c>
      <c r="O38" s="28"/>
      <c r="P38" s="15" t="str">
        <f>Paramétrage!$F$20</f>
        <v>Blockudoku A</v>
      </c>
      <c r="Q38" s="22" t="s">
        <v>7</v>
      </c>
      <c r="R38" s="22">
        <v>-18</v>
      </c>
      <c r="S38" s="64" t="s">
        <v>3</v>
      </c>
      <c r="T38" s="9" t="str">
        <f>+P36</f>
        <v>Pooldeads A</v>
      </c>
      <c r="U38" s="22" t="str">
        <f t="shared" si="14"/>
        <v>W</v>
      </c>
      <c r="V38" s="24">
        <f t="shared" si="15"/>
        <v>18</v>
      </c>
      <c r="X38" s="29" t="s">
        <v>52</v>
      </c>
      <c r="Y38" s="29">
        <f>C38</f>
        <v>0.4881944444444441</v>
      </c>
      <c r="Z38" s="28"/>
      <c r="AA38" s="15" t="str">
        <f>Paramétrage!$G$17</f>
        <v>Celtics Grave Gros B</v>
      </c>
      <c r="AB38" s="22" t="s">
        <v>5</v>
      </c>
      <c r="AC38" s="22">
        <v>18</v>
      </c>
      <c r="AD38" s="64" t="s">
        <v>3</v>
      </c>
      <c r="AE38" s="9" t="str">
        <f>+AA36</f>
        <v>Gett'up B</v>
      </c>
      <c r="AF38" s="22" t="str">
        <f t="shared" si="16"/>
        <v>L</v>
      </c>
      <c r="AG38" s="24">
        <f t="shared" si="17"/>
        <v>-18</v>
      </c>
      <c r="AI38" s="30" t="s">
        <v>96</v>
      </c>
      <c r="AJ38" s="30">
        <f>C38</f>
        <v>0.4881944444444441</v>
      </c>
      <c r="AK38" s="28"/>
      <c r="AL38" s="15" t="str">
        <f>Paramétrage!$G$22</f>
        <v>L'aile ou la cuite B</v>
      </c>
      <c r="AM38" s="22" t="s">
        <v>7</v>
      </c>
      <c r="AN38" s="22">
        <v>-6</v>
      </c>
      <c r="AO38" s="64" t="s">
        <v>3</v>
      </c>
      <c r="AP38" s="9" t="str">
        <f>+AL36</f>
        <v>Blockudoku B</v>
      </c>
      <c r="AQ38" s="22" t="str">
        <f t="shared" si="18"/>
        <v>W</v>
      </c>
      <c r="AR38" s="24">
        <f t="shared" si="19"/>
        <v>6</v>
      </c>
    </row>
    <row r="39" spans="1:44" s="5" customFormat="1" ht="25" customHeight="1" thickBot="1" x14ac:dyDescent="0.4">
      <c r="A39" s="28"/>
      <c r="B39" s="29" t="s">
        <v>50</v>
      </c>
      <c r="C39" s="30">
        <f>C38+Paramétrage!$D$26+Paramétrage!$D$27</f>
        <v>0.49618055555555518</v>
      </c>
      <c r="D39" s="28"/>
      <c r="E39" s="16" t="str">
        <f>+I36</f>
        <v>Téléteubiloutes A</v>
      </c>
      <c r="F39" s="23" t="s">
        <v>5</v>
      </c>
      <c r="G39" s="23">
        <v>9</v>
      </c>
      <c r="H39" s="64" t="s">
        <v>3</v>
      </c>
      <c r="I39" s="10" t="str">
        <f>E37</f>
        <v>Bayer les verres culs sec A</v>
      </c>
      <c r="J39" s="22" t="str">
        <f t="shared" si="11"/>
        <v>L</v>
      </c>
      <c r="K39" s="62">
        <f t="shared" si="12"/>
        <v>-9</v>
      </c>
      <c r="M39" s="30" t="s">
        <v>51</v>
      </c>
      <c r="N39" s="29">
        <f t="shared" si="13"/>
        <v>0.49618055555555518</v>
      </c>
      <c r="O39" s="28"/>
      <c r="P39" s="16" t="str">
        <f>+T36</f>
        <v>Les torcheurs A</v>
      </c>
      <c r="Q39" s="23" t="s">
        <v>5</v>
      </c>
      <c r="R39" s="23">
        <v>13</v>
      </c>
      <c r="S39" s="64" t="s">
        <v>3</v>
      </c>
      <c r="T39" s="10" t="str">
        <f>P37</f>
        <v>Lazio de Rhum A</v>
      </c>
      <c r="U39" s="22" t="str">
        <f t="shared" si="14"/>
        <v>L</v>
      </c>
      <c r="V39" s="62">
        <f t="shared" si="15"/>
        <v>-13</v>
      </c>
      <c r="X39" s="29" t="s">
        <v>52</v>
      </c>
      <c r="Y39" s="29">
        <f>C39</f>
        <v>0.49618055555555518</v>
      </c>
      <c r="Z39" s="28"/>
      <c r="AA39" s="16" t="str">
        <f>+AE36</f>
        <v>Bayer les verres culs sec B</v>
      </c>
      <c r="AB39" s="23" t="s">
        <v>5</v>
      </c>
      <c r="AC39" s="23">
        <v>7</v>
      </c>
      <c r="AD39" s="64" t="s">
        <v>3</v>
      </c>
      <c r="AE39" s="10" t="str">
        <f>AA37</f>
        <v>Téléteubiloutes B</v>
      </c>
      <c r="AF39" s="22" t="str">
        <f t="shared" si="16"/>
        <v>L</v>
      </c>
      <c r="AG39" s="62">
        <f t="shared" si="17"/>
        <v>-7</v>
      </c>
      <c r="AI39" s="30" t="s">
        <v>96</v>
      </c>
      <c r="AJ39" s="30">
        <f>C39</f>
        <v>0.49618055555555518</v>
      </c>
      <c r="AK39" s="28"/>
      <c r="AL39" s="16" t="str">
        <f>+AP36</f>
        <v>Lazio de Rhum B</v>
      </c>
      <c r="AM39" s="23" t="s">
        <v>7</v>
      </c>
      <c r="AN39" s="23">
        <v>-8</v>
      </c>
      <c r="AO39" s="64" t="s">
        <v>3</v>
      </c>
      <c r="AP39" s="10" t="str">
        <f>AL37</f>
        <v>Les torcheurs B</v>
      </c>
      <c r="AQ39" s="22" t="str">
        <f t="shared" si="18"/>
        <v>W</v>
      </c>
      <c r="AR39" s="62">
        <f t="shared" si="19"/>
        <v>8</v>
      </c>
    </row>
    <row r="40" spans="1:44" s="5" customFormat="1" ht="25" customHeight="1" thickBot="1" x14ac:dyDescent="0.4">
      <c r="A40" s="28"/>
      <c r="B40" s="29" t="s">
        <v>50</v>
      </c>
      <c r="C40" s="30">
        <f>C39+Paramétrage!$D$26+Paramétrage!$D$27</f>
        <v>0.50416666666666632</v>
      </c>
      <c r="D40" s="28"/>
      <c r="E40" s="15" t="str">
        <f>I37</f>
        <v>Celtics Grave Gros A</v>
      </c>
      <c r="F40" s="22" t="s">
        <v>5</v>
      </c>
      <c r="G40" s="22">
        <v>16</v>
      </c>
      <c r="H40" s="64" t="s">
        <v>3</v>
      </c>
      <c r="I40" s="9" t="str">
        <f>E38</f>
        <v>Gett'up A</v>
      </c>
      <c r="J40" s="22" t="str">
        <f t="shared" si="11"/>
        <v>L</v>
      </c>
      <c r="K40" s="24">
        <f t="shared" si="12"/>
        <v>-16</v>
      </c>
      <c r="M40" s="30" t="s">
        <v>51</v>
      </c>
      <c r="N40" s="29">
        <f t="shared" si="13"/>
        <v>0.50416666666666632</v>
      </c>
      <c r="O40" s="28"/>
      <c r="P40" s="15" t="str">
        <f>T37</f>
        <v>L'aile ou la cuite A</v>
      </c>
      <c r="Q40" s="22" t="s">
        <v>5</v>
      </c>
      <c r="R40" s="22">
        <v>18</v>
      </c>
      <c r="S40" s="64" t="s">
        <v>3</v>
      </c>
      <c r="T40" s="9" t="str">
        <f>P38</f>
        <v>Blockudoku A</v>
      </c>
      <c r="U40" s="22" t="str">
        <f t="shared" si="14"/>
        <v>L</v>
      </c>
      <c r="V40" s="24">
        <f t="shared" si="15"/>
        <v>-18</v>
      </c>
      <c r="X40" s="73" t="s">
        <v>50</v>
      </c>
      <c r="Y40" s="73">
        <f>C46</f>
        <v>0.55208333333333315</v>
      </c>
      <c r="Z40" s="28"/>
      <c r="AA40" s="15" t="str">
        <f>AE37</f>
        <v>Waral B</v>
      </c>
      <c r="AB40" s="22" t="s">
        <v>5</v>
      </c>
      <c r="AC40" s="22">
        <v>5</v>
      </c>
      <c r="AD40" s="64" t="s">
        <v>3</v>
      </c>
      <c r="AE40" s="9" t="str">
        <f>AA38</f>
        <v>Celtics Grave Gros B</v>
      </c>
      <c r="AF40" s="22" t="str">
        <f t="shared" si="16"/>
        <v>L</v>
      </c>
      <c r="AG40" s="24">
        <f t="shared" si="17"/>
        <v>-5</v>
      </c>
      <c r="AI40" s="73" t="s">
        <v>51</v>
      </c>
      <c r="AJ40" s="73">
        <f>Y40</f>
        <v>0.55208333333333315</v>
      </c>
      <c r="AK40" s="28"/>
      <c r="AL40" s="15" t="str">
        <f>AP37</f>
        <v>Pooldeads B</v>
      </c>
      <c r="AM40" s="22" t="s">
        <v>7</v>
      </c>
      <c r="AN40" s="22">
        <v>-7</v>
      </c>
      <c r="AO40" s="64" t="s">
        <v>3</v>
      </c>
      <c r="AP40" s="9" t="str">
        <f>AL38</f>
        <v>L'aile ou la cuite B</v>
      </c>
      <c r="AQ40" s="22" t="str">
        <f t="shared" si="18"/>
        <v>W</v>
      </c>
      <c r="AR40" s="24">
        <f t="shared" si="19"/>
        <v>7</v>
      </c>
    </row>
    <row r="41" spans="1:44" s="5" customFormat="1" ht="25" customHeight="1" thickBot="1" x14ac:dyDescent="0.4">
      <c r="A41" s="28"/>
      <c r="B41" s="29" t="s">
        <v>50</v>
      </c>
      <c r="C41" s="30">
        <f>C40+Paramétrage!$D$26+Paramétrage!$D$27</f>
        <v>0.51215277777777746</v>
      </c>
      <c r="D41" s="28"/>
      <c r="E41" s="16" t="str">
        <f>E36</f>
        <v>Waral A</v>
      </c>
      <c r="F41" s="23" t="s">
        <v>5</v>
      </c>
      <c r="G41" s="23">
        <v>10</v>
      </c>
      <c r="H41" s="64" t="s">
        <v>3</v>
      </c>
      <c r="I41" s="10" t="str">
        <f>E37</f>
        <v>Bayer les verres culs sec A</v>
      </c>
      <c r="J41" s="22" t="str">
        <f t="shared" si="11"/>
        <v>L</v>
      </c>
      <c r="K41" s="62">
        <f t="shared" si="12"/>
        <v>-10</v>
      </c>
      <c r="M41" s="30" t="s">
        <v>51</v>
      </c>
      <c r="N41" s="29">
        <f t="shared" si="13"/>
        <v>0.51215277777777746</v>
      </c>
      <c r="O41" s="28"/>
      <c r="P41" s="16" t="str">
        <f>P36</f>
        <v>Pooldeads A</v>
      </c>
      <c r="Q41" s="23" t="s">
        <v>5</v>
      </c>
      <c r="R41" s="23">
        <v>15</v>
      </c>
      <c r="S41" s="64" t="s">
        <v>3</v>
      </c>
      <c r="T41" s="10" t="str">
        <f>P37</f>
        <v>Lazio de Rhum A</v>
      </c>
      <c r="U41" s="22" t="str">
        <f t="shared" si="14"/>
        <v>L</v>
      </c>
      <c r="V41" s="62">
        <f t="shared" si="15"/>
        <v>-15</v>
      </c>
      <c r="X41" s="74" t="s">
        <v>50</v>
      </c>
      <c r="Y41" s="74">
        <f>Y40+Paramétrage!$D$26+Paramétrage!$D$27</f>
        <v>0.56006944444444429</v>
      </c>
      <c r="Z41" s="28"/>
      <c r="AA41" s="16" t="str">
        <f>AA36</f>
        <v>Gett'up B</v>
      </c>
      <c r="AB41" s="23" t="s">
        <v>7</v>
      </c>
      <c r="AC41" s="23">
        <v>-7</v>
      </c>
      <c r="AD41" s="64" t="s">
        <v>3</v>
      </c>
      <c r="AE41" s="10" t="str">
        <f>AA37</f>
        <v>Téléteubiloutes B</v>
      </c>
      <c r="AF41" s="22" t="str">
        <f t="shared" si="16"/>
        <v>W</v>
      </c>
      <c r="AG41" s="62">
        <f t="shared" si="17"/>
        <v>7</v>
      </c>
      <c r="AI41" s="74" t="s">
        <v>51</v>
      </c>
      <c r="AJ41" s="74">
        <f>AJ40+Paramétrage!$D$26+Paramétrage!$D$27</f>
        <v>0.56006944444444429</v>
      </c>
      <c r="AK41" s="28"/>
      <c r="AL41" s="16" t="str">
        <f>AL36</f>
        <v>Blockudoku B</v>
      </c>
      <c r="AM41" s="23" t="s">
        <v>5</v>
      </c>
      <c r="AN41" s="23">
        <v>10</v>
      </c>
      <c r="AO41" s="64" t="s">
        <v>3</v>
      </c>
      <c r="AP41" s="10" t="str">
        <f>AL37</f>
        <v>Les torcheurs B</v>
      </c>
      <c r="AQ41" s="22" t="str">
        <f t="shared" si="18"/>
        <v>L</v>
      </c>
      <c r="AR41" s="62">
        <f t="shared" si="19"/>
        <v>-10</v>
      </c>
    </row>
    <row r="42" spans="1:44" s="5" customFormat="1" ht="25" customHeight="1" thickBot="1" x14ac:dyDescent="0.4">
      <c r="A42" s="28"/>
      <c r="B42" s="29" t="s">
        <v>50</v>
      </c>
      <c r="C42" s="30">
        <f>C41+Paramétrage!$D$26+Paramétrage!$D$27</f>
        <v>0.5201388888888886</v>
      </c>
      <c r="D42" s="28"/>
      <c r="E42" s="15" t="str">
        <f>I36</f>
        <v>Téléteubiloutes A</v>
      </c>
      <c r="F42" s="22" t="s">
        <v>7</v>
      </c>
      <c r="G42" s="22">
        <v>-1</v>
      </c>
      <c r="H42" s="64" t="s">
        <v>3</v>
      </c>
      <c r="I42" s="9" t="str">
        <f>I37</f>
        <v>Celtics Grave Gros A</v>
      </c>
      <c r="J42" s="22" t="str">
        <f t="shared" si="11"/>
        <v>W</v>
      </c>
      <c r="K42" s="24">
        <f t="shared" si="12"/>
        <v>1</v>
      </c>
      <c r="M42" s="30" t="s">
        <v>51</v>
      </c>
      <c r="N42" s="29">
        <f t="shared" si="13"/>
        <v>0.5201388888888886</v>
      </c>
      <c r="O42" s="28"/>
      <c r="P42" s="15" t="str">
        <f>T36</f>
        <v>Les torcheurs A</v>
      </c>
      <c r="Q42" s="22" t="s">
        <v>7</v>
      </c>
      <c r="R42" s="22">
        <v>-8</v>
      </c>
      <c r="S42" s="64" t="s">
        <v>3</v>
      </c>
      <c r="T42" s="9" t="str">
        <f>T37</f>
        <v>L'aile ou la cuite A</v>
      </c>
      <c r="U42" s="22" t="str">
        <f t="shared" si="14"/>
        <v>W</v>
      </c>
      <c r="V42" s="24">
        <f t="shared" si="15"/>
        <v>8</v>
      </c>
      <c r="X42" s="74" t="s">
        <v>50</v>
      </c>
      <c r="Y42" s="74">
        <f>Y41+Paramétrage!$D$26+Paramétrage!$D$27</f>
        <v>0.56805555555555542</v>
      </c>
      <c r="Z42" s="28"/>
      <c r="AA42" s="15" t="str">
        <f>AE36</f>
        <v>Bayer les verres culs sec B</v>
      </c>
      <c r="AB42" s="22" t="s">
        <v>210</v>
      </c>
      <c r="AC42" s="22">
        <v>0</v>
      </c>
      <c r="AD42" s="64" t="s">
        <v>3</v>
      </c>
      <c r="AE42" s="9" t="str">
        <f>AE37</f>
        <v>Waral B</v>
      </c>
      <c r="AF42" s="22" t="str">
        <f t="shared" si="16"/>
        <v>N</v>
      </c>
      <c r="AG42" s="24">
        <f t="shared" si="17"/>
        <v>0</v>
      </c>
      <c r="AI42" s="74" t="s">
        <v>51</v>
      </c>
      <c r="AJ42" s="74">
        <f>AJ41+Paramétrage!$D$26+Paramétrage!$D$27</f>
        <v>0.56805555555555542</v>
      </c>
      <c r="AK42" s="28"/>
      <c r="AL42" s="15" t="str">
        <f>AP36</f>
        <v>Lazio de Rhum B</v>
      </c>
      <c r="AM42" s="22" t="s">
        <v>5</v>
      </c>
      <c r="AN42" s="22">
        <v>10</v>
      </c>
      <c r="AO42" s="64" t="s">
        <v>3</v>
      </c>
      <c r="AP42" s="9" t="str">
        <f>AP37</f>
        <v>Pooldeads B</v>
      </c>
      <c r="AQ42" s="22" t="str">
        <f t="shared" si="18"/>
        <v>L</v>
      </c>
      <c r="AR42" s="24">
        <f t="shared" si="19"/>
        <v>-10</v>
      </c>
    </row>
    <row r="43" spans="1:44" s="5" customFormat="1" ht="25" customHeight="1" thickBot="1" x14ac:dyDescent="0.4">
      <c r="A43"/>
      <c r="B43" s="29" t="s">
        <v>50</v>
      </c>
      <c r="C43" s="30">
        <f>C42+Paramétrage!$D$26+Paramétrage!$D$27</f>
        <v>0.52812499999999973</v>
      </c>
      <c r="D43"/>
      <c r="E43" s="16" t="str">
        <f>E37</f>
        <v>Bayer les verres culs sec A</v>
      </c>
      <c r="F43" s="23" t="s">
        <v>5</v>
      </c>
      <c r="G43" s="23">
        <v>8</v>
      </c>
      <c r="H43" s="64" t="s">
        <v>3</v>
      </c>
      <c r="I43" s="10" t="str">
        <f>E38</f>
        <v>Gett'up A</v>
      </c>
      <c r="J43" s="22" t="str">
        <f t="shared" si="11"/>
        <v>L</v>
      </c>
      <c r="K43" s="62">
        <f t="shared" si="12"/>
        <v>-8</v>
      </c>
      <c r="M43" s="30" t="s">
        <v>51</v>
      </c>
      <c r="N43" s="29">
        <f t="shared" si="13"/>
        <v>0.52812499999999973</v>
      </c>
      <c r="O43"/>
      <c r="P43" s="16" t="str">
        <f>P37</f>
        <v>Lazio de Rhum A</v>
      </c>
      <c r="Q43" s="23" t="s">
        <v>7</v>
      </c>
      <c r="R43" s="23">
        <v>-16</v>
      </c>
      <c r="S43" s="64" t="s">
        <v>3</v>
      </c>
      <c r="T43" s="10" t="str">
        <f>P38</f>
        <v>Blockudoku A</v>
      </c>
      <c r="U43" s="22" t="str">
        <f t="shared" si="14"/>
        <v>W</v>
      </c>
      <c r="V43" s="62">
        <f t="shared" si="15"/>
        <v>16</v>
      </c>
      <c r="X43" s="74" t="s">
        <v>50</v>
      </c>
      <c r="Y43" s="74">
        <f>Y42+Paramétrage!$D$26+Paramétrage!$D$27</f>
        <v>0.57604166666666656</v>
      </c>
      <c r="Z43"/>
      <c r="AA43" s="16" t="str">
        <f>AA37</f>
        <v>Téléteubiloutes B</v>
      </c>
      <c r="AB43" s="23" t="s">
        <v>7</v>
      </c>
      <c r="AC43" s="23">
        <v>-5</v>
      </c>
      <c r="AD43" s="64" t="s">
        <v>3</v>
      </c>
      <c r="AE43" s="10" t="str">
        <f>AA38</f>
        <v>Celtics Grave Gros B</v>
      </c>
      <c r="AF43" s="22" t="str">
        <f t="shared" si="16"/>
        <v>W</v>
      </c>
      <c r="AG43" s="62">
        <f t="shared" si="17"/>
        <v>5</v>
      </c>
      <c r="AI43" s="74" t="s">
        <v>51</v>
      </c>
      <c r="AJ43" s="74">
        <f>AJ42+Paramétrage!$D$26+Paramétrage!$D$27</f>
        <v>0.57604166666666656</v>
      </c>
      <c r="AK43"/>
      <c r="AL43" s="16" t="str">
        <f>AL37</f>
        <v>Les torcheurs B</v>
      </c>
      <c r="AM43" s="23" t="s">
        <v>7</v>
      </c>
      <c r="AN43" s="23">
        <v>-9</v>
      </c>
      <c r="AO43" s="64" t="s">
        <v>3</v>
      </c>
      <c r="AP43" s="10" t="str">
        <f>AL38</f>
        <v>L'aile ou la cuite B</v>
      </c>
      <c r="AQ43" s="22" t="str">
        <f t="shared" si="18"/>
        <v>W</v>
      </c>
      <c r="AR43" s="62">
        <f t="shared" si="19"/>
        <v>9</v>
      </c>
    </row>
    <row r="44" spans="1:44" s="5" customFormat="1" ht="25" customHeight="1" thickBot="1" x14ac:dyDescent="0.4">
      <c r="A44"/>
      <c r="B44" s="29" t="s">
        <v>50</v>
      </c>
      <c r="C44" s="30">
        <f>C43+Paramétrage!$D$26+Paramétrage!$D$27</f>
        <v>0.53611111111111087</v>
      </c>
      <c r="D44"/>
      <c r="E44" s="15" t="str">
        <f>E36</f>
        <v>Waral A</v>
      </c>
      <c r="F44" s="22" t="s">
        <v>7</v>
      </c>
      <c r="G44" s="22">
        <v>-5</v>
      </c>
      <c r="H44" s="64" t="s">
        <v>3</v>
      </c>
      <c r="I44" s="9" t="str">
        <f>I37</f>
        <v>Celtics Grave Gros A</v>
      </c>
      <c r="J44" s="22" t="str">
        <f t="shared" si="11"/>
        <v>W</v>
      </c>
      <c r="K44" s="24">
        <f t="shared" si="12"/>
        <v>5</v>
      </c>
      <c r="M44" s="30" t="s">
        <v>51</v>
      </c>
      <c r="N44" s="29">
        <f t="shared" si="13"/>
        <v>0.53611111111111087</v>
      </c>
      <c r="O44"/>
      <c r="P44" s="15" t="str">
        <f>P36</f>
        <v>Pooldeads A</v>
      </c>
      <c r="Q44" s="22" t="s">
        <v>7</v>
      </c>
      <c r="R44" s="22">
        <v>-15</v>
      </c>
      <c r="S44" s="64" t="s">
        <v>3</v>
      </c>
      <c r="T44" s="9" t="str">
        <f>T37</f>
        <v>L'aile ou la cuite A</v>
      </c>
      <c r="U44" s="22" t="str">
        <f t="shared" si="14"/>
        <v>W</v>
      </c>
      <c r="V44" s="24">
        <f t="shared" si="15"/>
        <v>15</v>
      </c>
      <c r="X44" s="74" t="s">
        <v>50</v>
      </c>
      <c r="Y44" s="74">
        <f>Y43+Paramétrage!$D$26+Paramétrage!$D$27</f>
        <v>0.5840277777777777</v>
      </c>
      <c r="Z44"/>
      <c r="AA44" s="15" t="str">
        <f>AA36</f>
        <v>Gett'up B</v>
      </c>
      <c r="AB44" s="22" t="s">
        <v>7</v>
      </c>
      <c r="AC44" s="22">
        <v>-22</v>
      </c>
      <c r="AD44" s="64" t="s">
        <v>3</v>
      </c>
      <c r="AE44" s="9" t="str">
        <f>AE37</f>
        <v>Waral B</v>
      </c>
      <c r="AF44" s="22" t="str">
        <f t="shared" si="16"/>
        <v>W</v>
      </c>
      <c r="AG44" s="24">
        <v>22</v>
      </c>
      <c r="AI44" s="74" t="s">
        <v>51</v>
      </c>
      <c r="AJ44" s="74">
        <f>AJ43+Paramétrage!$D$26+Paramétrage!$D$27</f>
        <v>0.5840277777777777</v>
      </c>
      <c r="AK44"/>
      <c r="AL44" s="15" t="str">
        <f>AL36</f>
        <v>Blockudoku B</v>
      </c>
      <c r="AM44" s="22" t="s">
        <v>177</v>
      </c>
      <c r="AN44" s="22">
        <v>17</v>
      </c>
      <c r="AO44" s="64" t="s">
        <v>3</v>
      </c>
      <c r="AP44" s="9" t="str">
        <f>AP37</f>
        <v>Pooldeads B</v>
      </c>
      <c r="AQ44" s="22" t="str">
        <f t="shared" si="18"/>
        <v>L</v>
      </c>
      <c r="AR44" s="24">
        <f t="shared" si="19"/>
        <v>-17</v>
      </c>
    </row>
    <row r="45" spans="1:44" s="5" customFormat="1" ht="25" customHeight="1" thickBot="1" x14ac:dyDescent="0.4">
      <c r="A45"/>
      <c r="B45" s="29" t="s">
        <v>50</v>
      </c>
      <c r="C45" s="30">
        <f>C44+Paramétrage!$D$26+Paramétrage!$D$27</f>
        <v>0.54409722222222201</v>
      </c>
      <c r="D45"/>
      <c r="E45" s="21" t="str">
        <f>E39</f>
        <v>Téléteubiloutes A</v>
      </c>
      <c r="F45" s="65" t="s">
        <v>5</v>
      </c>
      <c r="G45" s="65">
        <v>16</v>
      </c>
      <c r="H45" s="18" t="s">
        <v>3</v>
      </c>
      <c r="I45" s="66" t="str">
        <f>E38</f>
        <v>Gett'up A</v>
      </c>
      <c r="J45" s="27" t="str">
        <f t="shared" si="11"/>
        <v>L</v>
      </c>
      <c r="K45" s="67">
        <f t="shared" si="12"/>
        <v>-16</v>
      </c>
      <c r="M45" s="30" t="s">
        <v>51</v>
      </c>
      <c r="N45" s="29">
        <f t="shared" si="13"/>
        <v>0.54409722222222201</v>
      </c>
      <c r="O45"/>
      <c r="P45" s="21" t="str">
        <f>P39</f>
        <v>Les torcheurs A</v>
      </c>
      <c r="Q45" s="65" t="s">
        <v>5</v>
      </c>
      <c r="R45" s="65">
        <v>16</v>
      </c>
      <c r="S45" s="18" t="s">
        <v>3</v>
      </c>
      <c r="T45" s="66" t="str">
        <f>P38</f>
        <v>Blockudoku A</v>
      </c>
      <c r="U45" s="27" t="str">
        <f t="shared" si="14"/>
        <v>L</v>
      </c>
      <c r="V45" s="67">
        <f t="shared" si="15"/>
        <v>-16</v>
      </c>
      <c r="X45" s="74" t="s">
        <v>50</v>
      </c>
      <c r="Y45" s="74">
        <f>Y44+Paramétrage!$D$26+Paramétrage!$D$27</f>
        <v>0.59201388888888884</v>
      </c>
      <c r="Z45"/>
      <c r="AA45" s="21" t="str">
        <f>AA39</f>
        <v>Bayer les verres culs sec B</v>
      </c>
      <c r="AB45" s="65" t="s">
        <v>177</v>
      </c>
      <c r="AC45" s="65">
        <v>1</v>
      </c>
      <c r="AD45" s="18" t="s">
        <v>3</v>
      </c>
      <c r="AE45" s="66" t="str">
        <f>AA38</f>
        <v>Celtics Grave Gros B</v>
      </c>
      <c r="AF45" s="27" t="str">
        <f t="shared" si="16"/>
        <v>L</v>
      </c>
      <c r="AG45" s="67">
        <f t="shared" si="17"/>
        <v>-1</v>
      </c>
      <c r="AI45" s="74" t="s">
        <v>51</v>
      </c>
      <c r="AJ45" s="74">
        <f>AJ44+Paramétrage!$D$26+Paramétrage!$D$27</f>
        <v>0.59201388888888884</v>
      </c>
      <c r="AK45"/>
      <c r="AL45" s="21" t="str">
        <f>AL39</f>
        <v>Lazio de Rhum B</v>
      </c>
      <c r="AM45" s="65" t="s">
        <v>7</v>
      </c>
      <c r="AN45" s="65">
        <v>-20</v>
      </c>
      <c r="AO45" s="18" t="s">
        <v>3</v>
      </c>
      <c r="AP45" s="66" t="str">
        <f>AL38</f>
        <v>L'aile ou la cuite B</v>
      </c>
      <c r="AQ45" s="27" t="str">
        <f t="shared" si="18"/>
        <v>W</v>
      </c>
      <c r="AR45" s="67">
        <f t="shared" si="19"/>
        <v>20</v>
      </c>
    </row>
    <row r="46" spans="1:44" ht="21.5" thickBot="1" x14ac:dyDescent="0.4">
      <c r="C46" s="30">
        <f>C45+Paramétrage!$D$26+Paramétrage!$D$27</f>
        <v>0.55208333333333315</v>
      </c>
      <c r="N46" s="29">
        <f t="shared" si="13"/>
        <v>0.55208333333333315</v>
      </c>
      <c r="Y46" s="74">
        <f>Y45+Paramétrage!$D$26+Paramétrage!$D$27</f>
        <v>0.6</v>
      </c>
      <c r="AJ46" s="74">
        <f>AJ45+Paramétrage!$D$26+Paramétrage!$D$27</f>
        <v>0.6</v>
      </c>
    </row>
    <row r="47" spans="1:44" ht="68" customHeight="1" outlineLevel="1" x14ac:dyDescent="0.35">
      <c r="E47" s="20" t="s">
        <v>0</v>
      </c>
      <c r="F47" s="12" t="s">
        <v>8</v>
      </c>
      <c r="G47" s="12" t="s">
        <v>2</v>
      </c>
      <c r="H47" s="14" t="s">
        <v>9</v>
      </c>
      <c r="I47" s="3" t="s">
        <v>10</v>
      </c>
      <c r="P47" s="20" t="s">
        <v>0</v>
      </c>
      <c r="Q47" s="12" t="s">
        <v>8</v>
      </c>
      <c r="R47" s="12" t="s">
        <v>2</v>
      </c>
      <c r="S47" s="14" t="s">
        <v>9</v>
      </c>
      <c r="T47" s="3" t="s">
        <v>10</v>
      </c>
      <c r="AA47" s="20" t="s">
        <v>0</v>
      </c>
      <c r="AB47" s="12" t="s">
        <v>8</v>
      </c>
      <c r="AC47" s="12" t="s">
        <v>2</v>
      </c>
      <c r="AD47" s="14" t="s">
        <v>9</v>
      </c>
      <c r="AE47" s="3" t="s">
        <v>10</v>
      </c>
      <c r="AL47" s="20" t="s">
        <v>0</v>
      </c>
      <c r="AM47" s="12" t="s">
        <v>8</v>
      </c>
      <c r="AN47" s="12" t="s">
        <v>2</v>
      </c>
      <c r="AO47" s="14" t="s">
        <v>9</v>
      </c>
      <c r="AP47" s="3" t="s">
        <v>10</v>
      </c>
    </row>
    <row r="48" spans="1:44" ht="22.5" outlineLevel="1" x14ac:dyDescent="0.35">
      <c r="E48" s="15" t="str">
        <f>E36</f>
        <v>Waral A</v>
      </c>
      <c r="F48" s="7">
        <f>(COUNTIFS(J$36:J$45,"w",I$36:I$45,E48)+COUNTIFS(F$36:F$45,"w",E$36:E$45,E48))*Paramétrage!$C$33+(COUNTIFS(J$36:J$45,"N",I$36:I$45,E48)+COUNTIFS(F$36:F$45,"N",E$36:E$45,E48))*Paramétrage!$C$34+(COUNTIFS(J$36:J$45,"L",I$36:I$45,E48)+COUNTIFS(F$36:F$45,"L",E$36:E$45,E48))*Paramétrage!$C$35</f>
        <v>10</v>
      </c>
      <c r="G48" s="7">
        <f ca="1">SUMIF(E$36:G$45,E48,G$36:G$45)+SUMIF(I$36:K$45,E48,K$36:K$45)</f>
        <v>25</v>
      </c>
      <c r="H48" s="25">
        <v>2</v>
      </c>
      <c r="I48" s="4" t="str">
        <f>E48</f>
        <v>Waral A</v>
      </c>
      <c r="P48" s="15" t="str">
        <f>P36</f>
        <v>Pooldeads A</v>
      </c>
      <c r="Q48" s="7">
        <f>(COUNTIFS(U$36:U$45,"w",T$36:T$45,P48)+COUNTIFS(Q$36:Q$45,"w",P$36:P$45,P48))*Paramétrage!$C$33+(COUNTIFS(U$36:U$45,"N",T$36:T$45,P48)+COUNTIFS(Q$36:Q$45,"N",P$36:P$45,P48))*Paramétrage!$C$34+(COUNTIFS(U$36:U$45,"L",T$36:T$45,P48)+COUNTIFS(Q$36:Q$45,"L",P$36:P$45,P48))*Paramétrage!$C$35</f>
        <v>8</v>
      </c>
      <c r="R48" s="7">
        <f ca="1">SUMIF(P$36:R$45,P48,R$36:R$45)+SUMIF(T$36:V$45,P48,V$36:V$45)</f>
        <v>17</v>
      </c>
      <c r="S48" s="25">
        <v>3</v>
      </c>
      <c r="T48" s="4" t="str">
        <f>P48</f>
        <v>Pooldeads A</v>
      </c>
      <c r="AA48" s="15" t="str">
        <f>AA36</f>
        <v>Gett'up B</v>
      </c>
      <c r="AB48" s="7">
        <f>(COUNTIFS(AF$36:AF$45,"w",AE$36:AE$45,AA48)+COUNTIFS(AB$36:AB$45,"w",AA$36:AA$45,AA48))*Paramétrage!$C$33+(COUNTIFS(AF$36:AF$45,"N",AE$36:AE$45,AA48)+COUNTIFS(AB$36:AB$45,"N",AA$36:AA$45,AA48))*Paramétrage!$C$34+(COUNTIFS(AF$36:AF$45,"L",AE$36:AE$45,AA48)+COUNTIFS(AB$36:AB$45,"L",AA$36:AA$45,AA48))*Paramétrage!$C$35</f>
        <v>4</v>
      </c>
      <c r="AC48" s="7">
        <f ca="1">SUMIF(AA$36:AC$45,AA48,AC$36:AC$45)+SUMIF(AE$36:AG$45,AA48,AG$36:AG$45)</f>
        <v>-62</v>
      </c>
      <c r="AD48" s="25">
        <v>5</v>
      </c>
      <c r="AE48" s="4" t="str">
        <f>AA48</f>
        <v>Gett'up B</v>
      </c>
      <c r="AL48" s="15" t="str">
        <f>AL36</f>
        <v>Blockudoku B</v>
      </c>
      <c r="AM48" s="7">
        <f>(COUNTIFS(AQ$36:AQ$45,"w",AP$36:AP$45,AL48)+COUNTIFS(AM$36:AM$45,"w",AL$36:AL$45,AL48))*Paramétrage!$C$33+(COUNTIFS(AQ$36:AQ$45,"N",AP$36:AP$45,AL48)+COUNTIFS(AM$36:AM$45,"N",AL$36:AL$45,AL48))*Paramétrage!$C$34+(COUNTIFS(AQ$36:AQ$45,"L",AP$36:AP$45,AL48)+COUNTIFS(AM$36:AM$45,"L",AL$36:AL$45,AL48))*Paramétrage!$C$35</f>
        <v>12</v>
      </c>
      <c r="AN48" s="7">
        <f ca="1">SUMIF(AL$36:AN$45,AL48,AN$36:AN$45)+SUMIF(AP$36:AR$45,AL48,AR$36:AR$45)</f>
        <v>46</v>
      </c>
      <c r="AO48" s="25">
        <v>1</v>
      </c>
      <c r="AP48" s="4" t="str">
        <f>AL48</f>
        <v>Blockudoku B</v>
      </c>
    </row>
    <row r="49" spans="2:42" ht="45" outlineLevel="1" x14ac:dyDescent="0.35">
      <c r="E49" s="16" t="str">
        <f>E37</f>
        <v>Bayer les verres culs sec A</v>
      </c>
      <c r="F49" s="105">
        <f>(COUNTIFS(J$36:J$45,"w",I$36:I$45,E49)+COUNTIFS(F$36:F$45,"w",E$36:E$45,E49))*Paramétrage!$C$33+(COUNTIFS(J$36:J$45,"N",I$36:I$45,E49)+COUNTIFS(F$36:F$45,"N",E$36:E$45,E49))*Paramétrage!$C$34+(COUNTIFS(J$36:J$45,"L",I$36:I$45,E49)+COUNTIFS(F$36:F$45,"L",E$36:E$45,E49))*Paramétrage!$C$35</f>
        <v>6</v>
      </c>
      <c r="G49" s="105">
        <f ca="1">SUMIF(E$36:G$45,E49,G$36:G$45)+SUMIF(I$36:K$45,E49,K$36:K$45)</f>
        <v>-28</v>
      </c>
      <c r="H49" s="26">
        <v>4</v>
      </c>
      <c r="I49" s="4" t="str">
        <f>E49</f>
        <v>Bayer les verres culs sec A</v>
      </c>
      <c r="P49" s="16" t="str">
        <f>P37</f>
        <v>Lazio de Rhum A</v>
      </c>
      <c r="Q49" s="105">
        <f>(COUNTIFS(U$36:U$45,"w",T$36:T$45,P49)+COUNTIFS(Q$36:Q$45,"w",P$36:P$45,P49))*Paramétrage!$C$33+(COUNTIFS(U$36:U$45,"N",T$36:T$45,P49)+COUNTIFS(Q$36:Q$45,"N",P$36:P$45,P49))*Paramétrage!$C$34+(COUNTIFS(U$36:U$45,"L",T$36:T$45,P49)+COUNTIFS(Q$36:Q$45,"L",P$36:P$45,P49))*Paramétrage!$C$35</f>
        <v>4</v>
      </c>
      <c r="R49" s="105">
        <f ca="1">SUMIF(P$36:R$45,P49,R$36:R$45)+SUMIF(T$36:V$45,P49,V$36:V$45)</f>
        <v>-63</v>
      </c>
      <c r="S49" s="26">
        <v>5</v>
      </c>
      <c r="T49" s="4" t="str">
        <f>P49</f>
        <v>Lazio de Rhum A</v>
      </c>
      <c r="AA49" s="16" t="str">
        <f>AA37</f>
        <v>Téléteubiloutes B</v>
      </c>
      <c r="AB49" s="7">
        <f>(COUNTIFS(AF$36:AF$45,"w",AE$36:AE$45,AA49)+COUNTIFS(AB$36:AB$45,"w",AA$36:AA$45,AA49))*Paramétrage!$C$33+(COUNTIFS(AF$36:AF$45,"N",AE$36:AE$45,AA49)+COUNTIFS(AB$36:AB$45,"N",AA$36:AA$45,AA49))*Paramétrage!$C$34+(COUNTIFS(AF$36:AF$45,"L",AE$36:AE$45,AA49)+COUNTIFS(AB$36:AB$45,"L",AA$36:AA$45,AA49))*Paramétrage!$C$35</f>
        <v>6</v>
      </c>
      <c r="AC49" s="7">
        <f ca="1">SUMIF(AA$36:AC$45,AA49,AC$36:AC$45)+SUMIF(AE$36:AG$45,AA49,AG$36:AG$45)</f>
        <v>-20</v>
      </c>
      <c r="AD49" s="26">
        <v>4</v>
      </c>
      <c r="AE49" s="4" t="str">
        <f>AA49</f>
        <v>Téléteubiloutes B</v>
      </c>
      <c r="AL49" s="16" t="str">
        <f>AL37</f>
        <v>Les torcheurs B</v>
      </c>
      <c r="AM49" s="7">
        <f>(COUNTIFS(AQ$36:AQ$45,"w",AP$36:AP$45,AL49)+COUNTIFS(AM$36:AM$45,"w",AL$36:AL$45,AL49))*Paramétrage!$C$33+(COUNTIFS(AQ$36:AQ$45,"N",AP$36:AP$45,AL49)+COUNTIFS(AM$36:AM$45,"N",AL$36:AL$45,AL49))*Paramétrage!$C$34+(COUNTIFS(AQ$36:AQ$45,"L",AP$36:AP$45,AL49)+COUNTIFS(AM$36:AM$45,"L",AL$36:AL$45,AL49))*Paramétrage!$C$35</f>
        <v>6</v>
      </c>
      <c r="AN49" s="7">
        <f ca="1">SUMIF(AL$36:AN$45,AL49,AN$36:AN$45)+SUMIF(AP$36:AR$45,AL49,AR$36:AR$45)</f>
        <v>-12</v>
      </c>
      <c r="AO49" s="26">
        <v>3</v>
      </c>
      <c r="AP49" s="4" t="str">
        <f>AL49</f>
        <v>Les torcheurs B</v>
      </c>
    </row>
    <row r="50" spans="2:42" ht="22.5" outlineLevel="1" x14ac:dyDescent="0.35">
      <c r="E50" s="15" t="str">
        <f>E38</f>
        <v>Gett'up A</v>
      </c>
      <c r="F50" s="7">
        <f>(COUNTIFS(J$36:J$45,"w",I$36:I$45,E50)+COUNTIFS(F$36:F$45,"w",E$36:E$45,E50))*Paramétrage!$C$33+(COUNTIFS(J$36:J$45,"N",I$36:I$45,E50)+COUNTIFS(F$36:F$45,"N",E$36:E$45,E50))*Paramétrage!$C$34+(COUNTIFS(J$36:J$45,"L",I$36:I$45,E50)+COUNTIFS(F$36:F$45,"L",E$36:E$45,E50))*Paramétrage!$C$35</f>
        <v>4</v>
      </c>
      <c r="G50" s="7">
        <f ca="1">SUMIF(E$36:G$45,E50,G$36:G$45)+SUMIF(I$36:K$45,E50,K$36:K$45)</f>
        <v>-54</v>
      </c>
      <c r="H50" s="25">
        <v>5</v>
      </c>
      <c r="I50" s="4" t="str">
        <f>E50</f>
        <v>Gett'up A</v>
      </c>
      <c r="P50" s="15" t="str">
        <f>P38</f>
        <v>Blockudoku A</v>
      </c>
      <c r="Q50" s="7">
        <f>(COUNTIFS(U$36:U$45,"w",T$36:T$45,P50)+COUNTIFS(Q$36:Q$45,"w",P$36:P$45,P50))*Paramétrage!$C$33+(COUNTIFS(U$36:U$45,"N",T$36:T$45,P50)+COUNTIFS(Q$36:Q$45,"N",P$36:P$45,P50))*Paramétrage!$C$34+(COUNTIFS(U$36:U$45,"L",T$36:T$45,P50)+COUNTIFS(Q$36:Q$45,"L",P$36:P$45,P50))*Paramétrage!$C$35</f>
        <v>6</v>
      </c>
      <c r="R50" s="7">
        <f ca="1">SUMIF(P$36:R$45,P50,R$36:R$45)+SUMIF(T$36:V$45,P50,V$36:V$45)</f>
        <v>-36</v>
      </c>
      <c r="S50" s="25">
        <v>4</v>
      </c>
      <c r="T50" s="4" t="str">
        <f>P50</f>
        <v>Blockudoku A</v>
      </c>
      <c r="AA50" s="15" t="str">
        <f>AA38</f>
        <v>Celtics Grave Gros B</v>
      </c>
      <c r="AB50" s="7">
        <f>(COUNTIFS(AF$36:AF$45,"w",AE$36:AE$45,AA50)+COUNTIFS(AB$36:AB$45,"w",AA$36:AA$45,AA50))*Paramétrage!$C$33+(COUNTIFS(AF$36:AF$45,"N",AE$36:AE$45,AA50)+COUNTIFS(AB$36:AB$45,"N",AA$36:AA$45,AA50))*Paramétrage!$C$34+(COUNTIFS(AF$36:AF$45,"L",AE$36:AE$45,AA50)+COUNTIFS(AB$36:AB$45,"L",AA$36:AA$45,AA50))*Paramétrage!$C$35</f>
        <v>8</v>
      </c>
      <c r="AC50" s="7">
        <f ca="1">SUMIF(AA$36:AC$45,AA50,AC$36:AC$45)+SUMIF(AE$36:AG$45,AA50,AG$36:AG$45)</f>
        <v>17</v>
      </c>
      <c r="AD50" s="25">
        <v>3</v>
      </c>
      <c r="AE50" s="4" t="str">
        <f>AA50</f>
        <v>Celtics Grave Gros B</v>
      </c>
      <c r="AL50" s="15" t="str">
        <f>AL38</f>
        <v>L'aile ou la cuite B</v>
      </c>
      <c r="AM50" s="7">
        <f>(COUNTIFS(AQ$36:AQ$45,"w",AP$36:AP$45,AL50)+COUNTIFS(AM$36:AM$45,"w",AL$36:AL$45,AL50))*Paramétrage!$C$33+(COUNTIFS(AQ$36:AQ$45,"N",AP$36:AP$45,AL50)+COUNTIFS(AM$36:AM$45,"N",AL$36:AL$45,AL50))*Paramétrage!$C$34+(COUNTIFS(AQ$36:AQ$45,"L",AP$36:AP$45,AL50)+COUNTIFS(AM$36:AM$45,"L",AL$36:AL$45,AL50))*Paramétrage!$C$35</f>
        <v>10</v>
      </c>
      <c r="AN50" s="7">
        <f ca="1">SUMIF(AL$36:AN$45,AL50,AN$36:AN$45)+SUMIF(AP$36:AR$45,AL50,AR$36:AR$45)</f>
        <v>30</v>
      </c>
      <c r="AO50" s="25">
        <v>2</v>
      </c>
      <c r="AP50" s="4" t="str">
        <f>AL50</f>
        <v>L'aile ou la cuite B</v>
      </c>
    </row>
    <row r="51" spans="2:42" ht="45" outlineLevel="1" x14ac:dyDescent="0.35">
      <c r="E51" s="16" t="str">
        <f>I36</f>
        <v>Téléteubiloutes A</v>
      </c>
      <c r="F51" s="105">
        <f>(COUNTIFS(J$36:J$45,"w",I$36:I$45,E51)+COUNTIFS(F$36:F$45,"w",E$36:E$45,E51))*Paramétrage!$C$33+(COUNTIFS(J$36:J$45,"N",I$36:I$45,E51)+COUNTIFS(F$36:F$45,"N",E$36:E$45,E51))*Paramétrage!$C$34+(COUNTIFS(J$36:J$45,"L",I$36:I$45,E51)+COUNTIFS(F$36:F$45,"L",E$36:E$45,E51))*Paramétrage!$C$35</f>
        <v>8</v>
      </c>
      <c r="G51" s="105">
        <f ca="1">SUMIF(E$36:G$45,E51,G$36:G$45)+SUMIF(I$36:K$45,E51,K$36:K$45)</f>
        <v>18</v>
      </c>
      <c r="H51" s="26">
        <v>3</v>
      </c>
      <c r="I51" s="4" t="str">
        <f>E51</f>
        <v>Téléteubiloutes A</v>
      </c>
      <c r="P51" s="16" t="str">
        <f>T36</f>
        <v>Les torcheurs A</v>
      </c>
      <c r="Q51" s="105">
        <f>(COUNTIFS(U$36:U$45,"w",T$36:T$45,P51)+COUNTIFS(Q$36:Q$45,"w",P$36:P$45,P51))*Paramétrage!$C$33+(COUNTIFS(U$36:U$45,"N",T$36:T$45,P51)+COUNTIFS(Q$36:Q$45,"N",P$36:P$45,P51))*Paramétrage!$C$34+(COUNTIFS(U$36:U$45,"L",T$36:T$45,P51)+COUNTIFS(Q$36:Q$45,"L",P$36:P$45,P51))*Paramétrage!$C$35</f>
        <v>10</v>
      </c>
      <c r="R51" s="105">
        <f ca="1">SUMIF(P$36:R$45,P51,R$36:R$45)+SUMIF(T$36:V$45,P51,V$36:V$45)</f>
        <v>22</v>
      </c>
      <c r="S51" s="26">
        <v>2</v>
      </c>
      <c r="T51" s="4" t="str">
        <f>P51</f>
        <v>Les torcheurs A</v>
      </c>
      <c r="AA51" s="16" t="str">
        <f>AE36</f>
        <v>Bayer les verres culs sec B</v>
      </c>
      <c r="AB51" s="7">
        <f>(COUNTIFS(AF$36:AF$45,"w",AE$36:AE$45,AA51)+COUNTIFS(AB$36:AB$45,"w",AA$36:AA$45,AA51))*Paramétrage!$C$33+(COUNTIFS(AF$36:AF$45,"N",AE$36:AE$45,AA51)+COUNTIFS(AB$36:AB$45,"N",AA$36:AA$45,AA51))*Paramétrage!$C$34+(COUNTIFS(AF$36:AF$45,"L",AE$36:AE$45,AA51)+COUNTIFS(AB$36:AB$45,"L",AA$36:AA$45,AA51))*Paramétrage!$C$35</f>
        <v>11</v>
      </c>
      <c r="AC51" s="7">
        <f ca="1">SUMIF(AA$36:AC$45,AA51,AC$36:AC$45)+SUMIF(AE$36:AG$45,AA51,AG$36:AG$45)</f>
        <v>23</v>
      </c>
      <c r="AD51" s="26">
        <v>2</v>
      </c>
      <c r="AE51" s="4" t="str">
        <f>AA51</f>
        <v>Bayer les verres culs sec B</v>
      </c>
      <c r="AL51" s="16" t="str">
        <f>AP36</f>
        <v>Lazio de Rhum B</v>
      </c>
      <c r="AM51" s="7">
        <f>(COUNTIFS(AQ$36:AQ$45,"w",AP$36:AP$45,AL51)+COUNTIFS(AM$36:AM$45,"w",AL$36:AL$45,AL51))*Paramétrage!$C$33+(COUNTIFS(AQ$36:AQ$45,"N",AP$36:AP$45,AL51)+COUNTIFS(AM$36:AM$45,"N",AL$36:AL$45,AL51))*Paramétrage!$C$34+(COUNTIFS(AQ$36:AQ$45,"L",AP$36:AP$45,AL51)+COUNTIFS(AM$36:AM$45,"L",AL$36:AL$45,AL51))*Paramétrage!$C$35</f>
        <v>6</v>
      </c>
      <c r="AN51" s="7">
        <f ca="1">SUMIF(AL$36:AN$45,AL51,AN$36:AN$45)+SUMIF(AP$36:AR$45,AL51,AR$36:AR$45)</f>
        <v>-31</v>
      </c>
      <c r="AO51" s="26">
        <v>4</v>
      </c>
      <c r="AP51" s="4" t="str">
        <f>AL51</f>
        <v>Lazio de Rhum B</v>
      </c>
    </row>
    <row r="52" spans="2:42" ht="23" outlineLevel="1" thickBot="1" x14ac:dyDescent="0.4">
      <c r="E52" s="15" t="str">
        <f>I37</f>
        <v>Celtics Grave Gros A</v>
      </c>
      <c r="F52" s="7">
        <f>(COUNTIFS(J$36:J$45,"w",I$36:I$45,E52)+COUNTIFS(F$36:F$45,"w",E$36:E$45,E52))*Paramétrage!$C$33+(COUNTIFS(J$36:J$45,"N",I$36:I$45,E52)+COUNTIFS(F$36:F$45,"N",E$36:E$45,E52))*Paramétrage!$C$34+(COUNTIFS(J$36:J$45,"L",I$36:I$45,E52)+COUNTIFS(F$36:F$45,"L",E$36:E$45,E52))*Paramétrage!$C$35</f>
        <v>12</v>
      </c>
      <c r="G52" s="7">
        <f ca="1">SUMIF(E$36:G$45,E52,G$36:G$45)+SUMIF(I$36:K$45,E52,K$36:K$45)</f>
        <v>39</v>
      </c>
      <c r="H52" s="69">
        <v>1</v>
      </c>
      <c r="I52" s="4" t="str">
        <f>E52</f>
        <v>Celtics Grave Gros A</v>
      </c>
      <c r="P52" s="15" t="str">
        <f>T37</f>
        <v>L'aile ou la cuite A</v>
      </c>
      <c r="Q52" s="7">
        <f>(COUNTIFS(U$36:U$45,"w",T$36:T$45,P52)+COUNTIFS(Q$36:Q$45,"w",P$36:P$45,P52))*Paramétrage!$C$33+(COUNTIFS(U$36:U$45,"N",T$36:T$45,P52)+COUNTIFS(Q$36:Q$45,"N",P$36:P$45,P52))*Paramétrage!$C$34+(COUNTIFS(U$36:U$45,"L",T$36:T$45,P52)+COUNTIFS(Q$36:Q$45,"L",P$36:P$45,P52))*Paramétrage!$C$35</f>
        <v>12</v>
      </c>
      <c r="R52" s="7">
        <f ca="1">SUMIF(P$36:R$45,P52,R$36:R$45)+SUMIF(T$36:V$45,P52,V$36:V$45)</f>
        <v>60</v>
      </c>
      <c r="S52" s="69">
        <v>1</v>
      </c>
      <c r="T52" s="4" t="str">
        <f>P52</f>
        <v>L'aile ou la cuite A</v>
      </c>
      <c r="AA52" s="15" t="str">
        <f>AE37</f>
        <v>Waral B</v>
      </c>
      <c r="AB52" s="7">
        <f>(COUNTIFS(AF$36:AF$45,"w",AE$36:AE$45,AA52)+COUNTIFS(AB$36:AB$45,"w",AA$36:AA$45,AA52))*Paramétrage!$C$33+(COUNTIFS(AF$36:AF$45,"N",AE$36:AE$45,AA52)+COUNTIFS(AB$36:AB$45,"N",AA$36:AA$45,AA52))*Paramétrage!$C$34+(COUNTIFS(AF$36:AF$45,"L",AE$36:AE$45,AA52)+COUNTIFS(AB$36:AB$45,"L",AA$36:AA$45,AA52))*Paramétrage!$C$35</f>
        <v>11</v>
      </c>
      <c r="AC52" s="7">
        <f ca="1">SUMIF(AA$36:AC$45,AA52,AC$36:AC$45)+SUMIF(AE$36:AG$45,AA52,AG$36:AG$45)</f>
        <v>42</v>
      </c>
      <c r="AD52" s="69">
        <v>1</v>
      </c>
      <c r="AE52" s="4" t="str">
        <f>AA52</f>
        <v>Waral B</v>
      </c>
      <c r="AL52" s="15" t="str">
        <f>AP37</f>
        <v>Pooldeads B</v>
      </c>
      <c r="AM52" s="7">
        <f>(COUNTIFS(AQ$36:AQ$45,"w",AP$36:AP$45,AL52)+COUNTIFS(AM$36:AM$45,"w",AL$36:AL$45,AL52))*Paramétrage!$C$33+(COUNTIFS(AQ$36:AQ$45,"N",AP$36:AP$45,AL52)+COUNTIFS(AM$36:AM$45,"N",AL$36:AL$45,AL52))*Paramétrage!$C$34+(COUNTIFS(AQ$36:AQ$45,"L",AP$36:AP$45,AL52)+COUNTIFS(AM$36:AM$45,"L",AL$36:AL$45,AL52))*Paramétrage!$C$35</f>
        <v>6</v>
      </c>
      <c r="AN52" s="7">
        <f ca="1">SUMIF(AL$36:AN$45,AL52,AN$36:AN$45)+SUMIF(AP$36:AR$45,AL52,AR$36:AR$45)</f>
        <v>-33</v>
      </c>
      <c r="AO52" s="69">
        <v>5</v>
      </c>
      <c r="AP52" s="4" t="str">
        <f>AL52</f>
        <v>Pooldeads B</v>
      </c>
    </row>
    <row r="53" spans="2:42" x14ac:dyDescent="0.35">
      <c r="B53" s="2"/>
      <c r="C53" s="2"/>
      <c r="D53" s="2"/>
      <c r="E53" s="2"/>
      <c r="H53" s="2"/>
      <c r="I53" s="2"/>
      <c r="L53" s="2"/>
      <c r="M53" s="2"/>
      <c r="N53" s="2"/>
      <c r="O53" s="2"/>
      <c r="P53" s="2"/>
      <c r="S53" s="2"/>
      <c r="T53" s="2"/>
      <c r="W53" s="2"/>
      <c r="X53" s="2"/>
      <c r="Y53" s="2"/>
    </row>
    <row r="54" spans="2:42" x14ac:dyDescent="0.35">
      <c r="B54" s="2"/>
      <c r="C54" s="2"/>
      <c r="D54" s="2"/>
      <c r="E54" s="2"/>
      <c r="H54" s="2"/>
      <c r="I54" s="2"/>
      <c r="L54" s="2"/>
      <c r="M54" s="2"/>
      <c r="N54" s="2"/>
      <c r="O54" s="2"/>
      <c r="P54" s="2"/>
      <c r="S54" s="2"/>
      <c r="T54" s="2"/>
      <c r="W54" s="2"/>
      <c r="X54" s="2"/>
      <c r="Y54" s="2"/>
    </row>
    <row r="55" spans="2:42" x14ac:dyDescent="0.35">
      <c r="B55" s="2"/>
      <c r="C55" s="2"/>
      <c r="D55" s="2"/>
      <c r="E55" s="2"/>
      <c r="H55" s="2"/>
      <c r="I55" s="2"/>
      <c r="L55" s="2"/>
      <c r="M55" s="2"/>
      <c r="N55" s="2"/>
      <c r="O55" s="2"/>
      <c r="P55" s="2"/>
      <c r="S55" s="2"/>
      <c r="T55" s="2"/>
      <c r="W55" s="2"/>
      <c r="X55" s="2"/>
      <c r="Y55" s="2"/>
    </row>
    <row r="56" spans="2:42" x14ac:dyDescent="0.35">
      <c r="B56" s="2"/>
      <c r="C56" s="2"/>
      <c r="D56" s="2"/>
      <c r="E56" s="2"/>
      <c r="H56" s="2"/>
      <c r="I56" s="2"/>
      <c r="L56" s="2"/>
      <c r="M56" s="2"/>
      <c r="N56" s="2"/>
      <c r="O56" s="2"/>
      <c r="P56" s="2"/>
      <c r="S56" s="2"/>
      <c r="T56" s="2"/>
      <c r="W56" s="2"/>
      <c r="X56" s="2"/>
      <c r="Y56" s="2"/>
    </row>
    <row r="57" spans="2:42" x14ac:dyDescent="0.35">
      <c r="B57" s="2"/>
      <c r="C57" s="2"/>
      <c r="D57" s="2"/>
      <c r="E57" s="2"/>
      <c r="H57" s="2"/>
      <c r="I57" s="2"/>
      <c r="L57" s="2"/>
      <c r="M57" s="2"/>
      <c r="N57" s="2"/>
      <c r="O57" s="2"/>
      <c r="P57" s="2"/>
      <c r="S57" s="2"/>
      <c r="T57" s="2"/>
      <c r="W57" s="2"/>
      <c r="X57" s="2"/>
      <c r="Y57" s="2"/>
    </row>
    <row r="58" spans="2:42" x14ac:dyDescent="0.35">
      <c r="B58" s="2"/>
      <c r="C58" s="2"/>
      <c r="D58" s="2"/>
      <c r="E58" s="2"/>
      <c r="H58" s="2"/>
      <c r="I58" s="2"/>
      <c r="L58" s="2"/>
      <c r="M58" s="2"/>
      <c r="N58" s="2"/>
      <c r="O58" s="2"/>
      <c r="P58" s="2"/>
      <c r="S58" s="2"/>
      <c r="T58" s="2"/>
      <c r="W58" s="2"/>
      <c r="X58" s="2"/>
      <c r="Y58" s="2"/>
    </row>
    <row r="59" spans="2:42" x14ac:dyDescent="0.35">
      <c r="B59" s="2"/>
      <c r="C59" s="2"/>
      <c r="D59" s="2"/>
      <c r="E59" s="2"/>
      <c r="H59" s="2"/>
      <c r="I59" s="2"/>
      <c r="L59" s="2"/>
      <c r="M59" s="2"/>
      <c r="N59" s="2"/>
      <c r="O59" s="2"/>
      <c r="P59" s="2"/>
      <c r="S59" s="2"/>
      <c r="T59" s="2"/>
      <c r="W59" s="2"/>
      <c r="X59" s="2"/>
      <c r="Y59" s="2"/>
    </row>
  </sheetData>
  <sheetProtection selectLockedCells="1"/>
  <mergeCells count="8">
    <mergeCell ref="E2:K2"/>
    <mergeCell ref="P2:V2"/>
    <mergeCell ref="AA2:AG2"/>
    <mergeCell ref="AL2:AR2"/>
    <mergeCell ref="E33:K33"/>
    <mergeCell ref="P33:V33"/>
    <mergeCell ref="AA33:AG33"/>
    <mergeCell ref="AL33:AR33"/>
  </mergeCells>
  <phoneticPr fontId="21" type="noConversion"/>
  <conditionalFormatting sqref="E17:H21">
    <cfRule type="cellIs" dxfId="1687" priority="52" operator="equal">
      <formula>"L"</formula>
    </cfRule>
    <cfRule type="cellIs" dxfId="1686" priority="51" operator="equal">
      <formula>"W"</formula>
    </cfRule>
    <cfRule type="cellIs" dxfId="1685" priority="50" operator="equal">
      <formula>"N"</formula>
    </cfRule>
  </conditionalFormatting>
  <conditionalFormatting sqref="E36:I45">
    <cfRule type="cellIs" dxfId="1684" priority="256" operator="equal">
      <formula>"W"</formula>
    </cfRule>
    <cfRule type="cellIs" dxfId="1683" priority="255" operator="equal">
      <formula>"N"</formula>
    </cfRule>
    <cfRule type="cellIs" dxfId="1682" priority="257" operator="equal">
      <formula>"L"</formula>
    </cfRule>
  </conditionalFormatting>
  <conditionalFormatting sqref="E1:L4 J5:J14 L5:L14 J36:J45 L36:L45 E60:L1048576 E15:L16 E22:L35 E46:L47 E48:E52">
    <cfRule type="cellIs" dxfId="1681" priority="507" operator="equal">
      <formula>"N"</formula>
    </cfRule>
    <cfRule type="cellIs" dxfId="1680" priority="508" operator="equal">
      <formula>"W"</formula>
    </cfRule>
    <cfRule type="cellIs" dxfId="1679" priority="509" operator="equal">
      <formula>"L"</formula>
    </cfRule>
  </conditionalFormatting>
  <conditionalFormatting sqref="F48:G52">
    <cfRule type="cellIs" dxfId="1654" priority="2" operator="equal">
      <formula>"W"</formula>
    </cfRule>
    <cfRule type="cellIs" dxfId="1653" priority="3" operator="equal">
      <formula>"L"</formula>
    </cfRule>
    <cfRule type="cellIs" dxfId="1652" priority="1" operator="equal">
      <formula>"N"</formula>
    </cfRule>
  </conditionalFormatting>
  <conditionalFormatting sqref="H48:S52">
    <cfRule type="cellIs" dxfId="1651" priority="28" operator="equal">
      <formula>"N"</formula>
    </cfRule>
    <cfRule type="cellIs" dxfId="1650" priority="29" operator="equal">
      <formula>"W"</formula>
    </cfRule>
    <cfRule type="cellIs" dxfId="1649" priority="30" operator="equal">
      <formula>"L"</formula>
    </cfRule>
  </conditionalFormatting>
  <conditionalFormatting sqref="I17:AC21">
    <cfRule type="cellIs" dxfId="1648" priority="138" operator="equal">
      <formula>"N"</formula>
    </cfRule>
    <cfRule type="cellIs" dxfId="1647" priority="140" operator="equal">
      <formula>"L"</formula>
    </cfRule>
    <cfRule type="cellIs" dxfId="1646" priority="139" operator="equal">
      <formula>"W"</formula>
    </cfRule>
  </conditionalFormatting>
  <conditionalFormatting sqref="M60:O1048576">
    <cfRule type="cellIs" dxfId="1645" priority="473" operator="equal">
      <formula>"L"</formula>
    </cfRule>
    <cfRule type="cellIs" dxfId="1644" priority="472" operator="equal">
      <formula>"W"</formula>
    </cfRule>
    <cfRule type="cellIs" dxfId="1643" priority="471" operator="equal">
      <formula>"N"</formula>
    </cfRule>
  </conditionalFormatting>
  <conditionalFormatting sqref="M1:AH4 AA15:AH16 AA46:AH47 M33:AH35">
    <cfRule type="cellIs" dxfId="1642" priority="484" operator="equal">
      <formula>"L"</formula>
    </cfRule>
    <cfRule type="cellIs" dxfId="1641" priority="482" operator="equal">
      <formula>"N"</formula>
    </cfRule>
    <cfRule type="cellIs" dxfId="1640" priority="483" operator="equal">
      <formula>"W"</formula>
    </cfRule>
  </conditionalFormatting>
  <conditionalFormatting sqref="M22:XFD32 AA53:XFD1048576 E5:I14">
    <cfRule type="cellIs" dxfId="1639" priority="396" operator="equal">
      <formula>"N"</formula>
    </cfRule>
    <cfRule type="cellIs" dxfId="1638" priority="398" operator="equal">
      <formula>"L"</formula>
    </cfRule>
    <cfRule type="cellIs" dxfId="1637" priority="397" operator="equal">
      <formula>"W"</formula>
    </cfRule>
  </conditionalFormatting>
  <conditionalFormatting sqref="O15:X15 M16:Z16 AI16:XFD16 O46:X46 M47:Z47 AI47:XFD47 A53:Z59 W5:Z5 W6:X14 W36:Z39 W40:X45 A1:D52 M5:O5 AI5:AJ15 O6:O14 M6:N15 Y6:Z15 M36:O36 AI36:AJ46 O37:O45 M37:N46 Y40:Z46 A60:D1048576">
    <cfRule type="cellIs" dxfId="1636" priority="498" operator="equal">
      <formula>"L"</formula>
    </cfRule>
    <cfRule type="cellIs" dxfId="1635" priority="496" operator="equal">
      <formula>"N"</formula>
    </cfRule>
    <cfRule type="cellIs" dxfId="1634" priority="497" operator="equal">
      <formula>"W"</formula>
    </cfRule>
  </conditionalFormatting>
  <conditionalFormatting sqref="P5:T14">
    <cfRule type="cellIs" dxfId="1633" priority="341" operator="equal">
      <formula>"L"</formula>
    </cfRule>
    <cfRule type="cellIs" dxfId="1632" priority="340" operator="equal">
      <formula>"W"</formula>
    </cfRule>
    <cfRule type="cellIs" dxfId="1631" priority="339" operator="equal">
      <formula>"N"</formula>
    </cfRule>
  </conditionalFormatting>
  <conditionalFormatting sqref="P36:T45">
    <cfRule type="cellIs" dxfId="1630" priority="242" operator="equal">
      <formula>"L"</formula>
    </cfRule>
    <cfRule type="cellIs" dxfId="1629" priority="241" operator="equal">
      <formula>"W"</formula>
    </cfRule>
    <cfRule type="cellIs" dxfId="1628" priority="240" operator="equal">
      <formula>"N"</formula>
    </cfRule>
  </conditionalFormatting>
  <conditionalFormatting sqref="P60:W1048576">
    <cfRule type="cellIs" dxfId="1602" priority="493" operator="equal">
      <formula>"N"</formula>
    </cfRule>
    <cfRule type="cellIs" dxfId="1601" priority="494" operator="equal">
      <formula>"W"</formula>
    </cfRule>
    <cfRule type="cellIs" dxfId="1599" priority="495" operator="equal">
      <formula>"L"</formula>
    </cfRule>
  </conditionalFormatting>
  <conditionalFormatting sqref="T48:AN52">
    <cfRule type="cellIs" dxfId="1577" priority="95" operator="equal">
      <formula>"W"</formula>
    </cfRule>
    <cfRule type="cellIs" dxfId="1576" priority="94" operator="equal">
      <formula>"N"</formula>
    </cfRule>
    <cfRule type="cellIs" dxfId="1575" priority="96" operator="equal">
      <formula>"L"</formula>
    </cfRule>
  </conditionalFormatting>
  <conditionalFormatting sqref="U5:U14">
    <cfRule type="cellIs" dxfId="1566" priority="440" operator="equal">
      <formula>"L"</formula>
    </cfRule>
    <cfRule type="cellIs" dxfId="1565" priority="439" operator="equal">
      <formula>"W"</formula>
    </cfRule>
    <cfRule type="cellIs" dxfId="1564" priority="438" operator="equal">
      <formula>"N"</formula>
    </cfRule>
  </conditionalFormatting>
  <conditionalFormatting sqref="U36:U45">
    <cfRule type="cellIs" dxfId="1555" priority="288" operator="equal">
      <formula>"N"</formula>
    </cfRule>
    <cfRule type="cellIs" dxfId="1554" priority="289" operator="equal">
      <formula>"W"</formula>
    </cfRule>
    <cfRule type="cellIs" dxfId="1553" priority="290" operator="equal">
      <formula>"L"</formula>
    </cfRule>
  </conditionalFormatting>
  <conditionalFormatting sqref="X60:Z1048576">
    <cfRule type="cellIs" dxfId="1552" priority="470" operator="equal">
      <formula>"L"</formula>
    </cfRule>
    <cfRule type="cellIs" dxfId="1551" priority="469" operator="equal">
      <formula>"W"</formula>
    </cfRule>
    <cfRule type="cellIs" dxfId="1550" priority="468" operator="equal">
      <formula>"N"</formula>
    </cfRule>
  </conditionalFormatting>
  <conditionalFormatting sqref="AA5:AE14">
    <cfRule type="cellIs" dxfId="1549" priority="224" operator="equal">
      <formula>"L"</formula>
    </cfRule>
    <cfRule type="cellIs" dxfId="1548" priority="223" operator="equal">
      <formula>"W"</formula>
    </cfRule>
    <cfRule type="cellIs" dxfId="1547" priority="222" operator="equal">
      <formula>"N"</formula>
    </cfRule>
  </conditionalFormatting>
  <conditionalFormatting sqref="AA36:AE45">
    <cfRule type="cellIs" dxfId="1546" priority="148" operator="equal">
      <formula>"W"</formula>
    </cfRule>
    <cfRule type="cellIs" dxfId="1545" priority="149" operator="equal">
      <formula>"L"</formula>
    </cfRule>
    <cfRule type="cellIs" dxfId="1544" priority="147" operator="equal">
      <formula>"N"</formula>
    </cfRule>
  </conditionalFormatting>
  <conditionalFormatting sqref="AD17:AN21">
    <cfRule type="cellIs" dxfId="1511" priority="73" operator="equal">
      <formula>"W"</formula>
    </cfRule>
    <cfRule type="cellIs" dxfId="1510" priority="74" operator="equal">
      <formula>"L"</formula>
    </cfRule>
    <cfRule type="cellIs" dxfId="1509" priority="72" operator="equal">
      <formula>"N"</formula>
    </cfRule>
  </conditionalFormatting>
  <conditionalFormatting sqref="AF5:AF14 AH5:AH14">
    <cfRule type="cellIs" dxfId="1507" priority="428" operator="equal">
      <formula>"W"</formula>
    </cfRule>
    <cfRule type="cellIs" dxfId="1506" priority="427" operator="equal">
      <formula>"N"</formula>
    </cfRule>
    <cfRule type="cellIs" dxfId="1499" priority="429" operator="equal">
      <formula>"L"</formula>
    </cfRule>
  </conditionalFormatting>
  <conditionalFormatting sqref="AF36:AF45 AH36:AH45">
    <cfRule type="cellIs" dxfId="1492" priority="279" operator="equal">
      <formula>"L"</formula>
    </cfRule>
    <cfRule type="cellIs" dxfId="1491" priority="278" operator="equal">
      <formula>"W"</formula>
    </cfRule>
    <cfRule type="cellIs" dxfId="1490" priority="277" operator="equal">
      <formula>"N"</formula>
    </cfRule>
  </conditionalFormatting>
  <conditionalFormatting sqref="AI1:XFD4 AJ5:AK5 AK6:AK14 AK15:XFD15">
    <cfRule type="cellIs" dxfId="1486" priority="449" operator="equal">
      <formula>"N"</formula>
    </cfRule>
    <cfRule type="cellIs" dxfId="1485" priority="450" operator="equal">
      <formula>"W"</formula>
    </cfRule>
    <cfRule type="cellIs" dxfId="1484" priority="451" operator="equal">
      <formula>"L"</formula>
    </cfRule>
  </conditionalFormatting>
  <conditionalFormatting sqref="AI33:XFD35 AJ36:AK36 AK37:AK45 AK46:XFD46">
    <cfRule type="cellIs" dxfId="1483" priority="301" operator="equal">
      <formula>"L"</formula>
    </cfRule>
    <cfRule type="cellIs" dxfId="1482" priority="300" operator="equal">
      <formula>"W"</formula>
    </cfRule>
    <cfRule type="cellIs" dxfId="1481" priority="299" operator="equal">
      <formula>"N"</formula>
    </cfRule>
  </conditionalFormatting>
  <conditionalFormatting sqref="AL5:AP14">
    <cfRule type="cellIs" dxfId="1480" priority="217" operator="equal">
      <formula>"W"</formula>
    </cfRule>
    <cfRule type="cellIs" dxfId="1479" priority="218" operator="equal">
      <formula>"L"</formula>
    </cfRule>
    <cfRule type="cellIs" dxfId="1478" priority="216" operator="equal">
      <formula>"N"</formula>
    </cfRule>
  </conditionalFormatting>
  <conditionalFormatting sqref="AL36:AP45">
    <cfRule type="cellIs" dxfId="1477" priority="143" operator="equal">
      <formula>"L"</formula>
    </cfRule>
    <cfRule type="cellIs" dxfId="1476" priority="142" operator="equal">
      <formula>"W"</formula>
    </cfRule>
    <cfRule type="cellIs" dxfId="1475" priority="141" operator="equal">
      <formula>"N"</formula>
    </cfRule>
  </conditionalFormatting>
  <conditionalFormatting sqref="AO17:XFD21">
    <cfRule type="cellIs" dxfId="1441" priority="63" operator="equal">
      <formula>"L"</formula>
    </cfRule>
    <cfRule type="cellIs" dxfId="1440" priority="62" operator="equal">
      <formula>"W"</formula>
    </cfRule>
    <cfRule type="cellIs" dxfId="1439" priority="61" operator="equal">
      <formula>"N"</formula>
    </cfRule>
  </conditionalFormatting>
  <conditionalFormatting sqref="AO48:XFD52">
    <cfRule type="cellIs" dxfId="1438" priority="83" operator="equal">
      <formula>"N"</formula>
    </cfRule>
    <cfRule type="cellIs" dxfId="1437" priority="84" operator="equal">
      <formula>"W"</formula>
    </cfRule>
    <cfRule type="cellIs" dxfId="1436" priority="85" operator="equal">
      <formula>"L"</formula>
    </cfRule>
  </conditionalFormatting>
  <conditionalFormatting sqref="AQ5:AQ14 AS5:XFD14">
    <cfRule type="cellIs" dxfId="1435" priority="418" operator="equal">
      <formula>"L"</formula>
    </cfRule>
    <cfRule type="cellIs" dxfId="1434" priority="417" operator="equal">
      <formula>"W"</formula>
    </cfRule>
    <cfRule type="cellIs" dxfId="1433" priority="416" operator="equal">
      <formula>"N"</formula>
    </cfRule>
  </conditionalFormatting>
  <conditionalFormatting sqref="AQ36:AQ45 AS36:XFD45">
    <cfRule type="cellIs" dxfId="1422" priority="266" operator="equal">
      <formula>"N"</formula>
    </cfRule>
    <cfRule type="cellIs" dxfId="1418" priority="267" operator="equal">
      <formula>"W"</formula>
    </cfRule>
    <cfRule type="cellIs" dxfId="1415" priority="268" operator="equal">
      <formula>"L"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4" operator="containsText" id="{365CCD33-8017-4E68-A1E0-784E7A5DF5B5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500" operator="containsText" id="{40EF55F7-AB4D-4EC5-B306-30E383CDE998}">
            <xm:f>NOT(ISERROR(SEARCH(Paramétrage!$B$13,E1)))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506" operator="containsText" id="{EC2B3A88-9DC9-4C2F-A024-E15B1E2FADF5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05" operator="containsText" id="{1F61D833-614C-4719-AED0-CCB6A23CCA5D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03" operator="containsText" id="{00D50572-D3C6-42E9-9308-47A7D051D8FB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502" operator="containsText" id="{9AF3AEB2-6871-42AF-A08E-02C6543ABA24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99" operator="containsText" id="{9564EED9-7C19-45A6-AE74-E271E7F6802F}">
            <xm:f>NOT(ISERROR(SEARCH(Paramétrage!$B$14,E1)))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501" operator="containsText" id="{BA4C1129-1610-4F4D-8FF1-0614A0E76ED0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E1:L4 J5:J14 L5:L14 J36:J45 L36:L45 E60:L1048576</xm:sqref>
        </x14:conditionalFormatting>
        <x14:conditionalFormatting xmlns:xm="http://schemas.microsoft.com/office/excel/2006/main">
          <x14:cfRule type="containsText" priority="43" operator="containsText" id="{4A498096-2680-4EB4-B17B-10001508FA07}">
            <xm:f>NOT(ISERROR(SEARCH(Paramétrage!$B$13,E15)))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4" operator="containsText" id="{EB7D1491-9B47-44EC-A8D3-E818B807D7A0}">
            <xm:f>NOT(ISERROR(SEARCH(Paramétrage!$B$12,E15)))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5" operator="containsText" id="{0ABC7D17-2880-4F9A-9860-A4B8FBAC10CD}">
            <xm:f>NOT(ISERROR(SEARCH(Paramétrage!$B$11,E15)))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8" operator="containsText" id="{70263798-CD62-423D-96F7-7C40A580BF54}">
            <xm:f>NOT(ISERROR(SEARCH(Paramétrage!$B$8,E15)))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9" operator="containsText" id="{616711ED-D3B3-4983-9D2F-525B079DFE15}">
            <xm:f>NOT(ISERROR(SEARCH(Paramétrage!$B$7,E15)))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6" operator="containsText" id="{9EBA4E2C-B042-489B-A04D-D57E5657CEB4}">
            <xm:f>NOT(ISERROR(SEARCH(Paramétrage!$B$10,E15)))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2" operator="containsText" id="{03377A7A-00EF-407D-AD3E-208CA99EF8F5}">
            <xm:f>NOT(ISERROR(SEARCH(Paramétrage!$B$14,E15)))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47" operator="containsText" id="{0882B87A-BB72-4557-991E-B5BC86CD142E}">
            <xm:f>NOT(ISERROR(SEARCH(Paramétrage!$B$9,E15)))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E15:L35</xm:sqref>
        </x14:conditionalFormatting>
        <x14:conditionalFormatting xmlns:xm="http://schemas.microsoft.com/office/excel/2006/main">
          <x14:cfRule type="containsText" priority="4" operator="containsText" id="{61F37545-0F35-4423-9C70-7F4AA3091F1D}">
            <xm:f>NOT(ISERROR(SEARCH(Paramétrage!$B$14,E46)))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5" operator="containsText" id="{80F940E1-A8B8-4A2F-AD4D-152FAF102588}">
            <xm:f>NOT(ISERROR(SEARCH(Paramétrage!$B$13,E46)))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6" operator="containsText" id="{0B598D31-5124-47B1-9305-7CB9C9D7F242}">
            <xm:f>NOT(ISERROR(SEARCH(Paramétrage!$B$12,E46)))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" operator="containsText" id="{9399135B-E0D2-453F-A3ED-BE14A6CBD430}">
            <xm:f>NOT(ISERROR(SEARCH(Paramétrage!$B$10,E46)))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9" operator="containsText" id="{03316E9C-F09C-4C5C-8D34-7B76A5DED97D}">
            <xm:f>NOT(ISERROR(SEARCH(Paramétrage!$B$9,E46)))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0" operator="containsText" id="{48F5BDBE-C11A-49F3-B5EC-E04360E90C53}">
            <xm:f>NOT(ISERROR(SEARCH(Paramétrage!$B$8,E46)))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" operator="containsText" id="{9E344319-8F02-473D-B7C1-5586409E6CAD}">
            <xm:f>NOT(ISERROR(SEARCH(Paramétrage!$B$11,E46)))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1" operator="containsText" id="{4C6BAF73-EBBA-4904-8BCB-71303F23B12A}">
            <xm:f>NOT(ISERROR(SEARCH(Paramétrage!$B$7,E46)))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E46:L52</xm:sqref>
        </x14:conditionalFormatting>
        <x14:conditionalFormatting xmlns:xm="http://schemas.microsoft.com/office/excel/2006/main">
          <x14:cfRule type="containsText" priority="454" operator="containsText" id="{89F0207E-3EF6-44F4-9113-650442A69717}">
            <xm:f>NOT(ISERROR(SEARCH(Paramétrage!$B$12,P1)))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59" operator="containsText" id="{6B75E8EB-6857-4EF5-A484-96C4D6EBA7F4}">
            <xm:f>NOT(ISERROR(SEARCH(Paramétrage!$B$7,P1)))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55" operator="containsText" id="{ECB6BB15-C4D0-4378-B0C2-94A997ABC8A3}">
            <xm:f>NOT(ISERROR(SEARCH(Paramétrage!$B$11,P1)))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56" operator="containsText" id="{E8BD5587-02D1-470F-A977-5660F2703CB6}">
            <xm:f>NOT(ISERROR(SEARCH(Paramétrage!$B$10,P1)))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57" operator="containsText" id="{62201234-FE9D-4110-8249-84D15F0E6C44}">
            <xm:f>NOT(ISERROR(SEARCH(Paramétrage!$B$9,P1)))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58" operator="containsText" id="{A0FD8332-A73F-4302-82BD-89059800D8C9}">
            <xm:f>NOT(ISERROR(SEARCH(Paramétrage!$B$8,P1)))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52" operator="containsText" id="{4F37E63D-7E82-43B3-A1F3-53DBB14EA2D5}">
            <xm:f>NOT(ISERROR(SEARCH(Paramétrage!$B$14,P1)))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453" operator="containsText" id="{87F87547-6AF1-4837-903B-CC0B7304FB66}">
            <xm:f>NOT(ISERROR(SEARCH(Paramétrage!$B$13,P1)))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m:sqref>P1:W4</xm:sqref>
        </x14:conditionalFormatting>
        <x14:conditionalFormatting xmlns:xm="http://schemas.microsoft.com/office/excel/2006/main">
          <x14:cfRule type="containsText" priority="467" operator="containsText" id="{18B18F84-F42B-45D7-B89F-913D25FE6C66}">
            <xm:f>NOT(ISERROR(SEARCH(Paramétrage!$B$7,B15)))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66" operator="containsText" id="{54A0A840-52D1-4C3D-9937-4CFDB2E65029}">
            <xm:f>NOT(ISERROR(SEARCH(Paramétrage!$B$8,B15)))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63" operator="containsText" id="{FBF9A484-0B74-476D-AAAE-03CC592298CB}">
            <xm:f>NOT(ISERROR(SEARCH(Paramétrage!$B$11,B15)))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62" operator="containsText" id="{E5717ED9-1B1F-4A70-821E-B4FB784ABE63}">
            <xm:f>NOT(ISERROR(SEARCH(Paramétrage!$B$12,B15)))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64" operator="containsText" id="{A161BEC0-C777-4770-BD0B-B21969116299}">
            <xm:f>NOT(ISERROR(SEARCH(Paramétrage!$B$10,B15)))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61" operator="containsText" id="{887C2CDD-D91D-4E30-865D-871F168BAC50}">
            <xm:f>NOT(ISERROR(SEARCH(Paramétrage!$B$13,B15)))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65" operator="containsText" id="{FF035CFC-B5A8-4B95-A8D6-5AE0DF35BD52}">
            <xm:f>NOT(ISERROR(SEARCH(Paramétrage!$B$9,B15)))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P15:W16 AA15:AH16 AL15:XFD16 P17:R21 T17:W21 AA17:AC21 AE17:AH21 P46:W47 AA46:AH47 AL46:XFD47 P48:R52 T48:W52 AA48:AC52 AE48:AH52 B53:Y59 AA53:AH1048576</xm:sqref>
        </x14:conditionalFormatting>
        <x14:conditionalFormatting xmlns:xm="http://schemas.microsoft.com/office/excel/2006/main">
          <x14:cfRule type="containsText" priority="308" operator="containsText" id="{60F3A270-D839-4E4F-B6BB-EBC993F70695}">
            <xm:f>NOT(ISERROR(SEARCH(Paramétrage!$B$8,P22)))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07" operator="containsText" id="{CFF76789-AACB-4F33-9402-77DFE9E6CC22}">
            <xm:f>NOT(ISERROR(SEARCH(Paramétrage!$B$9,P22)))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06" operator="containsText" id="{67A12BAB-6CF8-435F-AB50-B7A8B80ACB8A}">
            <xm:f>NOT(ISERROR(SEARCH(Paramétrage!$B$10,P22)))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02" operator="containsText" id="{E07C0209-5014-436F-81C6-E158B88B1AFF}">
            <xm:f>NOT(ISERROR(SEARCH(Paramétrage!$B$14,P22)))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03" operator="containsText" id="{7840B656-5D8B-4A59-B310-36E864E69C25}">
            <xm:f>NOT(ISERROR(SEARCH(Paramétrage!$B$13,P22)))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05" operator="containsText" id="{DF22DB4A-9381-46EE-B13D-077580477844}">
            <xm:f>NOT(ISERROR(SEARCH(Paramétrage!$B$11,P22)))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09" operator="containsText" id="{10AE9450-9272-49E9-A1E5-64FBD69123EE}">
            <xm:f>NOT(ISERROR(SEARCH(Paramétrage!$B$7,P22)))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04" operator="containsText" id="{370A0171-85C2-49DB-A876-B9F4834854B8}">
            <xm:f>NOT(ISERROR(SEARCH(Paramétrage!$B$12,P22)))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P22:W35</xm:sqref>
        </x14:conditionalFormatting>
        <x14:conditionalFormatting xmlns:xm="http://schemas.microsoft.com/office/excel/2006/main">
          <x14:cfRule type="containsText" priority="490" operator="containsText" id="{B6ABEEEC-71DF-4B56-969D-890ED5599E9F}">
            <xm:f>NOT(ISERROR(SEARCH(Paramétrage!$B$9,P60)))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85" operator="containsText" id="{495AA346-1609-48C9-B903-4AC974DBF557}">
            <xm:f>NOT(ISERROR(SEARCH(Paramétrage!$B$14,P60)))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491" operator="containsText" id="{B28552FD-9A31-4E7D-947D-7560F670CCDE}">
            <xm:f>NOT(ISERROR(SEARCH(Paramétrage!$B$8,P60)))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89" operator="containsText" id="{A6BAAF01-DE23-4C31-A956-79D4A2D1A788}">
            <xm:f>NOT(ISERROR(SEARCH(Paramétrage!$B$10,P60)))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88" operator="containsText" id="{7F1D1DF6-5594-41AD-AD6E-235DEA845278}">
            <xm:f>NOT(ISERROR(SEARCH(Paramétrage!$B$11,P60)))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87" operator="containsText" id="{5E586556-EA47-476B-8F3B-5AB52AC94E45}">
            <xm:f>NOT(ISERROR(SEARCH(Paramétrage!$B$12,P60)))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86" operator="containsText" id="{32135887-909C-4029-AF2C-2F2814148595}">
            <xm:f>NOT(ISERROR(SEARCH(Paramétrage!$B$13,P60)))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92" operator="containsText" id="{0EFA747F-8819-4075-B296-5C6C75AFE482}">
            <xm:f>NOT(ISERROR(SEARCH(Paramétrage!$B$7,P60)))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P60:W1048576</xm:sqref>
        </x14:conditionalFormatting>
        <x14:conditionalFormatting xmlns:xm="http://schemas.microsoft.com/office/excel/2006/main">
          <x14:cfRule type="containsText" priority="137" operator="containsText" id="{0BB80E0A-E561-4AB8-902D-FFF2A79BB14B}">
            <xm:f>NOT(ISERROR(SEARCH(Paramétrage!$B$7,S17)))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1" operator="containsText" id="{22AD29E1-5ACA-4E4E-95C8-47FCA98BEE88}">
            <xm:f>NOT(ISERROR(SEARCH(Paramétrage!$B$13,S17)))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133" operator="containsText" id="{BEA5FB83-B46A-4A17-9C08-C279A7C3F8B4}">
            <xm:f>NOT(ISERROR(SEARCH(Paramétrage!$B$11,S17)))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34" operator="containsText" id="{5443EC9C-0C42-4122-95B6-4EADE9129B46}">
            <xm:f>NOT(ISERROR(SEARCH(Paramétrage!$B$10,S17)))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32" operator="containsText" id="{EDBE26F8-33F4-4991-872B-BCD73E061E53}">
            <xm:f>NOT(ISERROR(SEARCH(Paramétrage!$B$12,S17)))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0" operator="containsText" id="{5176556E-0A36-41B5-B4C6-67063BFB3501}">
            <xm:f>NOT(ISERROR(SEARCH(Paramétrage!$B$14,S17)))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135" operator="containsText" id="{B6DAA375-528C-43EB-8142-C0C5AA419F54}">
            <xm:f>NOT(ISERROR(SEARCH(Paramétrage!$B$9,S17)))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36" operator="containsText" id="{8AE00969-4DDB-49EB-8217-709922ED35C9}">
            <xm:f>NOT(ISERROR(SEARCH(Paramétrage!$B$8,S17)))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S17:S21</xm:sqref>
        </x14:conditionalFormatting>
        <x14:conditionalFormatting xmlns:xm="http://schemas.microsoft.com/office/excel/2006/main">
          <x14:cfRule type="containsText" priority="26" operator="containsText" id="{B0C14017-1E00-45B2-9B33-98A0C7469A6D}">
            <xm:f>NOT(ISERROR(SEARCH(Paramétrage!$B$8,S48)))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0" operator="containsText" id="{35CAE472-646F-4E89-8E1F-F7E6EC1F7313}">
            <xm:f>NOT(ISERROR(SEARCH(Paramétrage!$B$14,S48)))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3" operator="containsText" id="{73FECE20-33C0-4BE0-A578-F61E3CAA02D0}">
            <xm:f>NOT(ISERROR(SEARCH(Paramétrage!$B$11,S48)))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1" operator="containsText" id="{FDD62DD9-E909-4874-B1D2-2FBB14B3B8F0}">
            <xm:f>NOT(ISERROR(SEARCH(Paramétrage!$B$13,S48)))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2" operator="containsText" id="{E75B198A-56F8-42EA-833D-54054A61E54C}">
            <xm:f>NOT(ISERROR(SEARCH(Paramétrage!$B$12,S48)))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4" operator="containsText" id="{59BD6AF8-E514-4D64-A8D1-635E5664785A}">
            <xm:f>NOT(ISERROR(SEARCH(Paramétrage!$B$10,S48)))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7" operator="containsText" id="{6B0DF42D-93B4-49D5-A940-11EFD02016A0}">
            <xm:f>NOT(ISERROR(SEARCH(Paramétrage!$B$7,S48)))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5" operator="containsText" id="{33C234F0-E355-4D7D-919B-E8A53621DC62}">
            <xm:f>NOT(ISERROR(SEARCH(Paramétrage!$B$9,S48)))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S48:S52</xm:sqref>
        </x14:conditionalFormatting>
        <x14:conditionalFormatting xmlns:xm="http://schemas.microsoft.com/office/excel/2006/main">
          <x14:cfRule type="containsText" priority="437" operator="containsText" id="{470FBC8C-3288-41F0-B761-820A00839CBF}">
            <xm:f>NOT(ISERROR(SEARCH(Paramétrage!$B$7,U5)))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36" operator="containsText" id="{60191CE2-237A-4477-9C71-8CF9B8076524}">
            <xm:f>NOT(ISERROR(SEARCH(Paramétrage!$B$8,U5)))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35" operator="containsText" id="{9136720A-259F-4DF6-BEA6-99371803306E}">
            <xm:f>NOT(ISERROR(SEARCH(Paramétrage!$B$9,U5)))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34" operator="containsText" id="{547B6476-442E-4B85-94D2-9304086895AA}">
            <xm:f>NOT(ISERROR(SEARCH(Paramétrage!$B$10,U5)))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33" operator="containsText" id="{E495A3A9-81C0-43E8-8828-5FD7C41D21A2}">
            <xm:f>NOT(ISERROR(SEARCH(Paramétrage!$B$11,U5)))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32" operator="containsText" id="{00AC75BC-59DF-40C1-AE09-2DE5042FEB1A}">
            <xm:f>NOT(ISERROR(SEARCH(Paramétrage!$B$12,U5)))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31" operator="containsText" id="{C2ECB995-E096-4D5A-A44B-90442DFBBCD0}">
            <xm:f>NOT(ISERROR(SEARCH(Paramétrage!$B$13,U5)))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30" operator="containsText" id="{0AFFC61E-C445-4D3D-A8F0-2E00516D815A}">
            <xm:f>NOT(ISERROR(SEARCH(Paramétrage!$B$14,U5)))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U5:U14 W5:W14</xm:sqref>
        </x14:conditionalFormatting>
        <x14:conditionalFormatting xmlns:xm="http://schemas.microsoft.com/office/excel/2006/main">
          <x14:cfRule type="containsText" priority="284" operator="containsText" id="{7D10115A-A24C-494B-8EF7-36F3F84D7CD1}">
            <xm:f>NOT(ISERROR(SEARCH(Paramétrage!$B$10,U36)))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85" operator="containsText" id="{68C5CDE6-1830-4914-9F05-0C3581E9CBAC}">
            <xm:f>NOT(ISERROR(SEARCH(Paramétrage!$B$9,U36)))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86" operator="containsText" id="{CB1130CE-2E06-47E7-AB03-FB5A9CC08F27}">
            <xm:f>NOT(ISERROR(SEARCH(Paramétrage!$B$8,U36)))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87" operator="containsText" id="{0F1D6DC7-6EC1-481A-9878-716D25A341D8}">
            <xm:f>NOT(ISERROR(SEARCH(Paramétrage!$B$7,U36)))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80" operator="containsText" id="{EF8BFC67-6AE4-4EB0-935D-25AA92E617C3}">
            <xm:f>NOT(ISERROR(SEARCH(Paramétrage!$B$14,U36)))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81" operator="containsText" id="{22EB9715-5660-4070-83A3-DF91308885B1}">
            <xm:f>NOT(ISERROR(SEARCH(Paramétrage!$B$13,U36)))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82" operator="containsText" id="{129F6543-A47E-46C6-A7D8-7A7A5593E57A}">
            <xm:f>NOT(ISERROR(SEARCH(Paramétrage!$B$12,U36)))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83" operator="containsText" id="{2AA31372-752E-470F-BF93-0B3FDF599434}">
            <xm:f>NOT(ISERROR(SEARCH(Paramétrage!$B$11,U36)))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U36:U45 W36:W45</xm:sqref>
        </x14:conditionalFormatting>
        <x14:conditionalFormatting xmlns:xm="http://schemas.microsoft.com/office/excel/2006/main">
          <x14:cfRule type="containsText" priority="481" operator="containsText" id="{27AEF5FC-C55B-4AD6-96D6-99E873178759}">
            <xm:f>NOT(ISERROR(SEARCH(Paramétrage!$B$7,AA1)))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80" operator="containsText" id="{421A89AD-8329-443F-B18C-091B9F38B81D}">
            <xm:f>NOT(ISERROR(SEARCH(Paramétrage!$B$8,AA1)))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79" operator="containsText" id="{201FF104-1BBB-409E-95AA-E2C8E5D75BBE}">
            <xm:f>NOT(ISERROR(SEARCH(Paramétrage!$B$9,AA1)))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78" operator="containsText" id="{B8C4BEA6-E324-4356-A591-2FEB91078D46}">
            <xm:f>NOT(ISERROR(SEARCH(Paramétrage!$B$10,AA1)))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77" operator="containsText" id="{D089DAC2-9799-4B76-ACAC-A8349CB55263}">
            <xm:f>NOT(ISERROR(SEARCH(Paramétrage!$B$11,AA1)))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76" operator="containsText" id="{7F2C2670-2FF1-4153-88E5-E2DBEFFE8392}">
            <xm:f>NOT(ISERROR(SEARCH(Paramétrage!$B$12,AA1)))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75" operator="containsText" id="{88A73AD0-102D-4DED-9169-BD3EBF4F5B14}">
            <xm:f>NOT(ISERROR(SEARCH(Paramétrage!$B$13,AA1)))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74" operator="containsText" id="{145F7967-5443-4291-AE64-808E6D5978B6}">
            <xm:f>NOT(ISERROR(SEARCH(Paramétrage!$B$14,AA1)))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AA1:AH4</xm:sqref>
        </x14:conditionalFormatting>
        <x14:conditionalFormatting xmlns:xm="http://schemas.microsoft.com/office/excel/2006/main">
          <x14:cfRule type="containsText" priority="316" operator="containsText" id="{D4A354AD-24D6-4A9A-9B7D-ACABB8FBA119}">
            <xm:f>NOT(ISERROR(SEARCH(Paramétrage!$B$8,AA22)))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7" operator="containsText" id="{40342DF3-EE9A-487D-9D84-F427AD9CBA88}">
            <xm:f>NOT(ISERROR(SEARCH(Paramétrage!$B$7,AA22)))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11" operator="containsText" id="{7B1FBBAF-A7DF-425B-990B-94B2F9825422}">
            <xm:f>NOT(ISERROR(SEARCH(Paramétrage!$B$13,AA22)))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10" operator="containsText" id="{2460B012-8F3F-417C-A625-B65BC18773E9}">
            <xm:f>NOT(ISERROR(SEARCH(Paramétrage!$B$14,AA22)))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12" operator="containsText" id="{28F278F9-8A89-4075-87CB-D4AE87D4CB6A}">
            <xm:f>NOT(ISERROR(SEARCH(Paramétrage!$B$12,AA22)))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13" operator="containsText" id="{32E880DE-3758-46F9-8EAD-B77808EC9E94}">
            <xm:f>NOT(ISERROR(SEARCH(Paramétrage!$B$11,AA22)))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14" operator="containsText" id="{8C328619-C782-471A-BEFF-E335B7ADEEE5}">
            <xm:f>NOT(ISERROR(SEARCH(Paramétrage!$B$10,AA22)))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15" operator="containsText" id="{B39054E5-221A-4325-B57C-5B117957F25E}">
            <xm:f>NOT(ISERROR(SEARCH(Paramétrage!$B$9,AA22)))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AA22:AH35</xm:sqref>
        </x14:conditionalFormatting>
        <x14:conditionalFormatting xmlns:xm="http://schemas.microsoft.com/office/excel/2006/main">
          <x14:cfRule type="containsText" priority="70" operator="containsText" id="{E470FD31-7B09-4FDD-8470-AF6F91185192}">
            <xm:f>NOT(ISERROR(SEARCH(Paramétrage!$B$8,AD17)))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1" operator="containsText" id="{69C1C164-D857-4D8A-A56E-295A5EAA1D2B}">
            <xm:f>NOT(ISERROR(SEARCH(Paramétrage!$B$7,AD17)))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9" operator="containsText" id="{C0547C6F-39D4-4F32-A5EA-D22BCC250E5A}">
            <xm:f>NOT(ISERROR(SEARCH(Paramétrage!$B$9,AD17)))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64" operator="containsText" id="{6E1E95D0-497A-44DF-98B1-54F8642AF648}">
            <xm:f>NOT(ISERROR(SEARCH(Paramétrage!$B$14,AD17)))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65" operator="containsText" id="{08C39A6E-5D97-46FF-902E-FAAC0EEE1BBB}">
            <xm:f>NOT(ISERROR(SEARCH(Paramétrage!$B$13,AD17)))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66" operator="containsText" id="{0270D175-359F-4D61-A01E-526B6E839AB1}">
            <xm:f>NOT(ISERROR(SEARCH(Paramétrage!$B$12,AD17)))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67" operator="containsText" id="{BCB036C0-2ABF-45D7-9187-777E69CC2E43}">
            <xm:f>NOT(ISERROR(SEARCH(Paramétrage!$B$11,AD17)))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68" operator="containsText" id="{6AA76161-5188-4CCE-BFEF-B500441A1F1A}">
            <xm:f>NOT(ISERROR(SEARCH(Paramétrage!$B$10,AD17)))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AD17:AD21</xm:sqref>
        </x14:conditionalFormatting>
        <x14:conditionalFormatting xmlns:xm="http://schemas.microsoft.com/office/excel/2006/main">
          <x14:cfRule type="containsText" priority="90" operator="containsText" id="{3E012FB1-94FD-4B2A-B659-4AE0200BDA29}">
            <xm:f>NOT(ISERROR(SEARCH(Paramétrage!$B$10,AD48)))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89" operator="containsText" id="{AA0F6946-2368-4AF4-8851-2ECEC3A5180E}">
            <xm:f>NOT(ISERROR(SEARCH(Paramétrage!$B$11,AD48)))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91" operator="containsText" id="{7A26208B-EF78-42D4-AC15-ED149B87761B}">
            <xm:f>NOT(ISERROR(SEARCH(Paramétrage!$B$9,AD48)))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88" operator="containsText" id="{F8838C83-6B6B-485A-8277-F4C51B210446}">
            <xm:f>NOT(ISERROR(SEARCH(Paramétrage!$B$12,AD48)))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3" operator="containsText" id="{538308BF-90AA-47BA-A91D-C16D840AFEAC}">
            <xm:f>NOT(ISERROR(SEARCH(Paramétrage!$B$7,AD48)))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7" operator="containsText" id="{390E0624-0823-4BD1-8537-7BA07EEA9AA7}">
            <xm:f>NOT(ISERROR(SEARCH(Paramétrage!$B$13,AD48)))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86" operator="containsText" id="{81D4E6D3-B49D-492B-AA50-828ABEFF1CF5}">
            <xm:f>NOT(ISERROR(SEARCH(Paramétrage!$B$14,AD48)))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92" operator="containsText" id="{68B9E731-4929-4136-9B95-095180A65583}">
            <xm:f>NOT(ISERROR(SEARCH(Paramétrage!$B$8,AD48)))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AD48:AD52</xm:sqref>
        </x14:conditionalFormatting>
        <x14:conditionalFormatting xmlns:xm="http://schemas.microsoft.com/office/excel/2006/main">
          <x14:cfRule type="containsText" priority="421" operator="containsText" id="{0F297F3C-512D-486D-BD78-BF8FA5D8517A}">
            <xm:f>NOT(ISERROR(SEARCH(Paramétrage!$B$12,AF5)))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26" operator="containsText" id="{30D2311D-DF6E-41C6-8829-6F5B17BD8FA5}">
            <xm:f>NOT(ISERROR(SEARCH(Paramétrage!$B$7,AF5)))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19" operator="containsText" id="{74B2B67E-4557-4CD0-BC79-73296E6A75FB}">
            <xm:f>NOT(ISERROR(SEARCH(Paramétrage!$B$14,AF5)))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420" operator="containsText" id="{7EF5AB6B-F85D-4BAF-A8AC-C0678F730866}">
            <xm:f>NOT(ISERROR(SEARCH(Paramétrage!$B$13,AF5)))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24" operator="containsText" id="{2BE3310A-6EE3-45FA-8215-59A63D97553F}">
            <xm:f>NOT(ISERROR(SEARCH(Paramétrage!$B$9,AF5)))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23" operator="containsText" id="{51177744-3DEF-437E-8F0F-3963B92C89E7}">
            <xm:f>NOT(ISERROR(SEARCH(Paramétrage!$B$10,AF5)))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25" operator="containsText" id="{E51482ED-34BB-4BCD-A9DE-5556A08178AA}">
            <xm:f>NOT(ISERROR(SEARCH(Paramétrage!$B$8,AF5)))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22" operator="containsText" id="{63E4449A-3D3E-482A-8F31-6E181813F131}">
            <xm:f>NOT(ISERROR(SEARCH(Paramétrage!$B$11,AF5)))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AF5:AF14 AH5:AH14</xm:sqref>
        </x14:conditionalFormatting>
        <x14:conditionalFormatting xmlns:xm="http://schemas.microsoft.com/office/excel/2006/main">
          <x14:cfRule type="containsText" priority="272" operator="containsText" id="{1DEEA999-B104-4C39-A035-C8F7790638C6}">
            <xm:f>NOT(ISERROR(SEARCH(Paramétrage!$B$11,AF36)))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70" operator="containsText" id="{FE999748-AA52-4B5F-8DAD-91B130821E86}">
            <xm:f>NOT(ISERROR(SEARCH(Paramétrage!$B$13,AF36)))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69" operator="containsText" id="{CE9173E9-B030-4D86-AB08-C9D0CBB82973}">
            <xm:f>NOT(ISERROR(SEARCH(Paramétrage!$B$14,AF36)))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71" operator="containsText" id="{97DBFC21-AE75-467B-82E5-297FE67F998A}">
            <xm:f>NOT(ISERROR(SEARCH(Paramétrage!$B$12,AF36)))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74" operator="containsText" id="{7CE87045-E560-4088-8032-FA1ACF5C0AB1}">
            <xm:f>NOT(ISERROR(SEARCH(Paramétrage!$B$9,AF36)))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76" operator="containsText" id="{752BDD42-1358-4CAC-A321-D1EEAFE2443D}">
            <xm:f>NOT(ISERROR(SEARCH(Paramétrage!$B$7,AF36)))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75" operator="containsText" id="{8B6640DE-F98B-4A37-9E18-84AFBDEA39E6}">
            <xm:f>NOT(ISERROR(SEARCH(Paramétrage!$B$8,AF36)))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73" operator="containsText" id="{DFAE4D11-1FC7-48DF-93F0-3C6CA579B22F}">
            <xm:f>NOT(ISERROR(SEARCH(Paramétrage!$B$10,AF36)))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AF36:AF45 AH36:AH45</xm:sqref>
        </x14:conditionalFormatting>
        <x14:conditionalFormatting xmlns:xm="http://schemas.microsoft.com/office/excel/2006/main">
          <x14:cfRule type="containsText" priority="441" operator="containsText" id="{23B56281-489E-48C6-B121-01F6A8BCEEFC}">
            <xm:f>NOT(ISERROR(SEARCH(Paramétrage!$B$14,AL1)))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442" operator="containsText" id="{8DE640D1-6BAF-4735-B8B5-AA13F808A4ED}">
            <xm:f>NOT(ISERROR(SEARCH(Paramétrage!$B$13,AL1)))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43" operator="containsText" id="{64A8BB16-8492-44C5-9E7F-C3E268FC0F48}">
            <xm:f>NOT(ISERROR(SEARCH(Paramétrage!$B$12,AL1)))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44" operator="containsText" id="{B73E281C-A4C7-4CCC-B96E-33286724D40E}">
            <xm:f>NOT(ISERROR(SEARCH(Paramétrage!$B$11,AL1)))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45" operator="containsText" id="{DD133207-2DBA-41CA-9F51-57F3C20477A9}">
            <xm:f>NOT(ISERROR(SEARCH(Paramétrage!$B$10,AL1)))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46" operator="containsText" id="{3B024D9A-BC29-4211-A187-DB1CB016118A}">
            <xm:f>NOT(ISERROR(SEARCH(Paramétrage!$B$9,AL1)))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47" operator="containsText" id="{2EBDDD39-89C1-46EB-8292-A707B44B79AF}">
            <xm:f>NOT(ISERROR(SEARCH(Paramétrage!$B$8,AL1)))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48" operator="containsText" id="{227B0DDD-C6D5-4F70-9C1D-99D334A88593}">
            <xm:f>NOT(ISERROR(SEARCH(Paramétrage!$B$7,AL1)))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AL1:XFD4</xm:sqref>
        </x14:conditionalFormatting>
        <x14:conditionalFormatting xmlns:xm="http://schemas.microsoft.com/office/excel/2006/main">
          <x14:cfRule type="containsText" priority="460" operator="containsText" id="{5645ACCE-EB88-4E83-AF26-9B77CBC0FF6E}">
            <xm:f>NOT(ISERROR(SEARCH(Paramétrage!$B$14,B15)))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AL15:XFD16 AA53:AH1048576 AL46:XFD47 P17:R21 T17:W21 AA17:AC21 T48:W52 AA48:AC52 AE48:AH52 AE17:AH21 P48:R52 P15:W16 AA15:AH16 P46:W47 AA46:AH47 B53:Y59</xm:sqref>
        </x14:conditionalFormatting>
        <x14:conditionalFormatting xmlns:xm="http://schemas.microsoft.com/office/excel/2006/main">
          <x14:cfRule type="containsText" priority="53" operator="containsText" id="{19C7BAE7-47D7-42A2-91BC-18293A4BC633}">
            <xm:f>NOT(ISERROR(SEARCH(Paramétrage!$B$14,AL17)))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56" operator="containsText" id="{E89B92D9-7497-46F4-9564-4545E594241D}">
            <xm:f>NOT(ISERROR(SEARCH(Paramétrage!$B$11,AL17)))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55" operator="containsText" id="{3752911E-A82C-42E6-B73D-0626FA646089}">
            <xm:f>NOT(ISERROR(SEARCH(Paramétrage!$B$12,AL17)))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4" operator="containsText" id="{455A3559-818F-413F-9FE8-8BEC03C780A1}">
            <xm:f>NOT(ISERROR(SEARCH(Paramétrage!$B$13,AL17)))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60" operator="containsText" id="{95F12D4B-273F-4E1A-9D73-8AB5848CF966}">
            <xm:f>NOT(ISERROR(SEARCH(Paramétrage!$B$7,AL17)))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9" operator="containsText" id="{0B1E5535-BCE5-48E4-99F5-34732D41B008}">
            <xm:f>NOT(ISERROR(SEARCH(Paramétrage!$B$8,AL17)))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8" operator="containsText" id="{94F209FF-6E15-4BAB-BB0E-1641AC95EE99}">
            <xm:f>NOT(ISERROR(SEARCH(Paramétrage!$B$9,AL17)))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57" operator="containsText" id="{A332D4B1-3756-42AA-90A8-86A7E2EB5DEE}">
            <xm:f>NOT(ISERROR(SEARCH(Paramétrage!$B$10,AL17)))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AL17:XFD35</xm:sqref>
        </x14:conditionalFormatting>
        <x14:conditionalFormatting xmlns:xm="http://schemas.microsoft.com/office/excel/2006/main">
          <x14:cfRule type="containsText" priority="79" operator="containsText" id="{89AD1A99-1018-46B8-9716-12339AF24968}">
            <xm:f>NOT(ISERROR(SEARCH(Paramétrage!$B$10,AL48)))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77" operator="containsText" id="{015BE4B8-631C-43A2-BA3F-964975412B29}">
            <xm:f>NOT(ISERROR(SEARCH(Paramétrage!$B$12,AL48)))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6" operator="containsText" id="{93A3AA59-C398-46C5-B53F-8283A0468293}">
            <xm:f>NOT(ISERROR(SEARCH(Paramétrage!$B$13,AL48)))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75" operator="containsText" id="{7B08ABCD-9890-4710-B273-A0043D329771}">
            <xm:f>NOT(ISERROR(SEARCH(Paramétrage!$B$14,AL48)))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78" operator="containsText" id="{483578AB-CAD9-4DF8-9468-1C4B9CE8A1EB}">
            <xm:f>NOT(ISERROR(SEARCH(Paramétrage!$B$11,AL48)))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82" operator="containsText" id="{E5A7FD5C-B69D-49B0-924E-C49C0B9B16A8}">
            <xm:f>NOT(ISERROR(SEARCH(Paramétrage!$B$7,AL48)))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1" operator="containsText" id="{E984500A-753F-447B-9EBB-27A406D777C0}">
            <xm:f>NOT(ISERROR(SEARCH(Paramétrage!$B$8,AL48)))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80" operator="containsText" id="{9EE583FA-E407-4574-B2EB-9C11589A8D2A}">
            <xm:f>NOT(ISERROR(SEARCH(Paramétrage!$B$9,AL48)))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AL48:XFD1048576</xm:sqref>
        </x14:conditionalFormatting>
        <x14:conditionalFormatting xmlns:xm="http://schemas.microsoft.com/office/excel/2006/main">
          <x14:cfRule type="containsText" priority="19" operator="containsText" id="{D03EF1E0-6D3B-479F-BB76-85C5BF603DEA}">
            <xm:f>NOT(ISERROR(SEARCH(Paramétrage!$B$7,AM48)))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8" operator="containsText" id="{0E411BB0-E91A-4C37-8348-9450755DC35B}">
            <xm:f>NOT(ISERROR(SEARCH(Paramétrage!$B$8,AM48)))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" operator="containsText" id="{3DBCBF78-C28D-45ED-8F3B-F5F6F9915551}">
            <xm:f>NOT(ISERROR(SEARCH(Paramétrage!$B$9,AM48)))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" operator="containsText" id="{6A91A8A1-9110-45E3-93E2-26421EADFD86}">
            <xm:f>NOT(ISERROR(SEARCH(Paramétrage!$B$10,AM48)))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3" operator="containsText" id="{C12BEFF9-9416-490C-B03B-162E50A9F3A6}">
            <xm:f>NOT(ISERROR(SEARCH(Paramétrage!$B$13,AM48)))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15" operator="containsText" id="{56119837-6ECC-4FEE-8390-8623CA63BED8}">
            <xm:f>NOT(ISERROR(SEARCH(Paramétrage!$B$11,AM48)))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2" operator="containsText" id="{4FB897AE-23F0-4BD2-A2A5-45ACE74D0036}">
            <xm:f>NOT(ISERROR(SEARCH(Paramétrage!$B$14,AM48)))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14" operator="containsText" id="{0AD16C39-F3C1-4E16-B086-17EE4505C12A}">
            <xm:f>NOT(ISERROR(SEARCH(Paramétrage!$B$12,AM48)))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AM48:AN52</xm:sqref>
        </x14:conditionalFormatting>
        <x14:conditionalFormatting xmlns:xm="http://schemas.microsoft.com/office/excel/2006/main">
          <x14:cfRule type="containsText" priority="415" operator="containsText" id="{9E2E60A3-A292-4EF4-9730-882D813C8A0A}">
            <xm:f>NOT(ISERROR(SEARCH(Paramétrage!$B$7,AQ5)))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13" operator="containsText" id="{88A48E12-DD62-4870-93AD-24F8588E3051}">
            <xm:f>NOT(ISERROR(SEARCH(Paramétrage!$B$9,AQ5)))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12" operator="containsText" id="{444A25C9-A930-4BD4-AA14-0FB2A71AB9CC}">
            <xm:f>NOT(ISERROR(SEARCH(Paramétrage!$B$10,AQ5)))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11" operator="containsText" id="{B6AA45EE-9278-4A5B-8073-584EF890CE21}">
            <xm:f>NOT(ISERROR(SEARCH(Paramétrage!$B$11,AQ5)))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09" operator="containsText" id="{09E0B67B-2887-4F8B-BF9E-3CC04E57FFD6}">
            <xm:f>NOT(ISERROR(SEARCH(Paramétrage!$B$13,AQ5)))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08" operator="containsText" id="{998BBFE1-5E6F-437D-8629-83C3D985C51E}">
            <xm:f>NOT(ISERROR(SEARCH(Paramétrage!$B$14,AQ5)))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414" operator="containsText" id="{A063B2FE-D726-4FCA-A037-784B689A9C02}">
            <xm:f>NOT(ISERROR(SEARCH(Paramétrage!$B$8,AQ5)))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10" operator="containsText" id="{C3449193-5CBC-4BC8-9EFE-3D138A88E07A}">
            <xm:f>NOT(ISERROR(SEARCH(Paramétrage!$B$12,AQ5)))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AQ5:AQ14 AS5:XFD14</xm:sqref>
        </x14:conditionalFormatting>
        <x14:conditionalFormatting xmlns:xm="http://schemas.microsoft.com/office/excel/2006/main">
          <x14:cfRule type="containsText" priority="264" operator="containsText" id="{3FF793C4-1BCF-49ED-9465-C3812D6E3939}">
            <xm:f>NOT(ISERROR(SEARCH(Paramétrage!$B$8,AQ36)))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65" operator="containsText" id="{CFA8B1BE-26F8-4D29-8F9B-41EA12A621CB}">
            <xm:f>NOT(ISERROR(SEARCH(Paramétrage!$B$7,AQ36)))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62" operator="containsText" id="{20536B23-0863-40FB-BAAA-A7869E041E90}">
            <xm:f>NOT(ISERROR(SEARCH(Paramétrage!$B$10,AQ36)))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61" operator="containsText" id="{CCC8954D-69F5-4EB6-83EB-01AF2C7532CF}">
            <xm:f>NOT(ISERROR(SEARCH(Paramétrage!$B$11,AQ36)))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60" operator="containsText" id="{D2CB2EAA-63FD-4FBB-9794-9A4EE6B5060C}">
            <xm:f>NOT(ISERROR(SEARCH(Paramétrage!$B$12,AQ36)))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58" operator="containsText" id="{89D383CB-E662-47EB-9509-49B2306552D0}">
            <xm:f>NOT(ISERROR(SEARCH(Paramétrage!$B$14,AQ36)))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59" operator="containsText" id="{6BE2BB23-D902-4A40-A519-D7594F0E45C6}">
            <xm:f>NOT(ISERROR(SEARCH(Paramétrage!$B$13,AQ36)))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63" operator="containsText" id="{A5882B05-B163-474B-8573-570A136B0296}">
            <xm:f>NOT(ISERROR(SEARCH(Paramétrage!$B$9,AQ36)))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AQ36:AQ45 AS36:XFD45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0F2EC9-AFE2-4FA3-9EA7-218C32D58ACD}">
          <x14:formula1>
            <xm:f>Paramétrage!$A$1:$A$3</xm:f>
          </x14:formula1>
          <xm:sqref>J5:J14 AF5:AF14 U5:U14 AQ5:AQ14 J36:J45 AF36:AF45 U36:U45 AQ36:AQ45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1FC93-F38A-4CC7-A281-8041DF9750CE}">
  <sheetPr>
    <tabColor theme="7" tint="0.59999389629810485"/>
  </sheetPr>
  <dimension ref="A1:AF86"/>
  <sheetViews>
    <sheetView showGridLines="0" zoomScale="40" zoomScaleNormal="40" workbookViewId="0">
      <pane xSplit="3" ySplit="3" topLeftCell="D56" activePane="bottomRight" state="frozen"/>
      <selection activeCell="AZ19" sqref="AZ19"/>
      <selection pane="topRight" activeCell="AZ19" sqref="AZ19"/>
      <selection pane="bottomLeft" activeCell="AZ19" sqref="AZ19"/>
      <selection pane="bottomRight" activeCell="S7" sqref="S7:S8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18.54296875" style="5" customWidth="1"/>
    <col min="5" max="5" width="25.1796875" style="107" customWidth="1"/>
    <col min="6" max="6" width="4.81640625" style="31" customWidth="1"/>
    <col min="7" max="7" width="15.36328125" style="42" customWidth="1"/>
    <col min="8" max="8" width="1.26953125" style="42" customWidth="1"/>
    <col min="9" max="9" width="20.1796875" style="5" customWidth="1"/>
    <col min="10" max="10" width="4.36328125" style="5" customWidth="1"/>
    <col min="11" max="11" width="15.36328125" style="42" customWidth="1"/>
    <col min="12" max="12" width="1.6328125" style="42" customWidth="1"/>
    <col min="13" max="13" width="20.1796875" style="5" customWidth="1"/>
    <col min="14" max="14" width="4.26953125" style="5" customWidth="1"/>
    <col min="15" max="15" width="10.08984375" style="46" customWidth="1"/>
    <col min="16" max="16" width="2.453125" style="5" customWidth="1"/>
    <col min="17" max="17" width="49.1796875" style="42" customWidth="1"/>
    <col min="18" max="18" width="20.1796875" style="5" customWidth="1"/>
    <col min="19" max="19" width="4.36328125" style="5" customWidth="1"/>
    <col min="20" max="20" width="14.36328125" style="42" customWidth="1"/>
    <col min="21" max="21" width="1.6328125" style="42" customWidth="1"/>
    <col min="22" max="22" width="20.1796875" style="5" customWidth="1"/>
    <col min="23" max="23" width="4.36328125" style="5" customWidth="1"/>
    <col min="24" max="24" width="10.08984375" style="46" customWidth="1"/>
    <col min="25" max="25" width="2.453125" style="5" customWidth="1"/>
    <col min="26" max="26" width="6.08984375" style="5" customWidth="1"/>
    <col min="27" max="27" width="7.90625" style="39" customWidth="1"/>
    <col min="28" max="28" width="38.81640625" style="28" customWidth="1"/>
    <col min="29" max="29" width="5.453125" style="5" customWidth="1"/>
    <col min="30" max="30" width="10.90625" style="5"/>
    <col min="31" max="32" width="27.81640625" style="60" customWidth="1"/>
    <col min="33" max="34" width="13.6328125" style="5" customWidth="1"/>
    <col min="35" max="16384" width="10.90625" style="5"/>
  </cols>
  <sheetData>
    <row r="1" spans="1:32" ht="21.5" thickBot="1" x14ac:dyDescent="0.4">
      <c r="A1" s="88" t="s">
        <v>62</v>
      </c>
      <c r="P1" s="38"/>
      <c r="Y1" s="38"/>
    </row>
    <row r="2" spans="1:32" s="32" customFormat="1" ht="21.5" thickBot="1" x14ac:dyDescent="0.55000000000000004">
      <c r="A2"/>
      <c r="B2"/>
      <c r="E2" s="166"/>
      <c r="F2" s="166"/>
      <c r="G2" s="166"/>
      <c r="H2" s="166"/>
      <c r="I2" s="166"/>
      <c r="J2" s="166"/>
      <c r="K2" s="166"/>
      <c r="L2" s="166"/>
      <c r="M2" s="166"/>
      <c r="N2" s="167"/>
      <c r="O2" s="46"/>
      <c r="P2" s="38"/>
      <c r="Q2" s="5"/>
      <c r="R2" s="168" t="s">
        <v>24</v>
      </c>
      <c r="S2" s="166"/>
      <c r="T2" s="166"/>
      <c r="U2" s="166"/>
      <c r="V2" s="166"/>
      <c r="W2" s="167"/>
      <c r="X2" s="5"/>
      <c r="Y2" s="38"/>
      <c r="Z2" s="5"/>
      <c r="AA2" s="168" t="s">
        <v>4</v>
      </c>
      <c r="AB2" s="166"/>
      <c r="AC2" s="167"/>
      <c r="AE2" s="61"/>
      <c r="AF2" s="61"/>
    </row>
    <row r="3" spans="1:32" ht="21" x14ac:dyDescent="0.35">
      <c r="P3" s="38"/>
      <c r="Y3" s="38"/>
    </row>
    <row r="4" spans="1:32" ht="21" x14ac:dyDescent="0.35">
      <c r="A4" s="5"/>
      <c r="B4" s="5"/>
      <c r="E4" s="106">
        <f>'1-Phase de poule-Padel'!Y46+Paramétrage!$F$26</f>
        <v>0.60486111111111107</v>
      </c>
      <c r="G4" s="43"/>
      <c r="H4" s="43"/>
      <c r="I4" s="31"/>
      <c r="J4" s="31"/>
      <c r="K4" s="43"/>
      <c r="L4" s="43"/>
      <c r="M4" s="31"/>
      <c r="N4" s="31"/>
      <c r="O4" s="47"/>
      <c r="P4" s="40"/>
      <c r="Q4" s="43"/>
      <c r="R4" s="31"/>
      <c r="S4" s="31"/>
      <c r="T4" s="43"/>
      <c r="U4" s="43"/>
      <c r="V4" s="31"/>
      <c r="W4" s="31"/>
      <c r="Y4" s="40"/>
      <c r="Z4" s="31"/>
      <c r="AA4" s="41" t="s">
        <v>16</v>
      </c>
      <c r="AB4" s="33" t="e">
        <f>IF(N76="","",VLOOKUP("w",N75:O76,2,FALSE))</f>
        <v>#N/A</v>
      </c>
      <c r="AE4" s="5"/>
      <c r="AF4" s="5"/>
    </row>
    <row r="5" spans="1:32" ht="21" x14ac:dyDescent="0.35">
      <c r="B5" s="163"/>
      <c r="D5" s="143" t="str">
        <f>$A$1&amp;" - "&amp;E5&amp;" vs "&amp;E6&amp;" - "&amp;E5</f>
        <v>Padel - Akatsuki A vs Facilement B - Akatsuki A</v>
      </c>
      <c r="E5" s="108" t="str">
        <f>'Param. - Transition'!F5</f>
        <v>Akatsuki A</v>
      </c>
      <c r="F5" s="34" t="str">
        <f>IFERROR(VLOOKUP('2-Phase de classement-Padel'!D5,'Tour en Dur'!$E$4:$G$399,3,FALSE),0)</f>
        <v>W</v>
      </c>
      <c r="G5" s="44" t="str">
        <f>E5</f>
        <v>Akatsuki A</v>
      </c>
      <c r="H5" s="44"/>
      <c r="I5" s="31"/>
      <c r="J5" s="31"/>
      <c r="K5" s="43"/>
      <c r="L5" s="43"/>
      <c r="M5" s="31"/>
      <c r="N5" s="31"/>
      <c r="O5" s="47"/>
      <c r="P5" s="40"/>
      <c r="Q5" s="44"/>
      <c r="R5" s="31"/>
      <c r="S5" s="31"/>
      <c r="T5" s="43"/>
      <c r="U5" s="43"/>
      <c r="V5" s="31"/>
      <c r="W5" s="31"/>
      <c r="Y5" s="40"/>
      <c r="Z5" s="31"/>
      <c r="AA5" s="45" t="s">
        <v>17</v>
      </c>
      <c r="AB5" s="35" t="e">
        <f>IF(N76="","",VLOOKUP("l",N75:O76,2,FALSE))</f>
        <v>#N/A</v>
      </c>
      <c r="AE5" s="5"/>
      <c r="AF5" s="5"/>
    </row>
    <row r="6" spans="1:32" ht="21" x14ac:dyDescent="0.35">
      <c r="B6" s="164"/>
      <c r="D6" s="143" t="str">
        <f>$A$1&amp;" - "&amp;E5&amp;" vs "&amp;E6&amp;" - "&amp;E6</f>
        <v>Padel - Akatsuki A vs Facilement B - Facilement B</v>
      </c>
      <c r="E6" s="108" t="str">
        <f>'Param. - Transition'!F8</f>
        <v>Facilement B</v>
      </c>
      <c r="F6" s="34" t="str">
        <f>IFERROR(VLOOKUP('2-Phase de classement-Padel'!D6,'Tour en Dur'!$E$4:$G$399,3,FALSE),0)</f>
        <v>L</v>
      </c>
      <c r="G6" s="44" t="str">
        <f>E6</f>
        <v>Facilement B</v>
      </c>
      <c r="H6" s="44"/>
      <c r="I6" s="106">
        <f>E80+Paramétrage!$F$26+Paramétrage!$F$27</f>
        <v>0.63958333333333317</v>
      </c>
      <c r="J6" s="31"/>
      <c r="K6" s="43"/>
      <c r="L6" s="43"/>
      <c r="M6" s="31"/>
      <c r="N6" s="31"/>
      <c r="O6" s="47"/>
      <c r="P6" s="40"/>
      <c r="Q6" s="44"/>
      <c r="R6" s="106">
        <f>I6</f>
        <v>0.63958333333333317</v>
      </c>
      <c r="S6" s="31"/>
      <c r="T6" s="43"/>
      <c r="U6" s="43"/>
      <c r="V6" s="31"/>
      <c r="W6" s="31"/>
      <c r="Y6" s="40"/>
      <c r="Z6" s="31"/>
      <c r="AA6" s="45" t="s">
        <v>18</v>
      </c>
      <c r="AB6" s="33" t="e">
        <f>IF(N82="","",VLOOKUP("w",N81:O82,2,FALSE))</f>
        <v>#N/A</v>
      </c>
      <c r="AE6" s="5"/>
      <c r="AF6" s="5"/>
    </row>
    <row r="7" spans="1:32" ht="21" x14ac:dyDescent="0.35">
      <c r="B7" s="164"/>
      <c r="E7" s="117"/>
      <c r="F7" s="119"/>
      <c r="G7" s="43"/>
      <c r="H7" s="151" t="str">
        <f>$A$1&amp;" - "&amp;I7&amp;" vs "&amp;I8&amp;" - "&amp;I7</f>
        <v>Padel - Akatsuki A vs Pooldeads B - Akatsuki A</v>
      </c>
      <c r="I7" s="41" t="str">
        <f>IF(F6="","",VLOOKUP("w",F5:G6,2,FALSE))</f>
        <v>Akatsuki A</v>
      </c>
      <c r="J7" s="34" t="str">
        <f>IFERROR(VLOOKUP('2-Phase de classement-Padel'!H7,'Tour en Dur'!$E$4:$G$399,3,FALSE),0)</f>
        <v>W</v>
      </c>
      <c r="K7" s="44" t="str">
        <f>I7</f>
        <v>Akatsuki A</v>
      </c>
      <c r="L7" s="44"/>
      <c r="M7" s="31"/>
      <c r="N7" s="31"/>
      <c r="O7" s="47"/>
      <c r="P7" s="40"/>
      <c r="Q7" s="151" t="str">
        <f>$A$1&amp;" - "&amp;R7&amp;" vs "&amp;R8&amp;" - "&amp;R7</f>
        <v>Padel - Facilement B vs Gett'up A - Facilement B</v>
      </c>
      <c r="R7" s="41" t="str">
        <f>IF(F6="","",VLOOKUP("l",F5:G6,2,FALSE))</f>
        <v>Facilement B</v>
      </c>
      <c r="S7" s="34" t="str">
        <f>IFERROR(VLOOKUP('2-Phase de classement-Padel'!Q7,'Tour en Dur'!$E$4:$G$399,3,FALSE),0)</f>
        <v>L</v>
      </c>
      <c r="T7" s="44" t="str">
        <f>R7</f>
        <v>Facilement B</v>
      </c>
      <c r="U7" s="44"/>
      <c r="V7" s="31"/>
      <c r="W7" s="31"/>
      <c r="Y7" s="40"/>
      <c r="Z7" s="31"/>
      <c r="AA7" s="45" t="s">
        <v>19</v>
      </c>
      <c r="AB7" s="35" t="e">
        <f>IF(N82="","",VLOOKUP("l",N81:O82,2,FALSE))</f>
        <v>#N/A</v>
      </c>
      <c r="AE7" s="5"/>
      <c r="AF7" s="5"/>
    </row>
    <row r="8" spans="1:32" ht="21" x14ac:dyDescent="0.35">
      <c r="B8" s="164"/>
      <c r="E8" s="106">
        <f>E4</f>
        <v>0.60486111111111107</v>
      </c>
      <c r="F8" s="36"/>
      <c r="G8" s="43"/>
      <c r="H8" s="151" t="str">
        <f>$A$1&amp;" - "&amp;I7&amp;" vs "&amp;I8&amp;" - "&amp;I8</f>
        <v>Padel - Akatsuki A vs Pooldeads B - Pooldeads B</v>
      </c>
      <c r="I8" s="41" t="str">
        <f>IF(F10="","",VLOOKUP("w",F9:G10,2,FALSE))</f>
        <v>Pooldeads B</v>
      </c>
      <c r="J8" s="34" t="str">
        <f>IFERROR(VLOOKUP('2-Phase de classement-Padel'!H8,'Tour en Dur'!$E$4:$G$399,3,FALSE),0)</f>
        <v>L</v>
      </c>
      <c r="K8" s="44" t="str">
        <f>I8</f>
        <v>Pooldeads B</v>
      </c>
      <c r="L8" s="44"/>
      <c r="M8" s="31"/>
      <c r="N8" s="31"/>
      <c r="O8" s="47"/>
      <c r="P8" s="40"/>
      <c r="Q8" s="151" t="str">
        <f>$A$1&amp;" - "&amp;R7&amp;" vs "&amp;R8&amp;" - "&amp;R8</f>
        <v>Padel - Facilement B vs Gett'up A - Gett'up A</v>
      </c>
      <c r="R8" s="41" t="str">
        <f>IF(F10="","",VLOOKUP("l",F9:G10,2,FALSE))</f>
        <v>Gett'up A</v>
      </c>
      <c r="S8" s="34" t="str">
        <f>IFERROR(VLOOKUP('2-Phase de classement-Padel'!Q8,'Tour en Dur'!$E$4:$G$399,3,FALSE),0)</f>
        <v>W</v>
      </c>
      <c r="T8" s="44" t="str">
        <f>R8</f>
        <v>Gett'up A</v>
      </c>
      <c r="U8" s="44"/>
      <c r="V8" s="31"/>
      <c r="W8" s="31"/>
      <c r="Y8" s="40"/>
      <c r="Z8" s="31"/>
      <c r="AA8" s="45" t="s">
        <v>20</v>
      </c>
      <c r="AB8" s="33" t="e">
        <f>IF(W76="","",VLOOKUP("w",W75:X76,2,FALSE))</f>
        <v>#N/A</v>
      </c>
      <c r="AE8" s="5"/>
      <c r="AF8" s="5"/>
    </row>
    <row r="9" spans="1:32" ht="21" x14ac:dyDescent="0.35">
      <c r="B9" s="164"/>
      <c r="D9" s="143" t="str">
        <f>$A$1&amp;" - "&amp;E9&amp;" vs "&amp;E10&amp;" - "&amp;E9</f>
        <v>Padel - Gett'up A vs Pooldeads B - Gett'up A</v>
      </c>
      <c r="E9" s="108" t="str">
        <f>'Param. - Transition'!F11</f>
        <v>Gett'up A</v>
      </c>
      <c r="F9" s="34" t="str">
        <f>IFERROR(VLOOKUP('2-Phase de classement-Padel'!D9,'Tour en Dur'!$E$4:$G$399,3,FALSE),0)</f>
        <v>L</v>
      </c>
      <c r="G9" s="44" t="str">
        <f>E9</f>
        <v>Gett'up A</v>
      </c>
      <c r="H9" s="44"/>
      <c r="I9" s="31"/>
      <c r="J9" s="31"/>
      <c r="K9" s="43"/>
      <c r="L9" s="43"/>
      <c r="M9" s="31"/>
      <c r="N9" s="31"/>
      <c r="O9" s="47"/>
      <c r="P9" s="40"/>
      <c r="Q9" s="44"/>
      <c r="R9" s="31"/>
      <c r="S9" s="31"/>
      <c r="T9" s="43"/>
      <c r="U9" s="43"/>
      <c r="V9" s="31"/>
      <c r="W9" s="31"/>
      <c r="Y9" s="40"/>
      <c r="Z9" s="31"/>
      <c r="AA9" s="45" t="s">
        <v>21</v>
      </c>
      <c r="AB9" s="35" t="e">
        <f>IF(W76="","",VLOOKUP("l",W75:X76,2,FALSE))</f>
        <v>#N/A</v>
      </c>
      <c r="AE9" s="5"/>
      <c r="AF9" s="5"/>
    </row>
    <row r="10" spans="1:32" ht="21" x14ac:dyDescent="0.35">
      <c r="B10" s="164"/>
      <c r="D10" s="143" t="str">
        <f>$A$1&amp;" - "&amp;E9&amp;" vs "&amp;E10&amp;" - "&amp;E10</f>
        <v>Padel - Gett'up A vs Pooldeads B - Pooldeads B</v>
      </c>
      <c r="E10" s="108" t="str">
        <f>'Param. - Transition'!F14</f>
        <v>Pooldeads B</v>
      </c>
      <c r="F10" s="34" t="str">
        <f>IFERROR(VLOOKUP('2-Phase de classement-Padel'!D10,'Tour en Dur'!$E$4:$G$399,3,FALSE),0)</f>
        <v>W</v>
      </c>
      <c r="G10" s="44" t="str">
        <f>E10</f>
        <v>Pooldeads B</v>
      </c>
      <c r="H10" s="44"/>
      <c r="I10" s="31"/>
      <c r="J10" s="31"/>
      <c r="K10" s="43"/>
      <c r="L10" s="43"/>
      <c r="M10" s="111">
        <f>I70+Paramétrage!$F$26+Paramétrage!$F$27</f>
        <v>0.67430555555555527</v>
      </c>
      <c r="N10" s="31"/>
      <c r="O10" s="47"/>
      <c r="P10" s="40"/>
      <c r="Q10" s="44"/>
      <c r="R10" s="31"/>
      <c r="S10" s="31"/>
      <c r="T10" s="43"/>
      <c r="U10" s="43"/>
      <c r="V10" s="111">
        <f>M10</f>
        <v>0.67430555555555527</v>
      </c>
      <c r="W10" s="31"/>
      <c r="Y10" s="40"/>
      <c r="Z10" s="31"/>
      <c r="AA10" s="45" t="s">
        <v>22</v>
      </c>
      <c r="AB10" s="113" t="e">
        <f>IF(W81="","",VLOOKUP("w",W81:X81,2,FALSE))</f>
        <v>#N/A</v>
      </c>
      <c r="AE10" s="5"/>
      <c r="AF10" s="5"/>
    </row>
    <row r="11" spans="1:32" ht="21" x14ac:dyDescent="0.35">
      <c r="B11" s="164"/>
      <c r="E11" s="117"/>
      <c r="F11" s="124"/>
      <c r="G11" s="43"/>
      <c r="H11" s="43"/>
      <c r="I11" s="31"/>
      <c r="J11" s="31"/>
      <c r="K11" s="43"/>
      <c r="L11" s="151" t="str">
        <f>$A$1&amp;" - "&amp;M11&amp;" vs "&amp;M12&amp;" - "&amp;M11</f>
        <v>Padel - Akatsuki A vs Gett'up B - Akatsuki A</v>
      </c>
      <c r="M11" s="41" t="str">
        <f>IF(J8="","",VLOOKUP("w",J7:K8,2,FALSE))</f>
        <v>Akatsuki A</v>
      </c>
      <c r="N11" s="34" t="str">
        <f>IFERROR(VLOOKUP('2-Phase de classement-Padel'!L11,'Tour en Dur'!$E$4:$G$399,3,FALSE),0)</f>
        <v>EC</v>
      </c>
      <c r="O11" s="48" t="str">
        <f>M11</f>
        <v>Akatsuki A</v>
      </c>
      <c r="P11" s="40"/>
      <c r="Q11" s="43"/>
      <c r="R11" s="31"/>
      <c r="S11" s="31"/>
      <c r="T11" s="43"/>
      <c r="U11" s="151" t="str">
        <f>$A$1&amp;" - "&amp;V11&amp;" vs "&amp;V12&amp;" - "&amp;V11</f>
        <v>Padel - Gett'up A vs Lazio de Rhum A - Gett'up A</v>
      </c>
      <c r="V11" s="41" t="str">
        <f>IF(S8="","",VLOOKUP("w",S7:T8,2,FALSE))</f>
        <v>Gett'up A</v>
      </c>
      <c r="W11" s="34" t="str">
        <f>IFERROR(VLOOKUP('2-Phase de classement-Padel'!U11,'Tour en Dur'!$E$4:$G$399,3,FALSE),0)</f>
        <v>EC</v>
      </c>
      <c r="X11" s="48" t="str">
        <f>V11</f>
        <v>Gett'up A</v>
      </c>
      <c r="Y11" s="40"/>
      <c r="Z11" s="31"/>
      <c r="AA11" s="45" t="s">
        <v>23</v>
      </c>
      <c r="AB11" s="113" t="e">
        <f>IF(W82="","",VLOOKUP("l",W81:X82,2,FALSE))</f>
        <v>#N/A</v>
      </c>
      <c r="AE11" s="5"/>
      <c r="AF11" s="5"/>
    </row>
    <row r="12" spans="1:32" ht="21" x14ac:dyDescent="0.35">
      <c r="B12" s="164"/>
      <c r="E12" s="106">
        <f>E8</f>
        <v>0.60486111111111107</v>
      </c>
      <c r="F12" s="36"/>
      <c r="G12" s="43"/>
      <c r="H12" s="43"/>
      <c r="I12" s="31"/>
      <c r="J12" s="31"/>
      <c r="K12" s="43"/>
      <c r="L12" s="151" t="str">
        <f>$A$1&amp;" - "&amp;M11&amp;" vs "&amp;M12&amp;" - "&amp;M12</f>
        <v>Padel - Akatsuki A vs Gett'up B - Gett'up B</v>
      </c>
      <c r="M12" s="41" t="str">
        <f>IF(J16="","",VLOOKUP("w",J15:K16,2,FALSE))</f>
        <v>Gett'up B</v>
      </c>
      <c r="N12" s="34" t="str">
        <f>IFERROR(VLOOKUP('2-Phase de classement-Padel'!L12,'Tour en Dur'!$E$4:$G$399,3,FALSE),0)</f>
        <v>EC</v>
      </c>
      <c r="O12" s="48" t="str">
        <f>M12</f>
        <v>Gett'up B</v>
      </c>
      <c r="P12" s="40"/>
      <c r="Q12" s="43"/>
      <c r="R12" s="31"/>
      <c r="S12" s="31"/>
      <c r="T12" s="43"/>
      <c r="U12" s="151" t="str">
        <f>$A$1&amp;" - "&amp;V11&amp;" vs "&amp;V12&amp;" - "&amp;V12</f>
        <v>Padel - Gett'up A vs Lazio de Rhum A - Lazio de Rhum A</v>
      </c>
      <c r="V12" s="41" t="str">
        <f>IF(S16="","",VLOOKUP("w",S15:T16,2,FALSE))</f>
        <v>Lazio de Rhum A</v>
      </c>
      <c r="W12" s="34" t="str">
        <f>IFERROR(VLOOKUP('2-Phase de classement-Padel'!U12,'Tour en Dur'!$E$4:$G$399,3,FALSE),0)</f>
        <v>EC</v>
      </c>
      <c r="X12" s="48" t="str">
        <f>V12</f>
        <v>Lazio de Rhum A</v>
      </c>
      <c r="Y12" s="40"/>
      <c r="Z12" s="31"/>
      <c r="AA12" s="45" t="s">
        <v>29</v>
      </c>
      <c r="AB12" s="33" t="e">
        <f>IF(N60="","",VLOOKUP("w",N59:O60,2,FALSE))</f>
        <v>#N/A</v>
      </c>
      <c r="AE12" s="5"/>
      <c r="AF12" s="5"/>
    </row>
    <row r="13" spans="1:32" ht="21" x14ac:dyDescent="0.35">
      <c r="B13" s="164"/>
      <c r="D13" s="143" t="str">
        <f>$A$1&amp;" - "&amp;E13&amp;" vs "&amp;E14&amp;" - "&amp;E13</f>
        <v>Padel - Les inconnus A vs Roue Libre B - Les inconnus A</v>
      </c>
      <c r="E13" s="108" t="str">
        <f>'Param. - Transition'!F6</f>
        <v>Les inconnus A</v>
      </c>
      <c r="F13" s="34" t="str">
        <f>IFERROR(VLOOKUP('2-Phase de classement-Padel'!D13,'Tour en Dur'!$E$4:$G$399,3,FALSE),0)</f>
        <v>W</v>
      </c>
      <c r="G13" s="44" t="str">
        <f>E13</f>
        <v>Les inconnus A</v>
      </c>
      <c r="H13" s="44"/>
      <c r="I13" s="31"/>
      <c r="J13" s="31"/>
      <c r="K13" s="43"/>
      <c r="L13" s="43"/>
      <c r="M13" s="31"/>
      <c r="N13" s="31"/>
      <c r="O13" s="47"/>
      <c r="P13" s="40"/>
      <c r="Q13" s="44"/>
      <c r="R13" s="31"/>
      <c r="S13" s="31"/>
      <c r="T13" s="43"/>
      <c r="U13" s="43"/>
      <c r="V13" s="31"/>
      <c r="W13" s="31"/>
      <c r="Y13" s="40"/>
      <c r="Z13" s="31"/>
      <c r="AA13" s="45" t="s">
        <v>30</v>
      </c>
      <c r="AB13" s="35" t="e">
        <f>IF(N60="","",VLOOKUP("l",N59:O60,2,FALSE))</f>
        <v>#N/A</v>
      </c>
      <c r="AE13" s="5"/>
      <c r="AF13" s="5"/>
    </row>
    <row r="14" spans="1:32" ht="21" x14ac:dyDescent="0.35">
      <c r="B14" s="164"/>
      <c r="D14" s="143" t="str">
        <f>$A$1&amp;" - "&amp;E13&amp;" vs "&amp;E14&amp;" - "&amp;E14</f>
        <v>Padel - Les inconnus A vs Roue Libre B - Roue Libre B</v>
      </c>
      <c r="E14" s="108" t="str">
        <f>'Param. - Transition'!F7</f>
        <v>Roue Libre B</v>
      </c>
      <c r="F14" s="34" t="str">
        <f>IFERROR(VLOOKUP('2-Phase de classement-Padel'!D14,'Tour en Dur'!$E$4:$G$399,3,FALSE),0)</f>
        <v>L</v>
      </c>
      <c r="G14" s="44" t="str">
        <f>E14</f>
        <v>Roue Libre B</v>
      </c>
      <c r="H14" s="44"/>
      <c r="I14" s="106">
        <f>I6</f>
        <v>0.63958333333333317</v>
      </c>
      <c r="J14" s="31"/>
      <c r="K14" s="43"/>
      <c r="L14" s="43"/>
      <c r="M14" s="31"/>
      <c r="N14" s="31"/>
      <c r="O14" s="47"/>
      <c r="P14" s="40"/>
      <c r="Q14" s="44"/>
      <c r="R14" s="106">
        <f>I14</f>
        <v>0.63958333333333317</v>
      </c>
      <c r="S14" s="31"/>
      <c r="T14" s="43"/>
      <c r="U14" s="43"/>
      <c r="V14" s="31"/>
      <c r="W14" s="31"/>
      <c r="Y14" s="40"/>
      <c r="Z14" s="31"/>
      <c r="AA14" s="45" t="s">
        <v>31</v>
      </c>
      <c r="AB14" s="33" t="e">
        <f>IF(N66="","",VLOOKUP("w",N65:O66,2,FALSE))</f>
        <v>#N/A</v>
      </c>
      <c r="AE14" s="5"/>
      <c r="AF14" s="5"/>
    </row>
    <row r="15" spans="1:32" ht="21" x14ac:dyDescent="0.35">
      <c r="B15" s="164"/>
      <c r="E15" s="117"/>
      <c r="F15" s="36"/>
      <c r="G15" s="43"/>
      <c r="H15" s="151" t="str">
        <f>$A$1&amp;" - "&amp;I15&amp;" vs "&amp;I16&amp;" - "&amp;I15</f>
        <v>Padel - Les inconnus A vs Gett'up B - Les inconnus A</v>
      </c>
      <c r="I15" s="41" t="str">
        <f>IF(F14="","",VLOOKUP("w",F13:G14,2,FALSE))</f>
        <v>Les inconnus A</v>
      </c>
      <c r="J15" s="34" t="str">
        <f>IFERROR(VLOOKUP('2-Phase de classement-Padel'!H15,'Tour en Dur'!$E$4:$G$399,3,FALSE),0)</f>
        <v>L</v>
      </c>
      <c r="K15" s="44" t="str">
        <f>I15</f>
        <v>Les inconnus A</v>
      </c>
      <c r="L15" s="44"/>
      <c r="M15" s="31"/>
      <c r="N15" s="31"/>
      <c r="O15" s="47"/>
      <c r="P15" s="40"/>
      <c r="Q15" s="151" t="str">
        <f>$A$1&amp;" - "&amp;R15&amp;" vs "&amp;R16&amp;" - "&amp;R15</f>
        <v>Padel - Roue Libre B vs Lazio de Rhum A - Roue Libre B</v>
      </c>
      <c r="R15" s="41" t="str">
        <f>IF(F14="","",VLOOKUP("l",F13:G14,2,FALSE))</f>
        <v>Roue Libre B</v>
      </c>
      <c r="S15" s="34" t="str">
        <f>IFERROR(VLOOKUP('2-Phase de classement-Padel'!Q15,'Tour en Dur'!$E$4:$G$399,3,FALSE),0)</f>
        <v>L</v>
      </c>
      <c r="T15" s="44" t="str">
        <f>R15</f>
        <v>Roue Libre B</v>
      </c>
      <c r="U15" s="44"/>
      <c r="V15" s="31"/>
      <c r="W15" s="31"/>
      <c r="Y15" s="40"/>
      <c r="Z15" s="31"/>
      <c r="AA15" s="45" t="s">
        <v>32</v>
      </c>
      <c r="AB15" s="35" t="e">
        <f>IF(N66="","",VLOOKUP("l",N65:O66,2,FALSE))</f>
        <v>#N/A</v>
      </c>
      <c r="AE15" s="5"/>
      <c r="AF15" s="5"/>
    </row>
    <row r="16" spans="1:32" ht="21" x14ac:dyDescent="0.35">
      <c r="B16" s="164"/>
      <c r="E16" s="106">
        <f>E12</f>
        <v>0.60486111111111107</v>
      </c>
      <c r="F16" s="36"/>
      <c r="G16" s="43"/>
      <c r="H16" s="151" t="str">
        <f>$A$1&amp;" - "&amp;I15&amp;" vs "&amp;I16&amp;" - "&amp;I16</f>
        <v>Padel - Les inconnus A vs Gett'up B - Gett'up B</v>
      </c>
      <c r="I16" s="41" t="str">
        <f>IF(F18="","",VLOOKUP("w",F17:G18,2,FALSE))</f>
        <v>Gett'up B</v>
      </c>
      <c r="J16" s="34" t="str">
        <f>IFERROR(VLOOKUP('2-Phase de classement-Padel'!H16,'Tour en Dur'!$E$4:$G$399,3,FALSE),0)</f>
        <v>W</v>
      </c>
      <c r="K16" s="44" t="str">
        <f>I16</f>
        <v>Gett'up B</v>
      </c>
      <c r="L16" s="44"/>
      <c r="M16" s="106">
        <f>M10</f>
        <v>0.67430555555555527</v>
      </c>
      <c r="N16" s="31"/>
      <c r="O16" s="47"/>
      <c r="P16" s="40"/>
      <c r="Q16" s="151" t="str">
        <f>$A$1&amp;" - "&amp;R15&amp;" vs "&amp;R16&amp;" - "&amp;R16</f>
        <v>Padel - Roue Libre B vs Lazio de Rhum A - Lazio de Rhum A</v>
      </c>
      <c r="R16" s="41" t="str">
        <f>IF(F18="","",VLOOKUP("l",F17:G18,2,FALSE))</f>
        <v>Lazio de Rhum A</v>
      </c>
      <c r="S16" s="34" t="str">
        <f>IFERROR(VLOOKUP('2-Phase de classement-Padel'!Q16,'Tour en Dur'!$E$4:$G$399,3,FALSE),0)</f>
        <v>W</v>
      </c>
      <c r="T16" s="44" t="str">
        <f>R16</f>
        <v>Lazio de Rhum A</v>
      </c>
      <c r="U16" s="44"/>
      <c r="V16" s="106">
        <f>M10</f>
        <v>0.67430555555555527</v>
      </c>
      <c r="W16" s="31"/>
      <c r="Y16" s="40"/>
      <c r="Z16" s="31"/>
      <c r="AA16" s="45" t="s">
        <v>33</v>
      </c>
      <c r="AB16" s="33" t="e">
        <f>IF(W60="","",VLOOKUP("w",W59:X60,2,FALSE))</f>
        <v>#N/A</v>
      </c>
      <c r="AE16" s="5"/>
      <c r="AF16" s="5"/>
    </row>
    <row r="17" spans="1:32" ht="21" x14ac:dyDescent="0.35">
      <c r="B17" s="164"/>
      <c r="D17" s="143" t="str">
        <f>$A$1&amp;" - "&amp;E17&amp;" vs "&amp;E18&amp;" - "&amp;E17</f>
        <v>Padel - Lazio de Rhum A vs Gett'up B - Lazio de Rhum A</v>
      </c>
      <c r="E17" s="108" t="str">
        <f>'Param. - Transition'!F12</f>
        <v>Lazio de Rhum A</v>
      </c>
      <c r="F17" s="34" t="str">
        <f>IFERROR(VLOOKUP('2-Phase de classement-Padel'!D17,'Tour en Dur'!$E$4:$G$399,3,FALSE),0)</f>
        <v>L</v>
      </c>
      <c r="G17" s="44" t="str">
        <f>E17</f>
        <v>Lazio de Rhum A</v>
      </c>
      <c r="H17" s="44"/>
      <c r="I17" s="31"/>
      <c r="J17" s="31"/>
      <c r="K17" s="43"/>
      <c r="L17" s="151" t="str">
        <f>$A$1&amp;" - "&amp;M17&amp;" vs "&amp;M18&amp;" - "&amp;M17</f>
        <v>Padel - Pooldeads B vs Les inconnus A - Pooldeads B</v>
      </c>
      <c r="M17" s="41" t="str">
        <f>IF(J8="","",VLOOKUP("L",J7:K8,2,FALSE))</f>
        <v>Pooldeads B</v>
      </c>
      <c r="N17" s="34" t="str">
        <f>IFERROR(VLOOKUP('2-Phase de classement-Padel'!L17,'Tour en Dur'!$E$4:$G$399,3,FALSE),0)</f>
        <v>EC</v>
      </c>
      <c r="O17" s="48" t="str">
        <f>M17</f>
        <v>Pooldeads B</v>
      </c>
      <c r="P17" s="40"/>
      <c r="Q17" s="44"/>
      <c r="R17" s="31"/>
      <c r="S17" s="31"/>
      <c r="T17" s="43"/>
      <c r="U17" s="151" t="str">
        <f>$A$1&amp;" - "&amp;V17&amp;" vs "&amp;V18&amp;" - "&amp;V17</f>
        <v>Padel - Facilement B vs Roue Libre B - Facilement B</v>
      </c>
      <c r="V17" s="41" t="str">
        <f>IF(S8="","",VLOOKUP("L",S7:T8,2,FALSE))</f>
        <v>Facilement B</v>
      </c>
      <c r="W17" s="34" t="str">
        <f>IFERROR(VLOOKUP('2-Phase de classement-Padel'!U17,'Tour en Dur'!$E$4:$G$399,3,FALSE),0)</f>
        <v>EC</v>
      </c>
      <c r="X17" s="48" t="str">
        <f>V17</f>
        <v>Facilement B</v>
      </c>
      <c r="Y17" s="40"/>
      <c r="Z17" s="31"/>
      <c r="AA17" s="45" t="s">
        <v>34</v>
      </c>
      <c r="AB17" s="35" t="e">
        <f>IF(W60="","",VLOOKUP("l",W59:X60,2,FALSE))</f>
        <v>#N/A</v>
      </c>
      <c r="AE17" s="5"/>
      <c r="AF17" s="5"/>
    </row>
    <row r="18" spans="1:32" ht="21" x14ac:dyDescent="0.35">
      <c r="B18" s="165"/>
      <c r="D18" s="143" t="str">
        <f>$A$1&amp;" - "&amp;E17&amp;" vs "&amp;E18&amp;" - "&amp;E18</f>
        <v>Padel - Lazio de Rhum A vs Gett'up B - Gett'up B</v>
      </c>
      <c r="E18" s="108" t="str">
        <f>'Param. - Transition'!F13</f>
        <v>Gett'up B</v>
      </c>
      <c r="F18" s="34" t="str">
        <f>IFERROR(VLOOKUP('2-Phase de classement-Padel'!D18,'Tour en Dur'!$E$4:$G$399,3,FALSE),0)</f>
        <v>W</v>
      </c>
      <c r="G18" s="44" t="str">
        <f>E18</f>
        <v>Gett'up B</v>
      </c>
      <c r="H18" s="44"/>
      <c r="I18" s="31"/>
      <c r="J18" s="31"/>
      <c r="K18" s="43"/>
      <c r="L18" s="151" t="str">
        <f>$A$1&amp;" - "&amp;M17&amp;" vs "&amp;M18&amp;" - "&amp;M18</f>
        <v>Padel - Pooldeads B vs Les inconnus A - Les inconnus A</v>
      </c>
      <c r="M18" s="41" t="str">
        <f>IF(J16="","",VLOOKUP("L",J15:K16,2,FALSE))</f>
        <v>Les inconnus A</v>
      </c>
      <c r="N18" s="34" t="str">
        <f>IFERROR(VLOOKUP('2-Phase de classement-Padel'!L18,'Tour en Dur'!$E$4:$G$399,3,FALSE),0)</f>
        <v>EC</v>
      </c>
      <c r="O18" s="48" t="str">
        <f>M18</f>
        <v>Les inconnus A</v>
      </c>
      <c r="P18" s="40"/>
      <c r="Q18" s="44"/>
      <c r="R18" s="31"/>
      <c r="S18" s="31"/>
      <c r="T18" s="43"/>
      <c r="U18" s="151" t="str">
        <f>$A$1&amp;" - "&amp;V17&amp;" vs "&amp;V18&amp;" - "&amp;V18</f>
        <v>Padel - Facilement B vs Roue Libre B - Roue Libre B</v>
      </c>
      <c r="V18" s="41" t="str">
        <f>IF(S16="","",VLOOKUP("L",S15:T16,2,FALSE))</f>
        <v>Roue Libre B</v>
      </c>
      <c r="W18" s="34" t="str">
        <f>IFERROR(VLOOKUP('2-Phase de classement-Padel'!U18,'Tour en Dur'!$E$4:$G$399,3,FALSE),0)</f>
        <v>EC</v>
      </c>
      <c r="X18" s="48" t="str">
        <f>V18</f>
        <v>Roue Libre B</v>
      </c>
      <c r="Y18" s="40"/>
      <c r="Z18" s="31"/>
      <c r="AA18" s="45" t="s">
        <v>35</v>
      </c>
      <c r="AB18" s="33" t="e">
        <f>IF(W66="","",VLOOKUP("w",W65:X66,2,FALSE))</f>
        <v>#N/A</v>
      </c>
      <c r="AE18" s="5"/>
      <c r="AF18" s="5"/>
    </row>
    <row r="19" spans="1:32" ht="21" x14ac:dyDescent="0.35">
      <c r="E19" s="117" t="str">
        <f>E17&amp;" vs "&amp;E18</f>
        <v>Lazio de Rhum A vs Gett'up B</v>
      </c>
      <c r="F19" s="36"/>
      <c r="G19" s="43"/>
      <c r="H19" s="43"/>
      <c r="I19" s="31"/>
      <c r="J19" s="31"/>
      <c r="K19" s="43"/>
      <c r="L19" s="43"/>
      <c r="M19" s="31"/>
      <c r="N19" s="31"/>
      <c r="O19" s="47"/>
      <c r="P19" s="40"/>
      <c r="Q19" s="43"/>
      <c r="R19" s="31"/>
      <c r="S19" s="31"/>
      <c r="T19" s="43"/>
      <c r="U19" s="43"/>
      <c r="V19" s="31"/>
      <c r="W19" s="31"/>
      <c r="Y19" s="40"/>
      <c r="Z19" s="31"/>
      <c r="AA19" s="45" t="s">
        <v>36</v>
      </c>
      <c r="AB19" s="33" t="e">
        <f>IF(W66="","",VLOOKUP("l",W65:X66,2,FALSE))</f>
        <v>#N/A</v>
      </c>
      <c r="AE19" s="5"/>
      <c r="AF19" s="5"/>
    </row>
    <row r="20" spans="1:32" ht="21" x14ac:dyDescent="0.35">
      <c r="A20" s="5"/>
      <c r="B20" s="5"/>
      <c r="E20" s="106">
        <f>E16+Paramétrage!$F$26+Paramétrage!$F$27</f>
        <v>0.61180555555555549</v>
      </c>
      <c r="G20" s="43"/>
      <c r="H20" s="43"/>
      <c r="I20" s="31"/>
      <c r="J20" s="31"/>
      <c r="K20" s="43"/>
      <c r="L20" s="43"/>
      <c r="M20" s="31"/>
      <c r="N20" s="31"/>
      <c r="O20" s="47"/>
      <c r="P20" s="40"/>
      <c r="Q20" s="43"/>
      <c r="R20" s="31"/>
      <c r="S20" s="31"/>
      <c r="T20" s="43"/>
      <c r="U20" s="43"/>
      <c r="V20" s="31"/>
      <c r="W20" s="31"/>
      <c r="Y20" s="40"/>
      <c r="Z20" s="31"/>
      <c r="AA20" s="45" t="s">
        <v>37</v>
      </c>
      <c r="AB20" s="33" t="e">
        <f>IF(N44="","",VLOOKUP("w",N43:O44,2,FALSE))</f>
        <v>#N/A</v>
      </c>
      <c r="AE20" s="5"/>
      <c r="AF20" s="5"/>
    </row>
    <row r="21" spans="1:32" ht="21" x14ac:dyDescent="0.35">
      <c r="B21" s="163"/>
      <c r="D21" s="143" t="str">
        <f>$A$1&amp;" - "&amp;E21&amp;" vs "&amp;E22&amp;" - "&amp;E21</f>
        <v>Padel - VitaMines A vs Floyouyat B - VitaMines A</v>
      </c>
      <c r="E21" s="108" t="str">
        <f>'Param. - Transition'!E5</f>
        <v>VitaMines A</v>
      </c>
      <c r="F21" s="34" t="str">
        <f>IFERROR(VLOOKUP('2-Phase de classement-Padel'!D21,'Tour en Dur'!$E$4:$G$399,3,FALSE),0)</f>
        <v>W</v>
      </c>
      <c r="G21" s="44" t="str">
        <f>E21</f>
        <v>VitaMines A</v>
      </c>
      <c r="H21" s="44"/>
      <c r="I21" s="31"/>
      <c r="J21" s="31"/>
      <c r="K21" s="43"/>
      <c r="L21" s="43"/>
      <c r="M21" s="31"/>
      <c r="N21" s="31"/>
      <c r="O21" s="47"/>
      <c r="P21" s="40"/>
      <c r="Q21" s="44"/>
      <c r="R21" s="31"/>
      <c r="S21" s="31"/>
      <c r="T21" s="43"/>
      <c r="U21" s="43"/>
      <c r="V21" s="31"/>
      <c r="W21" s="31"/>
      <c r="Y21" s="40"/>
      <c r="Z21" s="31"/>
      <c r="AA21" s="45" t="s">
        <v>38</v>
      </c>
      <c r="AB21" s="35" t="e">
        <f>IF(N44="","",VLOOKUP("l",N43:O44,2,FALSE))</f>
        <v>#N/A</v>
      </c>
      <c r="AE21" s="5"/>
      <c r="AF21" s="5"/>
    </row>
    <row r="22" spans="1:32" ht="21" x14ac:dyDescent="0.35">
      <c r="B22" s="164"/>
      <c r="D22" s="143" t="str">
        <f>$A$1&amp;" - "&amp;E21&amp;" vs "&amp;E22&amp;" - "&amp;E22</f>
        <v>Padel - VitaMines A vs Floyouyat B - Floyouyat B</v>
      </c>
      <c r="E22" s="108" t="str">
        <f>'Param. - Transition'!E8</f>
        <v>Floyouyat B</v>
      </c>
      <c r="F22" s="34" t="str">
        <f>IFERROR(VLOOKUP('2-Phase de classement-Padel'!D22,'Tour en Dur'!$E$4:$G$399,3,FALSE),0)</f>
        <v>L</v>
      </c>
      <c r="G22" s="44" t="str">
        <f>E22</f>
        <v>Floyouyat B</v>
      </c>
      <c r="H22" s="44"/>
      <c r="I22" s="106">
        <f>I6+Paramétrage!$F$26+Paramétrage!$F$27</f>
        <v>0.64652777777777759</v>
      </c>
      <c r="J22" s="31"/>
      <c r="K22" s="43"/>
      <c r="L22" s="43"/>
      <c r="M22" s="31"/>
      <c r="N22" s="31"/>
      <c r="O22" s="47"/>
      <c r="P22" s="40"/>
      <c r="Q22" s="44"/>
      <c r="R22" s="106">
        <f>I22</f>
        <v>0.64652777777777759</v>
      </c>
      <c r="S22" s="31"/>
      <c r="T22" s="43"/>
      <c r="U22" s="43"/>
      <c r="V22" s="31"/>
      <c r="W22" s="31"/>
      <c r="Y22" s="40"/>
      <c r="Z22" s="31"/>
      <c r="AA22" s="45" t="s">
        <v>39</v>
      </c>
      <c r="AB22" s="33" t="e">
        <f>IF(N50="","",VLOOKUP("w",N49:O50,2,FALSE))</f>
        <v>#N/A</v>
      </c>
      <c r="AE22" s="5"/>
      <c r="AF22" s="5"/>
    </row>
    <row r="23" spans="1:32" ht="21" x14ac:dyDescent="0.35">
      <c r="B23" s="164"/>
      <c r="E23" s="109"/>
      <c r="F23" s="36"/>
      <c r="G23" s="43"/>
      <c r="H23" s="151" t="str">
        <f>$A$1&amp;" - "&amp;I23&amp;" vs "&amp;I24&amp;" - "&amp;I23</f>
        <v>Padel - VitaMines A vs Lazio de Rhum B - VitaMines A</v>
      </c>
      <c r="I23" s="41" t="str">
        <f>IF(F22="","",VLOOKUP("w",F21:G22,2,FALSE))</f>
        <v>VitaMines A</v>
      </c>
      <c r="J23" s="34" t="str">
        <f>IFERROR(VLOOKUP('2-Phase de classement-Padel'!H23,'Tour en Dur'!$E$4:$G$399,3,FALSE),0)</f>
        <v>W</v>
      </c>
      <c r="K23" s="44" t="str">
        <f>I23</f>
        <v>VitaMines A</v>
      </c>
      <c r="L23" s="44"/>
      <c r="M23" s="31"/>
      <c r="N23" s="31"/>
      <c r="O23" s="47"/>
      <c r="P23" s="40"/>
      <c r="Q23" s="151" t="str">
        <f>$A$1&amp;" - "&amp;R23&amp;" vs "&amp;R24&amp;" - "&amp;R23</f>
        <v>Padel - Floyouyat B vs Bayer les verres culs sec A - Floyouyat B</v>
      </c>
      <c r="R23" s="41" t="str">
        <f>IF(F22="","",VLOOKUP("l",F21:G22,2,FALSE))</f>
        <v>Floyouyat B</v>
      </c>
      <c r="S23" s="34" t="str">
        <f>IFERROR(VLOOKUP('2-Phase de classement-Padel'!Q23,'Tour en Dur'!$E$4:$G$399,3,FALSE),0)</f>
        <v>W</v>
      </c>
      <c r="T23" s="44" t="str">
        <f>R23</f>
        <v>Floyouyat B</v>
      </c>
      <c r="U23" s="44"/>
      <c r="V23" s="31"/>
      <c r="W23" s="31"/>
      <c r="Y23" s="40"/>
      <c r="Z23" s="31"/>
      <c r="AA23" s="45" t="s">
        <v>40</v>
      </c>
      <c r="AB23" s="35" t="e">
        <f>IF(N50="","",VLOOKUP("l",N49:O50,2,FALSE))</f>
        <v>#N/A</v>
      </c>
      <c r="AE23" s="5"/>
      <c r="AF23" s="5"/>
    </row>
    <row r="24" spans="1:32" ht="21" x14ac:dyDescent="0.35">
      <c r="B24" s="164"/>
      <c r="E24" s="106">
        <f>E20</f>
        <v>0.61180555555555549</v>
      </c>
      <c r="F24" s="36"/>
      <c r="G24" s="43"/>
      <c r="H24" s="151" t="str">
        <f>$A$1&amp;" - "&amp;I23&amp;" vs "&amp;I24&amp;" - "&amp;I24</f>
        <v>Padel - VitaMines A vs Lazio de Rhum B - Lazio de Rhum B</v>
      </c>
      <c r="I24" s="41" t="str">
        <f>IF(F26="","",VLOOKUP("w",F25:G26,2,FALSE))</f>
        <v>Lazio de Rhum B</v>
      </c>
      <c r="J24" s="34" t="str">
        <f>IFERROR(VLOOKUP('2-Phase de classement-Padel'!H24,'Tour en Dur'!$E$4:$G$399,3,FALSE),0)</f>
        <v>L</v>
      </c>
      <c r="K24" s="44" t="str">
        <f>I24</f>
        <v>Lazio de Rhum B</v>
      </c>
      <c r="L24" s="44"/>
      <c r="M24" s="31"/>
      <c r="N24" s="31"/>
      <c r="O24" s="47"/>
      <c r="P24" s="40"/>
      <c r="Q24" s="151" t="str">
        <f>$A$1&amp;" - "&amp;R23&amp;" vs "&amp;R24&amp;" - "&amp;R24</f>
        <v>Padel - Floyouyat B vs Bayer les verres culs sec A - Bayer les verres culs sec A</v>
      </c>
      <c r="R24" s="41" t="str">
        <f>IF(F26="","",VLOOKUP("l",F25:G26,2,FALSE))</f>
        <v>Bayer les verres culs sec A</v>
      </c>
      <c r="S24" s="34" t="str">
        <f>IFERROR(VLOOKUP('2-Phase de classement-Padel'!Q24,'Tour en Dur'!$E$4:$G$399,3,FALSE),0)</f>
        <v>L</v>
      </c>
      <c r="T24" s="44" t="str">
        <f>R24</f>
        <v>Bayer les verres culs sec A</v>
      </c>
      <c r="U24" s="44"/>
      <c r="V24" s="31"/>
      <c r="W24" s="31"/>
      <c r="Y24" s="40"/>
      <c r="Z24" s="31"/>
      <c r="AA24" s="45" t="s">
        <v>105</v>
      </c>
      <c r="AB24" s="33" t="e">
        <f>IF(W44="","",VLOOKUP("w",W43:X44,2,FALSE))</f>
        <v>#N/A</v>
      </c>
      <c r="AE24" s="5"/>
      <c r="AF24" s="5"/>
    </row>
    <row r="25" spans="1:32" ht="21" x14ac:dyDescent="0.35">
      <c r="B25" s="164"/>
      <c r="D25" s="143" t="str">
        <f>$A$1&amp;" - "&amp;E25&amp;" vs "&amp;E26&amp;" - "&amp;E25</f>
        <v>Padel - Bayer les verres culs sec A vs Lazio de Rhum B - Bayer les verres culs sec A</v>
      </c>
      <c r="E25" s="108" t="str">
        <f>'Param. - Transition'!E11</f>
        <v>Bayer les verres culs sec A</v>
      </c>
      <c r="F25" s="34" t="str">
        <f>IFERROR(VLOOKUP('2-Phase de classement-Padel'!D25,'Tour en Dur'!$E$4:$G$399,3,FALSE),0)</f>
        <v>L</v>
      </c>
      <c r="G25" s="44" t="str">
        <f>E25</f>
        <v>Bayer les verres culs sec A</v>
      </c>
      <c r="H25" s="44"/>
      <c r="I25" s="31"/>
      <c r="J25" s="31"/>
      <c r="K25" s="43"/>
      <c r="L25" s="43"/>
      <c r="M25" s="31"/>
      <c r="N25" s="31"/>
      <c r="O25" s="47"/>
      <c r="P25" s="40"/>
      <c r="Q25" s="44"/>
      <c r="R25" s="31"/>
      <c r="S25" s="31"/>
      <c r="T25" s="43"/>
      <c r="U25" s="43"/>
      <c r="V25" s="31"/>
      <c r="W25" s="31"/>
      <c r="Y25" s="40"/>
      <c r="Z25" s="31"/>
      <c r="AA25" s="45" t="s">
        <v>41</v>
      </c>
      <c r="AB25" s="35" t="e">
        <f>IF(W44="","",VLOOKUP("l",W43:X44,2,FALSE))</f>
        <v>#N/A</v>
      </c>
      <c r="AE25" s="5"/>
      <c r="AF25" s="5"/>
    </row>
    <row r="26" spans="1:32" ht="21" x14ac:dyDescent="0.35">
      <c r="B26" s="164"/>
      <c r="D26" s="143" t="str">
        <f>$A$1&amp;" - "&amp;E25&amp;" vs "&amp;E26&amp;" - "&amp;E26</f>
        <v>Padel - Bayer les verres culs sec A vs Lazio de Rhum B - Lazio de Rhum B</v>
      </c>
      <c r="E26" s="108" t="str">
        <f>'Param. - Transition'!E14</f>
        <v>Lazio de Rhum B</v>
      </c>
      <c r="F26" s="34" t="str">
        <f>IFERROR(VLOOKUP('2-Phase de classement-Padel'!D26,'Tour en Dur'!$E$4:$G$399,3,FALSE),0)</f>
        <v>W</v>
      </c>
      <c r="G26" s="44" t="str">
        <f>E26</f>
        <v>Lazio de Rhum B</v>
      </c>
      <c r="H26" s="44"/>
      <c r="I26" s="31"/>
      <c r="J26" s="31"/>
      <c r="K26" s="43"/>
      <c r="L26" s="43"/>
      <c r="M26" s="111">
        <f>M10+Paramétrage!$F$26+Paramétrage!$F$27</f>
        <v>0.68124999999999969</v>
      </c>
      <c r="N26" s="31"/>
      <c r="O26" s="47"/>
      <c r="P26" s="40"/>
      <c r="Q26" s="44"/>
      <c r="R26" s="31"/>
      <c r="S26" s="31"/>
      <c r="T26" s="43"/>
      <c r="U26" s="43"/>
      <c r="V26" s="111">
        <f>M26</f>
        <v>0.68124999999999969</v>
      </c>
      <c r="W26" s="31"/>
      <c r="Y26" s="40"/>
      <c r="Z26" s="31"/>
      <c r="AA26" s="45" t="s">
        <v>42</v>
      </c>
      <c r="AB26" s="33" t="e">
        <f>IF(W50="","",VLOOKUP("w",W49:X50,2,FALSE))</f>
        <v>#N/A</v>
      </c>
      <c r="AE26" s="5"/>
      <c r="AF26" s="5"/>
    </row>
    <row r="27" spans="1:32" ht="21" x14ac:dyDescent="0.35">
      <c r="B27" s="164"/>
      <c r="E27" s="109"/>
      <c r="F27" s="36"/>
      <c r="G27" s="43"/>
      <c r="H27" s="43"/>
      <c r="I27" s="31"/>
      <c r="J27" s="31"/>
      <c r="K27" s="43"/>
      <c r="L27" s="151" t="str">
        <f>$A$1&amp;" - "&amp;M27&amp;" vs "&amp;M28&amp;" - "&amp;M27</f>
        <v>Padel - VitaMines A vs Facilement A - VitaMines A</v>
      </c>
      <c r="M27" s="41" t="str">
        <f>IF(J24="","",VLOOKUP("w",J23:K24,2,FALSE))</f>
        <v>VitaMines A</v>
      </c>
      <c r="N27" s="34" t="str">
        <f>IFERROR(VLOOKUP('2-Phase de classement-Padel'!L27,'Tour en Dur'!$E$4:$G$399,3,FALSE),0)</f>
        <v>EC</v>
      </c>
      <c r="O27" s="48" t="str">
        <f>M27</f>
        <v>VitaMines A</v>
      </c>
      <c r="P27" s="40"/>
      <c r="Q27" s="43"/>
      <c r="R27" s="31"/>
      <c r="S27" s="31"/>
      <c r="T27" s="43"/>
      <c r="U27" s="151" t="str">
        <f>$A$1&amp;" - "&amp;V27&amp;" vs "&amp;V28&amp;" - "&amp;V27</f>
        <v>Padel - Floyouyat B vs Akatsuki B - Floyouyat B</v>
      </c>
      <c r="V27" s="41" t="str">
        <f>IF(S24="","",VLOOKUP("w",S23:T24,2,FALSE))</f>
        <v>Floyouyat B</v>
      </c>
      <c r="W27" s="34" t="str">
        <f>IFERROR(VLOOKUP('2-Phase de classement-Padel'!U27,'Tour en Dur'!$E$4:$G$399,3,FALSE),0)</f>
        <v>EC</v>
      </c>
      <c r="X27" s="48" t="str">
        <f>V27</f>
        <v>Floyouyat B</v>
      </c>
      <c r="Y27" s="40"/>
      <c r="Z27" s="31"/>
      <c r="AA27" s="45" t="s">
        <v>43</v>
      </c>
      <c r="AB27" s="35" t="e">
        <f>IF(W50="","",VLOOKUP("l",W49:X50,2,FALSE))</f>
        <v>#N/A</v>
      </c>
      <c r="AE27" s="5"/>
      <c r="AF27" s="5"/>
    </row>
    <row r="28" spans="1:32" ht="21" x14ac:dyDescent="0.35">
      <c r="B28" s="164"/>
      <c r="E28" s="106">
        <f>E24</f>
        <v>0.61180555555555549</v>
      </c>
      <c r="F28" s="36"/>
      <c r="G28" s="43"/>
      <c r="H28" s="43"/>
      <c r="I28" s="31"/>
      <c r="J28" s="31"/>
      <c r="K28" s="43"/>
      <c r="L28" s="151" t="str">
        <f>$A$1&amp;" - "&amp;M27&amp;" vs "&amp;M28&amp;" - "&amp;M28</f>
        <v>Padel - VitaMines A vs Facilement A - Facilement A</v>
      </c>
      <c r="M28" s="41" t="str">
        <f>IF(J32="","",VLOOKUP("w",J31:K32,2,FALSE))</f>
        <v>Facilement A</v>
      </c>
      <c r="N28" s="34" t="str">
        <f>IFERROR(VLOOKUP('2-Phase de classement-Padel'!L28,'Tour en Dur'!$E$4:$G$399,3,FALSE),0)</f>
        <v>EC</v>
      </c>
      <c r="O28" s="48" t="str">
        <f>M28</f>
        <v>Facilement A</v>
      </c>
      <c r="P28" s="40"/>
      <c r="Q28" s="43"/>
      <c r="R28" s="31"/>
      <c r="S28" s="31"/>
      <c r="T28" s="43"/>
      <c r="U28" s="151" t="str">
        <f>$A$1&amp;" - "&amp;V27&amp;" vs "&amp;V28&amp;" - "&amp;V28</f>
        <v>Padel - Floyouyat B vs Akatsuki B - Akatsuki B</v>
      </c>
      <c r="V28" s="41" t="str">
        <f>IF(S32="","",VLOOKUP("w",S31:T32,2,FALSE))</f>
        <v>Akatsuki B</v>
      </c>
      <c r="W28" s="34" t="str">
        <f>IFERROR(VLOOKUP('2-Phase de classement-Padel'!U28,'Tour en Dur'!$E$4:$G$399,3,FALSE),0)</f>
        <v>EC</v>
      </c>
      <c r="X28" s="48" t="str">
        <f>V28</f>
        <v>Akatsuki B</v>
      </c>
      <c r="Y28" s="40"/>
      <c r="Z28" s="31"/>
      <c r="AA28" s="45" t="s">
        <v>106</v>
      </c>
      <c r="AB28" s="33" t="e">
        <f>IF(N28="","",VLOOKUP("w",N27:O28,2,FALSE))</f>
        <v>#N/A</v>
      </c>
      <c r="AE28" s="5"/>
      <c r="AF28" s="5"/>
    </row>
    <row r="29" spans="1:32" ht="21" x14ac:dyDescent="0.35">
      <c r="B29" s="164"/>
      <c r="D29" s="143" t="str">
        <f>$A$1&amp;" - "&amp;E29&amp;" vs "&amp;E30&amp;" - "&amp;E29</f>
        <v>Padel - Facilement A vs Akatsuki B - Facilement A</v>
      </c>
      <c r="E29" s="108" t="str">
        <f>'Param. - Transition'!E6</f>
        <v>Facilement A</v>
      </c>
      <c r="F29" s="34" t="str">
        <f>IFERROR(VLOOKUP('2-Phase de classement-Padel'!D29,'Tour en Dur'!$E$4:$G$399,3,FALSE),0)</f>
        <v>W</v>
      </c>
      <c r="G29" s="44" t="str">
        <f>E29</f>
        <v>Facilement A</v>
      </c>
      <c r="H29" s="44"/>
      <c r="I29" s="31"/>
      <c r="J29" s="31"/>
      <c r="K29" s="43"/>
      <c r="L29" s="43"/>
      <c r="M29" s="31"/>
      <c r="N29" s="31"/>
      <c r="O29" s="47"/>
      <c r="P29" s="40"/>
      <c r="Q29" s="44"/>
      <c r="R29" s="31"/>
      <c r="S29" s="31"/>
      <c r="T29" s="43"/>
      <c r="U29" s="43"/>
      <c r="V29" s="31"/>
      <c r="W29" s="31"/>
      <c r="Y29" s="40"/>
      <c r="Z29" s="31"/>
      <c r="AA29" s="45" t="s">
        <v>107</v>
      </c>
      <c r="AB29" s="35" t="e">
        <f>IF(N28="","",VLOOKUP("l",N27:O28,2,FALSE))</f>
        <v>#N/A</v>
      </c>
      <c r="AE29" s="5"/>
      <c r="AF29" s="5"/>
    </row>
    <row r="30" spans="1:32" ht="21" x14ac:dyDescent="0.35">
      <c r="B30" s="164"/>
      <c r="D30" s="143" t="str">
        <f>$A$1&amp;" - "&amp;E29&amp;" vs "&amp;E30&amp;" - "&amp;E30</f>
        <v>Padel - Facilement A vs Akatsuki B - Akatsuki B</v>
      </c>
      <c r="E30" s="108" t="str">
        <f>'Param. - Transition'!E7</f>
        <v>Akatsuki B</v>
      </c>
      <c r="F30" s="34" t="str">
        <f>IFERROR(VLOOKUP('2-Phase de classement-Padel'!D30,'Tour en Dur'!$E$4:$G$399,3,FALSE),0)</f>
        <v>L</v>
      </c>
      <c r="G30" s="44" t="str">
        <f>E30</f>
        <v>Akatsuki B</v>
      </c>
      <c r="H30" s="44"/>
      <c r="I30" s="106">
        <f>I22</f>
        <v>0.64652777777777759</v>
      </c>
      <c r="J30" s="31"/>
      <c r="K30" s="43"/>
      <c r="L30" s="43"/>
      <c r="M30" s="31"/>
      <c r="N30" s="31"/>
      <c r="O30" s="47"/>
      <c r="P30" s="40"/>
      <c r="Q30" s="44"/>
      <c r="R30" s="106">
        <f>I22</f>
        <v>0.64652777777777759</v>
      </c>
      <c r="S30" s="31"/>
      <c r="T30" s="43"/>
      <c r="U30" s="43"/>
      <c r="V30" s="31"/>
      <c r="W30" s="31"/>
      <c r="Y30" s="40"/>
      <c r="Z30" s="31"/>
      <c r="AA30" s="45" t="s">
        <v>108</v>
      </c>
      <c r="AB30" s="33" t="e">
        <f>IF(N34="","",VLOOKUP("w",N33:O34,2,FALSE))</f>
        <v>#N/A</v>
      </c>
      <c r="AE30" s="5"/>
      <c r="AF30" s="5"/>
    </row>
    <row r="31" spans="1:32" ht="21" x14ac:dyDescent="0.35">
      <c r="B31" s="164"/>
      <c r="E31" s="109"/>
      <c r="F31" s="36"/>
      <c r="G31" s="43"/>
      <c r="H31" s="151" t="str">
        <f>$A$1&amp;" - "&amp;I31&amp;" vs "&amp;I32&amp;" - "&amp;I31</f>
        <v>Padel - Facilement A vs Téléteubiloutes B - Facilement A</v>
      </c>
      <c r="I31" s="41" t="str">
        <f>IF(F30="","",VLOOKUP("w",F29:G30,2,FALSE))</f>
        <v>Facilement A</v>
      </c>
      <c r="J31" s="34" t="str">
        <f>IFERROR(VLOOKUP('2-Phase de classement-Padel'!H31,'Tour en Dur'!$E$4:$G$399,3,FALSE),0)</f>
        <v>W</v>
      </c>
      <c r="K31" s="44" t="str">
        <f>I31</f>
        <v>Facilement A</v>
      </c>
      <c r="L31" s="44"/>
      <c r="M31" s="31"/>
      <c r="N31" s="31"/>
      <c r="O31" s="47"/>
      <c r="P31" s="40"/>
      <c r="Q31" s="152" t="str">
        <f>$A$1&amp;" - "&amp;R31&amp;" vs "&amp;R32&amp;" - "&amp;R31</f>
        <v>Padel - Akatsuki B vs Blockudoku A - Akatsuki B</v>
      </c>
      <c r="R31" s="41" t="str">
        <f>IF(F30="","",VLOOKUP("l",F29:G30,2,FALSE))</f>
        <v>Akatsuki B</v>
      </c>
      <c r="S31" s="34" t="str">
        <f>IFERROR(VLOOKUP('2-Phase de classement-Padel'!Q31,'Tour en Dur'!$E$4:$G$399,3,FALSE),0)</f>
        <v>W</v>
      </c>
      <c r="T31" s="44" t="str">
        <f>R31</f>
        <v>Akatsuki B</v>
      </c>
      <c r="U31" s="44"/>
      <c r="V31" s="31"/>
      <c r="W31" s="31"/>
      <c r="Y31" s="40"/>
      <c r="Z31" s="31"/>
      <c r="AA31" s="45" t="s">
        <v>113</v>
      </c>
      <c r="AB31" s="35" t="e">
        <f>IF(N34="","",VLOOKUP("l",N33:O34,2,FALSE))</f>
        <v>#N/A</v>
      </c>
      <c r="AE31" s="5"/>
      <c r="AF31" s="5"/>
    </row>
    <row r="32" spans="1:32" ht="21" x14ac:dyDescent="0.35">
      <c r="B32" s="164"/>
      <c r="E32" s="106">
        <f>E28</f>
        <v>0.61180555555555549</v>
      </c>
      <c r="F32" s="36"/>
      <c r="G32" s="43"/>
      <c r="H32" s="151" t="str">
        <f>$A$1&amp;" - "&amp;I31&amp;" vs "&amp;I32&amp;" - "&amp;I32</f>
        <v>Padel - Facilement A vs Téléteubiloutes B - Téléteubiloutes B</v>
      </c>
      <c r="I32" s="41" t="str">
        <f>IF(F34="","",VLOOKUP("w",F33:G34,2,FALSE))</f>
        <v>Téléteubiloutes B</v>
      </c>
      <c r="J32" s="34" t="str">
        <f>IFERROR(VLOOKUP('2-Phase de classement-Padel'!H32,'Tour en Dur'!$E$4:$G$399,3,FALSE),0)</f>
        <v>L</v>
      </c>
      <c r="K32" s="44" t="str">
        <f>I32</f>
        <v>Téléteubiloutes B</v>
      </c>
      <c r="L32" s="44"/>
      <c r="M32" s="111">
        <f>M26</f>
        <v>0.68124999999999969</v>
      </c>
      <c r="N32" s="31"/>
      <c r="O32" s="47"/>
      <c r="P32" s="40"/>
      <c r="Q32" s="151" t="str">
        <f>$A$1&amp;" - "&amp;R31&amp;" vs "&amp;R32&amp;" - "&amp;R32</f>
        <v>Padel - Akatsuki B vs Blockudoku A - Blockudoku A</v>
      </c>
      <c r="R32" s="41" t="str">
        <f>IF(F34="","",VLOOKUP("l",F33:G34,2,FALSE))</f>
        <v>Blockudoku A</v>
      </c>
      <c r="S32" s="34" t="str">
        <f>IFERROR(VLOOKUP('2-Phase de classement-Padel'!Q32,'Tour en Dur'!$E$4:$G$399,3,FALSE),0)</f>
        <v>L</v>
      </c>
      <c r="T32" s="44" t="str">
        <f>R32</f>
        <v>Blockudoku A</v>
      </c>
      <c r="U32" s="44"/>
      <c r="V32" s="106">
        <f>M26</f>
        <v>0.68124999999999969</v>
      </c>
      <c r="W32" s="31"/>
      <c r="Y32" s="40"/>
      <c r="Z32" s="31"/>
      <c r="AA32" s="45" t="s">
        <v>114</v>
      </c>
      <c r="AB32" s="33" t="e">
        <f>IF(W28="","",VLOOKUP("w",W27:X28,2,FALSE))</f>
        <v>#N/A</v>
      </c>
      <c r="AE32" s="5"/>
      <c r="AF32" s="5"/>
    </row>
    <row r="33" spans="1:32" ht="21" x14ac:dyDescent="0.35">
      <c r="B33" s="164"/>
      <c r="D33" s="143" t="str">
        <f>$A$1&amp;" - "&amp;E33&amp;" vs "&amp;E34&amp;" - "&amp;E33</f>
        <v>Padel - Blockudoku A vs Téléteubiloutes B - Blockudoku A</v>
      </c>
      <c r="E33" s="108" t="str">
        <f>'Param. - Transition'!E12</f>
        <v>Blockudoku A</v>
      </c>
      <c r="F33" s="34" t="str">
        <f>IFERROR(VLOOKUP('2-Phase de classement-Padel'!D33,'Tour en Dur'!$E$4:$G$399,3,FALSE),0)</f>
        <v>L</v>
      </c>
      <c r="G33" s="44" t="str">
        <f>E33</f>
        <v>Blockudoku A</v>
      </c>
      <c r="H33" s="44"/>
      <c r="I33" s="31"/>
      <c r="J33" s="31"/>
      <c r="K33" s="43"/>
      <c r="L33" s="151" t="str">
        <f>$A$1&amp;" - "&amp;M33&amp;" vs "&amp;M34&amp;" - "&amp;M33</f>
        <v>Padel - Lazio de Rhum B vs Téléteubiloutes B - Lazio de Rhum B</v>
      </c>
      <c r="M33" s="41" t="str">
        <f>IF(J24="","",VLOOKUP("L",J23:K24,2,FALSE))</f>
        <v>Lazio de Rhum B</v>
      </c>
      <c r="N33" s="34" t="str">
        <f>IFERROR(VLOOKUP('2-Phase de classement-Padel'!L33,'Tour en Dur'!$E$4:$G$399,3,FALSE),0)</f>
        <v>EC</v>
      </c>
      <c r="O33" s="48" t="str">
        <f>M33</f>
        <v>Lazio de Rhum B</v>
      </c>
      <c r="P33" s="40"/>
      <c r="Q33" s="44"/>
      <c r="R33" s="31"/>
      <c r="S33" s="31"/>
      <c r="T33" s="43"/>
      <c r="U33" s="151" t="str">
        <f>$A$1&amp;" - "&amp;V33&amp;" vs "&amp;V34&amp;" - "&amp;V33</f>
        <v>Padel - Bayer les verres culs sec A vs Blockudoku A - Bayer les verres culs sec A</v>
      </c>
      <c r="V33" s="41" t="str">
        <f>IF(S24="","",VLOOKUP("L",S23:T24,2,FALSE))</f>
        <v>Bayer les verres culs sec A</v>
      </c>
      <c r="W33" s="34" t="str">
        <f>IFERROR(VLOOKUP('2-Phase de classement-Padel'!U33,'Tour en Dur'!$E$4:$G$399,3,FALSE),0)</f>
        <v>EC</v>
      </c>
      <c r="X33" s="48" t="str">
        <f>V33</f>
        <v>Bayer les verres culs sec A</v>
      </c>
      <c r="Y33" s="40"/>
      <c r="Z33" s="31"/>
      <c r="AA33" s="45" t="s">
        <v>115</v>
      </c>
      <c r="AB33" s="35" t="e">
        <f>IF(W28="","",VLOOKUP("l",W27:X28,2,FALSE))</f>
        <v>#N/A</v>
      </c>
      <c r="AE33" s="5"/>
      <c r="AF33" s="5"/>
    </row>
    <row r="34" spans="1:32" ht="21" x14ac:dyDescent="0.35">
      <c r="B34" s="165"/>
      <c r="D34" s="143" t="str">
        <f>$A$1&amp;" - "&amp;E33&amp;" vs "&amp;E34&amp;" - "&amp;E34</f>
        <v>Padel - Blockudoku A vs Téléteubiloutes B - Téléteubiloutes B</v>
      </c>
      <c r="E34" s="108" t="str">
        <f>'Param. - Transition'!E13</f>
        <v>Téléteubiloutes B</v>
      </c>
      <c r="F34" s="34" t="str">
        <f>IFERROR(VLOOKUP('2-Phase de classement-Padel'!D34,'Tour en Dur'!$E$4:$G$399,3,FALSE),0)</f>
        <v>W</v>
      </c>
      <c r="G34" s="44" t="str">
        <f>E34</f>
        <v>Téléteubiloutes B</v>
      </c>
      <c r="H34" s="44"/>
      <c r="I34" s="31"/>
      <c r="J34" s="31"/>
      <c r="K34" s="43"/>
      <c r="L34" s="151" t="str">
        <f>$A$1&amp;" - "&amp;M33&amp;" vs "&amp;M34&amp;" - "&amp;M34</f>
        <v>Padel - Lazio de Rhum B vs Téléteubiloutes B - Téléteubiloutes B</v>
      </c>
      <c r="M34" s="41" t="str">
        <f>IF(J32="","",VLOOKUP("L",J31:K32,2,FALSE))</f>
        <v>Téléteubiloutes B</v>
      </c>
      <c r="N34" s="34" t="str">
        <f>IFERROR(VLOOKUP('2-Phase de classement-Padel'!L34,'Tour en Dur'!$E$4:$G$399,3,FALSE),0)</f>
        <v>EC</v>
      </c>
      <c r="O34" s="48" t="str">
        <f>M34</f>
        <v>Téléteubiloutes B</v>
      </c>
      <c r="P34" s="40"/>
      <c r="Q34" s="44"/>
      <c r="R34" s="31"/>
      <c r="S34" s="31"/>
      <c r="T34" s="43"/>
      <c r="U34" s="151" t="str">
        <f>$A$1&amp;" - "&amp;V33&amp;" vs "&amp;V34&amp;" - "&amp;V34</f>
        <v>Padel - Bayer les verres culs sec A vs Blockudoku A - Blockudoku A</v>
      </c>
      <c r="V34" s="41" t="str">
        <f>IF(S32="","",VLOOKUP("L",S31:T32,2,FALSE))</f>
        <v>Blockudoku A</v>
      </c>
      <c r="W34" s="34" t="str">
        <f>IFERROR(VLOOKUP('2-Phase de classement-Padel'!U34,'Tour en Dur'!$E$4:$G$399,3,FALSE),0)</f>
        <v>EC</v>
      </c>
      <c r="X34" s="48" t="str">
        <f>V34</f>
        <v>Blockudoku A</v>
      </c>
      <c r="Y34" s="40"/>
      <c r="Z34" s="31"/>
      <c r="AA34" s="45" t="s">
        <v>109</v>
      </c>
      <c r="AB34" s="33" t="e">
        <f>IF(W34="","",VLOOKUP("w",W33:X34,2,FALSE))</f>
        <v>#N/A</v>
      </c>
      <c r="AE34" s="5"/>
      <c r="AF34" s="5"/>
    </row>
    <row r="35" spans="1:32" ht="21" x14ac:dyDescent="0.35">
      <c r="E35" s="109"/>
      <c r="G35" s="43"/>
      <c r="H35" s="43"/>
      <c r="I35" s="31"/>
      <c r="J35" s="31"/>
      <c r="K35" s="43"/>
      <c r="L35" s="43"/>
      <c r="M35" s="31"/>
      <c r="N35" s="31"/>
      <c r="O35" s="47"/>
      <c r="P35" s="40"/>
      <c r="Q35" s="43"/>
      <c r="R35" s="31"/>
      <c r="S35" s="31"/>
      <c r="T35" s="43"/>
      <c r="U35" s="43"/>
      <c r="V35" s="31"/>
      <c r="W35" s="31"/>
      <c r="Y35" s="40"/>
      <c r="Z35" s="31"/>
      <c r="AA35" s="45" t="s">
        <v>116</v>
      </c>
      <c r="AB35" s="35" t="e">
        <f>IF(W34="","",VLOOKUP("l",W33:X34,2,FALSE))</f>
        <v>#N/A</v>
      </c>
      <c r="AE35" s="5"/>
      <c r="AF35" s="5"/>
    </row>
    <row r="36" spans="1:32" ht="21" x14ac:dyDescent="0.35">
      <c r="A36" s="5"/>
      <c r="B36" s="5"/>
      <c r="E36" s="106">
        <f>E32+Paramétrage!$F$26+Paramétrage!$F$27</f>
        <v>0.61874999999999991</v>
      </c>
      <c r="G36" s="43"/>
      <c r="H36" s="43"/>
      <c r="I36" s="31"/>
      <c r="J36" s="31"/>
      <c r="K36" s="43"/>
      <c r="L36" s="43"/>
      <c r="M36" s="31"/>
      <c r="N36" s="31"/>
      <c r="O36" s="47"/>
      <c r="P36" s="40"/>
      <c r="Q36" s="43"/>
      <c r="R36" s="31"/>
      <c r="S36" s="31"/>
      <c r="T36" s="43"/>
      <c r="U36" s="43"/>
      <c r="V36" s="31"/>
      <c r="W36" s="31"/>
      <c r="Y36" s="40"/>
      <c r="Z36" s="31"/>
      <c r="AA36" s="45" t="s">
        <v>117</v>
      </c>
      <c r="AB36" s="33" t="e">
        <f>IF(N12="","",VLOOKUP("w",N11:O12,2,FALSE))</f>
        <v>#N/A</v>
      </c>
      <c r="AE36" s="5"/>
      <c r="AF36" s="5"/>
    </row>
    <row r="37" spans="1:32" ht="21" x14ac:dyDescent="0.35">
      <c r="B37" s="163"/>
      <c r="D37" s="143" t="str">
        <f>$A$1&amp;" - "&amp;E37&amp;" vs "&amp;E38&amp;" - "&amp;E37</f>
        <v>Padel - Spyk'up A vs Les inconnus B - Spyk'up A</v>
      </c>
      <c r="E37" s="108" t="str">
        <f>'Param. - Transition'!D5</f>
        <v>Spyk'up A</v>
      </c>
      <c r="F37" s="34" t="str">
        <f>IFERROR(VLOOKUP('2-Phase de classement-Padel'!D37,'Tour en Dur'!$E$4:$G$399,3,FALSE),0)</f>
        <v>W</v>
      </c>
      <c r="G37" s="44" t="str">
        <f>E37</f>
        <v>Spyk'up A</v>
      </c>
      <c r="H37" s="44"/>
      <c r="I37" s="31"/>
      <c r="J37" s="31"/>
      <c r="K37" s="43"/>
      <c r="L37" s="43"/>
      <c r="M37" s="31"/>
      <c r="N37" s="31"/>
      <c r="O37" s="47"/>
      <c r="P37" s="40"/>
      <c r="Q37" s="44"/>
      <c r="R37" s="31"/>
      <c r="S37" s="31"/>
      <c r="T37" s="43"/>
      <c r="U37" s="43"/>
      <c r="V37" s="31"/>
      <c r="W37" s="31"/>
      <c r="Y37" s="40"/>
      <c r="Z37" s="31"/>
      <c r="AA37" s="45" t="s">
        <v>118</v>
      </c>
      <c r="AB37" s="35" t="e">
        <f>IF(N12="","",VLOOKUP("l",N11:O12,2,FALSE))</f>
        <v>#N/A</v>
      </c>
      <c r="AE37" s="5"/>
      <c r="AF37" s="5"/>
    </row>
    <row r="38" spans="1:32" ht="21" x14ac:dyDescent="0.35">
      <c r="B38" s="164"/>
      <c r="D38" s="143" t="str">
        <f>$A$1&amp;" - "&amp;E37&amp;" vs "&amp;E38&amp;" - "&amp;E38</f>
        <v>Padel - Spyk'up A vs Les inconnus B - Les inconnus B</v>
      </c>
      <c r="E38" s="108" t="str">
        <f>'Param. - Transition'!D8</f>
        <v>Les inconnus B</v>
      </c>
      <c r="F38" s="34" t="str">
        <f>IFERROR(VLOOKUP('2-Phase de classement-Padel'!D38,'Tour en Dur'!$E$4:$G$399,3,FALSE),0)</f>
        <v>L</v>
      </c>
      <c r="G38" s="44" t="str">
        <f>E38</f>
        <v>Les inconnus B</v>
      </c>
      <c r="H38" s="44"/>
      <c r="I38" s="106">
        <f>I22+Paramétrage!$F$26+Paramétrage!$F$27</f>
        <v>0.65347222222222201</v>
      </c>
      <c r="J38" s="31"/>
      <c r="K38" s="43"/>
      <c r="L38" s="43"/>
      <c r="M38" s="31"/>
      <c r="N38" s="31"/>
      <c r="O38" s="47"/>
      <c r="P38" s="40"/>
      <c r="Q38" s="44"/>
      <c r="R38" s="106">
        <f>I38</f>
        <v>0.65347222222222201</v>
      </c>
      <c r="S38" s="31"/>
      <c r="T38" s="43"/>
      <c r="U38" s="43"/>
      <c r="V38" s="31"/>
      <c r="W38" s="31"/>
      <c r="Y38" s="40"/>
      <c r="Z38" s="31"/>
      <c r="AA38" s="45" t="s">
        <v>119</v>
      </c>
      <c r="AB38" s="33" t="e">
        <f>IF(N18="","",VLOOKUP("w",N17:O18,2,FALSE))</f>
        <v>#N/A</v>
      </c>
      <c r="AE38" s="5"/>
      <c r="AF38" s="5"/>
    </row>
    <row r="39" spans="1:32" ht="21" x14ac:dyDescent="0.35">
      <c r="B39" s="164"/>
      <c r="E39" s="109"/>
      <c r="F39" s="36"/>
      <c r="G39" s="43"/>
      <c r="H39" s="151" t="str">
        <f>$A$1&amp;" - "&amp;I39&amp;" vs "&amp;I40&amp;" - "&amp;I39</f>
        <v>Padel - Spyk'up A vs Téléteubiloutes A - Spyk'up A</v>
      </c>
      <c r="I39" s="41" t="str">
        <f>IF(F38="","",VLOOKUP("w",F37:G38,2,FALSE))</f>
        <v>Spyk'up A</v>
      </c>
      <c r="J39" s="34" t="str">
        <f>IFERROR(VLOOKUP('2-Phase de classement-Padel'!H39,'Tour en Dur'!$E$4:$G$399,3,FALSE),0)</f>
        <v>W</v>
      </c>
      <c r="K39" s="44" t="str">
        <f>I39</f>
        <v>Spyk'up A</v>
      </c>
      <c r="L39" s="44"/>
      <c r="M39" s="31"/>
      <c r="N39" s="31"/>
      <c r="O39" s="47"/>
      <c r="P39" s="40"/>
      <c r="Q39" s="151" t="str">
        <f>$A$1&amp;" - "&amp;R39&amp;" vs "&amp;R40&amp;" - "&amp;R39</f>
        <v>Padel - Les inconnus B vs Les torcheurs B - Les inconnus B</v>
      </c>
      <c r="R39" s="41" t="str">
        <f>IF(F38="","",VLOOKUP("l",F37:G38,2,FALSE))</f>
        <v>Les inconnus B</v>
      </c>
      <c r="S39" s="34" t="str">
        <f>IFERROR(VLOOKUP('2-Phase de classement-Padel'!Q39,'Tour en Dur'!$E$4:$G$399,3,FALSE),0)</f>
        <v>L</v>
      </c>
      <c r="T39" s="44" t="str">
        <f>R39</f>
        <v>Les inconnus B</v>
      </c>
      <c r="U39" s="44"/>
      <c r="V39" s="31"/>
      <c r="W39" s="31"/>
      <c r="Y39" s="40"/>
      <c r="Z39" s="31"/>
      <c r="AA39" s="45" t="s">
        <v>120</v>
      </c>
      <c r="AB39" s="35" t="e">
        <f>IF(N18="","",VLOOKUP("l",N17:O18,2,FALSE))</f>
        <v>#N/A</v>
      </c>
      <c r="AE39" s="5"/>
      <c r="AF39" s="5"/>
    </row>
    <row r="40" spans="1:32" ht="21" x14ac:dyDescent="0.35">
      <c r="B40" s="164"/>
      <c r="E40" s="106">
        <f>E36</f>
        <v>0.61874999999999991</v>
      </c>
      <c r="F40" s="36"/>
      <c r="G40" s="43"/>
      <c r="H40" s="151" t="str">
        <f>$A$1&amp;" - "&amp;I39&amp;" vs "&amp;I40&amp;" - "&amp;I40</f>
        <v>Padel - Spyk'up A vs Téléteubiloutes A - Téléteubiloutes A</v>
      </c>
      <c r="I40" s="41" t="str">
        <f>IF(F42="","",VLOOKUP("w",F41:G42,2,FALSE))</f>
        <v>Téléteubiloutes A</v>
      </c>
      <c r="J40" s="34" t="str">
        <f>IFERROR(VLOOKUP('2-Phase de classement-Padel'!H40,'Tour en Dur'!$E$4:$G$399,3,FALSE),0)</f>
        <v>L</v>
      </c>
      <c r="K40" s="44" t="str">
        <f>I40</f>
        <v>Téléteubiloutes A</v>
      </c>
      <c r="L40" s="44"/>
      <c r="M40" s="31"/>
      <c r="N40" s="31"/>
      <c r="O40" s="47"/>
      <c r="P40" s="40"/>
      <c r="Q40" s="151" t="str">
        <f>$A$1&amp;" - "&amp;R39&amp;" vs "&amp;R40&amp;" - "&amp;R40</f>
        <v>Padel - Les inconnus B vs Les torcheurs B - Les torcheurs B</v>
      </c>
      <c r="R40" s="41" t="str">
        <f>IF(F42="","",VLOOKUP("l",F41:G42,2,FALSE))</f>
        <v>Les torcheurs B</v>
      </c>
      <c r="S40" s="34" t="str">
        <f>IFERROR(VLOOKUP('2-Phase de classement-Padel'!Q40,'Tour en Dur'!$E$4:$G$399,3,FALSE),0)</f>
        <v>W</v>
      </c>
      <c r="T40" s="44" t="str">
        <f>R40</f>
        <v>Les torcheurs B</v>
      </c>
      <c r="U40" s="44"/>
      <c r="V40" s="31"/>
      <c r="W40" s="31"/>
      <c r="Y40" s="40"/>
      <c r="Z40" s="31"/>
      <c r="AA40" s="45" t="s">
        <v>121</v>
      </c>
      <c r="AB40" s="33" t="e">
        <f>IF(W12="","",VLOOKUP("w",W11:X12,2,FALSE))</f>
        <v>#N/A</v>
      </c>
      <c r="AE40" s="5"/>
      <c r="AF40" s="5"/>
    </row>
    <row r="41" spans="1:32" ht="21" x14ac:dyDescent="0.35">
      <c r="B41" s="164"/>
      <c r="D41" s="143" t="str">
        <f>$A$1&amp;" - "&amp;E41&amp;" vs "&amp;E42&amp;" - "&amp;E41</f>
        <v>Padel - Téléteubiloutes A vs Les torcheurs B - Téléteubiloutes A</v>
      </c>
      <c r="E41" s="108" t="str">
        <f>'Param. - Transition'!D11</f>
        <v>Téléteubiloutes A</v>
      </c>
      <c r="F41" s="34" t="str">
        <f>IFERROR(VLOOKUP('2-Phase de classement-Padel'!D41,'Tour en Dur'!$E$4:$G$399,3,FALSE),0)</f>
        <v>W</v>
      </c>
      <c r="G41" s="44" t="str">
        <f>E41</f>
        <v>Téléteubiloutes A</v>
      </c>
      <c r="H41" s="44"/>
      <c r="I41" s="31"/>
      <c r="J41" s="31"/>
      <c r="K41" s="43"/>
      <c r="L41" s="43"/>
      <c r="M41" s="31"/>
      <c r="N41" s="31"/>
      <c r="O41" s="47"/>
      <c r="P41" s="40"/>
      <c r="Q41" s="44"/>
      <c r="R41" s="31"/>
      <c r="S41" s="31"/>
      <c r="T41" s="43"/>
      <c r="U41" s="43"/>
      <c r="V41" s="31"/>
      <c r="W41" s="31"/>
      <c r="Y41" s="40"/>
      <c r="Z41" s="31"/>
      <c r="AA41" s="45" t="s">
        <v>110</v>
      </c>
      <c r="AB41" s="35" t="e">
        <f>IF(W12="","",VLOOKUP("l",W11:X12,2,FALSE))</f>
        <v>#N/A</v>
      </c>
      <c r="AE41" s="5"/>
      <c r="AF41" s="5"/>
    </row>
    <row r="42" spans="1:32" ht="21" x14ac:dyDescent="0.35">
      <c r="B42" s="164"/>
      <c r="D42" s="143" t="str">
        <f>$A$1&amp;" - "&amp;E41&amp;" vs "&amp;E42&amp;" - "&amp;E42</f>
        <v>Padel - Téléteubiloutes A vs Les torcheurs B - Les torcheurs B</v>
      </c>
      <c r="E42" s="108" t="str">
        <f>'Param. - Transition'!D14</f>
        <v>Les torcheurs B</v>
      </c>
      <c r="F42" s="34" t="str">
        <f>IFERROR(VLOOKUP('2-Phase de classement-Padel'!D42,'Tour en Dur'!$E$4:$G$399,3,FALSE),0)</f>
        <v>L</v>
      </c>
      <c r="G42" s="44" t="str">
        <f>E42</f>
        <v>Les torcheurs B</v>
      </c>
      <c r="H42" s="44"/>
      <c r="I42" s="31"/>
      <c r="J42" s="31"/>
      <c r="K42" s="43"/>
      <c r="L42" s="43"/>
      <c r="M42" s="111">
        <f>M26+Paramétrage!$F$26+Paramétrage!$F$27</f>
        <v>0.68819444444444411</v>
      </c>
      <c r="N42" s="31"/>
      <c r="O42" s="47"/>
      <c r="P42" s="40"/>
      <c r="Q42" s="44"/>
      <c r="R42" s="31"/>
      <c r="S42" s="31"/>
      <c r="T42" s="43"/>
      <c r="U42" s="43"/>
      <c r="V42" s="111">
        <f>M42</f>
        <v>0.68819444444444411</v>
      </c>
      <c r="W42" s="31"/>
      <c r="Y42" s="40"/>
      <c r="Z42" s="31"/>
      <c r="AA42" s="45" t="s">
        <v>111</v>
      </c>
      <c r="AB42" s="33" t="e">
        <f>IF(W18="","",VLOOKUP("w",W17:X18,2,FALSE))</f>
        <v>#N/A</v>
      </c>
    </row>
    <row r="43" spans="1:32" ht="21" x14ac:dyDescent="0.35">
      <c r="B43" s="164"/>
      <c r="E43" s="109"/>
      <c r="F43" s="36"/>
      <c r="G43" s="43"/>
      <c r="H43" s="43"/>
      <c r="I43" s="31"/>
      <c r="J43" s="31"/>
      <c r="K43" s="43"/>
      <c r="L43" s="151" t="str">
        <f>$A$1&amp;" - "&amp;M43&amp;" vs "&amp;M44&amp;" - "&amp;M43</f>
        <v>Padel - Spyk'up A vs Spyk'up B - Spyk'up A</v>
      </c>
      <c r="M43" s="41" t="str">
        <f>IF(J40="","",VLOOKUP("w",J39:K40,2,FALSE))</f>
        <v>Spyk'up A</v>
      </c>
      <c r="N43" s="34" t="str">
        <f>IFERROR(VLOOKUP('2-Phase de classement-Padel'!L43,'Tour en Dur'!$E$4:$G$399,3,FALSE),0)</f>
        <v>EC</v>
      </c>
      <c r="O43" s="48" t="str">
        <f>M43</f>
        <v>Spyk'up A</v>
      </c>
      <c r="P43" s="40"/>
      <c r="Q43" s="43"/>
      <c r="R43" s="31"/>
      <c r="S43" s="31"/>
      <c r="T43" s="43"/>
      <c r="U43" s="151" t="str">
        <f>$A$1&amp;" - "&amp;V43&amp;" vs "&amp;V44&amp;" - "&amp;V43</f>
        <v>Padel - Les torcheurs B vs Floyouyat A - Les torcheurs B</v>
      </c>
      <c r="V43" s="41" t="str">
        <f>IF(S40="","",VLOOKUP("w",S39:T40,2,FALSE))</f>
        <v>Les torcheurs B</v>
      </c>
      <c r="W43" s="34">
        <f>IFERROR(VLOOKUP('2-Phase de classement-Padel'!U43,'Tour en Dur'!$E$4:$G$399,3,FALSE),0)</f>
        <v>0</v>
      </c>
      <c r="X43" s="48" t="str">
        <f>V43</f>
        <v>Les torcheurs B</v>
      </c>
      <c r="Y43" s="40"/>
      <c r="Z43" s="31"/>
      <c r="AA43" s="45" t="s">
        <v>112</v>
      </c>
      <c r="AB43" s="35" t="e">
        <f>IF(W18="","",VLOOKUP("l",W17:X18,2,FALSE))</f>
        <v>#N/A</v>
      </c>
      <c r="AE43" s="5"/>
      <c r="AF43" s="5"/>
    </row>
    <row r="44" spans="1:32" ht="21" x14ac:dyDescent="0.35">
      <c r="B44" s="164"/>
      <c r="E44" s="106">
        <f>E40</f>
        <v>0.61874999999999991</v>
      </c>
      <c r="F44" s="36"/>
      <c r="G44" s="43"/>
      <c r="H44" s="43"/>
      <c r="I44" s="31"/>
      <c r="J44" s="31"/>
      <c r="K44" s="43"/>
      <c r="L44" s="151" t="str">
        <f>$A$1&amp;" - "&amp;M43&amp;" vs "&amp;M44&amp;" - "&amp;M44</f>
        <v>Padel - Spyk'up A vs Spyk'up B - Spyk'up B</v>
      </c>
      <c r="M44" s="41" t="str">
        <f>IF(J48="","",VLOOKUP("w",J47:K48,2,FALSE))</f>
        <v>Spyk'up B</v>
      </c>
      <c r="N44" s="34" t="str">
        <f>IFERROR(VLOOKUP('2-Phase de classement-Padel'!L44,'Tour en Dur'!$E$4:$G$399,3,FALSE),0)</f>
        <v>EC</v>
      </c>
      <c r="O44" s="48" t="str">
        <f>M44</f>
        <v>Spyk'up B</v>
      </c>
      <c r="P44" s="40"/>
      <c r="Q44" s="43"/>
      <c r="R44" s="31"/>
      <c r="S44" s="31"/>
      <c r="T44" s="43"/>
      <c r="U44" s="151" t="str">
        <f>$A$1&amp;" - "&amp;V43&amp;" vs "&amp;V44&amp;" - "&amp;V44</f>
        <v>Padel - Les torcheurs B vs Floyouyat A - Floyouyat A</v>
      </c>
      <c r="V44" s="41" t="str">
        <f>IF(S48="","",VLOOKUP("w",S47:T48,2,FALSE))</f>
        <v>Floyouyat A</v>
      </c>
      <c r="W44" s="34">
        <f>IFERROR(VLOOKUP('2-Phase de classement-Padel'!U44,'Tour en Dur'!$E$4:$G$399,3,FALSE),0)</f>
        <v>0</v>
      </c>
      <c r="X44" s="48" t="str">
        <f>V44</f>
        <v>Floyouyat A</v>
      </c>
      <c r="Y44" s="40"/>
      <c r="Z44" s="31"/>
      <c r="AA44" s="5"/>
      <c r="AB44" s="5"/>
      <c r="AE44" s="5"/>
      <c r="AF44" s="5"/>
    </row>
    <row r="45" spans="1:32" ht="21" x14ac:dyDescent="0.35">
      <c r="B45" s="164"/>
      <c r="D45" s="143" t="str">
        <f>$A$1&amp;" - "&amp;E45&amp;" vs "&amp;E46&amp;" - "&amp;E45</f>
        <v>Padel - Floyouyat A vs Spyk'up B - Floyouyat A</v>
      </c>
      <c r="E45" s="108" t="str">
        <f>'Param. - Transition'!D6</f>
        <v>Floyouyat A</v>
      </c>
      <c r="F45" s="34" t="str">
        <f>IFERROR(VLOOKUP('2-Phase de classement-Padel'!D45,'Tour en Dur'!$E$4:$G$399,3,FALSE),0)</f>
        <v>L</v>
      </c>
      <c r="G45" s="44" t="str">
        <f>E45</f>
        <v>Floyouyat A</v>
      </c>
      <c r="H45" s="44"/>
      <c r="I45" s="31"/>
      <c r="J45" s="31"/>
      <c r="K45" s="43"/>
      <c r="L45" s="43"/>
      <c r="M45" s="31"/>
      <c r="N45" s="31"/>
      <c r="O45" s="47"/>
      <c r="P45" s="40"/>
      <c r="Q45" s="44"/>
      <c r="R45" s="31"/>
      <c r="S45" s="31"/>
      <c r="T45" s="43"/>
      <c r="U45" s="43"/>
      <c r="V45" s="31"/>
      <c r="W45" s="31"/>
      <c r="Y45" s="40"/>
      <c r="Z45" s="31"/>
      <c r="AA45" s="5"/>
      <c r="AB45" s="5"/>
      <c r="AE45" s="5"/>
      <c r="AF45" s="5"/>
    </row>
    <row r="46" spans="1:32" ht="21" x14ac:dyDescent="0.35">
      <c r="B46" s="164"/>
      <c r="D46" s="143" t="str">
        <f>$A$1&amp;" - "&amp;E45&amp;" vs "&amp;E46&amp;" - "&amp;E46</f>
        <v>Padel - Floyouyat A vs Spyk'up B - Spyk'up B</v>
      </c>
      <c r="E46" s="108" t="str">
        <f>'Param. - Transition'!D7</f>
        <v>Spyk'up B</v>
      </c>
      <c r="F46" s="34" t="str">
        <f>IFERROR(VLOOKUP('2-Phase de classement-Padel'!D46,'Tour en Dur'!$E$4:$G$399,3,FALSE),0)</f>
        <v>W</v>
      </c>
      <c r="G46" s="44" t="str">
        <f>E46</f>
        <v>Spyk'up B</v>
      </c>
      <c r="H46" s="44"/>
      <c r="I46" s="106">
        <f>I38</f>
        <v>0.65347222222222201</v>
      </c>
      <c r="J46" s="31"/>
      <c r="K46" s="43"/>
      <c r="L46" s="43"/>
      <c r="M46" s="31"/>
      <c r="N46" s="31"/>
      <c r="O46" s="47"/>
      <c r="P46" s="40"/>
      <c r="Q46" s="44"/>
      <c r="R46" s="106">
        <f>R38</f>
        <v>0.65347222222222201</v>
      </c>
      <c r="S46" s="31"/>
      <c r="T46" s="43"/>
      <c r="U46" s="43"/>
      <c r="V46" s="31"/>
      <c r="W46" s="31"/>
      <c r="Y46" s="40"/>
      <c r="Z46" s="31"/>
      <c r="AA46" s="5"/>
      <c r="AB46" s="5"/>
      <c r="AE46" s="5"/>
      <c r="AF46" s="5"/>
    </row>
    <row r="47" spans="1:32" ht="21" x14ac:dyDescent="0.35">
      <c r="B47" s="164"/>
      <c r="E47" s="109"/>
      <c r="F47" s="36"/>
      <c r="G47" s="43"/>
      <c r="H47" s="151" t="str">
        <f>$A$1&amp;" - "&amp;I47&amp;" vs "&amp;I48&amp;" - "&amp;I47</f>
        <v>Padel - Spyk'up B vs Celtics Grave Gros B - Spyk'up B</v>
      </c>
      <c r="I47" s="41" t="str">
        <f>IF(F46="","",VLOOKUP("w",F45:G46,2,FALSE))</f>
        <v>Spyk'up B</v>
      </c>
      <c r="J47" s="34" t="str">
        <f>IFERROR(VLOOKUP('2-Phase de classement-Padel'!H47,'Tour en Dur'!$E$4:$G$399,3,FALSE),0)</f>
        <v>W</v>
      </c>
      <c r="K47" s="44" t="str">
        <f>I47</f>
        <v>Spyk'up B</v>
      </c>
      <c r="L47" s="44"/>
      <c r="M47" s="31"/>
      <c r="N47" s="31"/>
      <c r="O47" s="47"/>
      <c r="P47" s="40"/>
      <c r="Q47" s="151" t="str">
        <f>$A$1&amp;" - "&amp;R47&amp;" vs "&amp;R48&amp;" - "&amp;R47</f>
        <v>Padel - Floyouyat A vs Pooldeads A - Floyouyat A</v>
      </c>
      <c r="R47" s="41" t="str">
        <f>IF(F46="","",VLOOKUP("l",F45:G46,2,FALSE))</f>
        <v>Floyouyat A</v>
      </c>
      <c r="S47" s="34" t="str">
        <f>IFERROR(VLOOKUP('2-Phase de classement-Padel'!Q47,'Tour en Dur'!$E$4:$G$399,3,FALSE),0)</f>
        <v>W</v>
      </c>
      <c r="T47" s="44" t="str">
        <f>R47</f>
        <v>Floyouyat A</v>
      </c>
      <c r="U47" s="44"/>
      <c r="V47" s="31"/>
      <c r="W47" s="31"/>
      <c r="Y47" s="40"/>
      <c r="Z47" s="31"/>
      <c r="AA47" s="5"/>
      <c r="AB47" s="5"/>
      <c r="AE47" s="5"/>
      <c r="AF47" s="5"/>
    </row>
    <row r="48" spans="1:32" ht="21" x14ac:dyDescent="0.35">
      <c r="B48" s="164"/>
      <c r="E48" s="106">
        <f>E44</f>
        <v>0.61874999999999991</v>
      </c>
      <c r="F48" s="36"/>
      <c r="G48" s="43"/>
      <c r="H48" s="151" t="str">
        <f>$A$1&amp;" - "&amp;I47&amp;" vs "&amp;I48&amp;" - "&amp;I48</f>
        <v>Padel - Spyk'up B vs Celtics Grave Gros B - Celtics Grave Gros B</v>
      </c>
      <c r="I48" s="41" t="str">
        <f>IF(F50="","",VLOOKUP("w",F49:G50,2,FALSE))</f>
        <v>Celtics Grave Gros B</v>
      </c>
      <c r="J48" s="34" t="str">
        <f>IFERROR(VLOOKUP('2-Phase de classement-Padel'!H48,'Tour en Dur'!$E$4:$G$399,3,FALSE),0)</f>
        <v>L</v>
      </c>
      <c r="K48" s="44" t="str">
        <f>I48</f>
        <v>Celtics Grave Gros B</v>
      </c>
      <c r="L48" s="44"/>
      <c r="M48" s="111">
        <f>M42</f>
        <v>0.68819444444444411</v>
      </c>
      <c r="N48" s="31"/>
      <c r="O48" s="47"/>
      <c r="P48" s="40"/>
      <c r="Q48" s="151" t="str">
        <f>$A$1&amp;" - "&amp;R47&amp;" vs "&amp;R48&amp;" - "&amp;R48</f>
        <v>Padel - Floyouyat A vs Pooldeads A - Pooldeads A</v>
      </c>
      <c r="R48" s="41" t="str">
        <f>IF(F50="","",VLOOKUP("l",F49:G50,2,FALSE))</f>
        <v>Pooldeads A</v>
      </c>
      <c r="S48" s="34" t="str">
        <f>IFERROR(VLOOKUP('2-Phase de classement-Padel'!Q48,'Tour en Dur'!$E$4:$G$399,3,FALSE),0)</f>
        <v>L</v>
      </c>
      <c r="T48" s="44" t="str">
        <f>R48</f>
        <v>Pooldeads A</v>
      </c>
      <c r="U48" s="44"/>
      <c r="V48" s="111">
        <f>M42</f>
        <v>0.68819444444444411</v>
      </c>
      <c r="W48" s="31"/>
      <c r="Y48" s="40"/>
      <c r="Z48" s="31"/>
      <c r="AA48" s="5"/>
      <c r="AB48" s="5"/>
      <c r="AE48" s="5"/>
      <c r="AF48" s="5"/>
    </row>
    <row r="49" spans="2:32" ht="21" x14ac:dyDescent="0.35">
      <c r="B49" s="164"/>
      <c r="D49" s="143" t="str">
        <f>$A$1&amp;" - "&amp;E49&amp;" vs "&amp;E50&amp;" - "&amp;E49</f>
        <v>Padel - Pooldeads A vs Celtics Grave Gros B - Pooldeads A</v>
      </c>
      <c r="E49" s="108" t="str">
        <f>'Param. - Transition'!D12</f>
        <v>Pooldeads A</v>
      </c>
      <c r="F49" s="34" t="str">
        <f>IFERROR(VLOOKUP('2-Phase de classement-Padel'!D49,'Tour en Dur'!$E$4:$G$399,3,FALSE),0)</f>
        <v>L</v>
      </c>
      <c r="G49" s="44" t="str">
        <f>E49</f>
        <v>Pooldeads A</v>
      </c>
      <c r="H49" s="44"/>
      <c r="I49" s="31"/>
      <c r="J49" s="31"/>
      <c r="K49" s="43"/>
      <c r="L49" s="151" t="str">
        <f>$A$1&amp;" - "&amp;M49&amp;" vs "&amp;M50&amp;" - "&amp;M49</f>
        <v>Padel - Téléteubiloutes A vs Celtics Grave Gros B - Téléteubiloutes A</v>
      </c>
      <c r="M49" s="41" t="str">
        <f>IF(J40="","",VLOOKUP("L",J39:K40,2,FALSE))</f>
        <v>Téléteubiloutes A</v>
      </c>
      <c r="N49" s="34">
        <f>IFERROR(VLOOKUP('2-Phase de classement-Padel'!L49,'Tour en Dur'!$E$4:$G$399,3,FALSE),0)</f>
        <v>0</v>
      </c>
      <c r="O49" s="48" t="str">
        <f>M49</f>
        <v>Téléteubiloutes A</v>
      </c>
      <c r="P49" s="40"/>
      <c r="Q49" s="44"/>
      <c r="R49" s="31"/>
      <c r="S49" s="31"/>
      <c r="T49" s="43"/>
      <c r="U49" s="151" t="str">
        <f>$A$1&amp;" - "&amp;V49&amp;" vs "&amp;V50&amp;" - "&amp;V49</f>
        <v>Padel - Les inconnus B vs Pooldeads A - Les inconnus B</v>
      </c>
      <c r="V49" s="41" t="str">
        <f>IF(S40="","",VLOOKUP("L",S39:T40,2,FALSE))</f>
        <v>Les inconnus B</v>
      </c>
      <c r="W49" s="34" t="str">
        <f>IFERROR(VLOOKUP('2-Phase de classement-Padel'!U49,'Tour en Dur'!$E$4:$G$399,3,FALSE),0)</f>
        <v>EC</v>
      </c>
      <c r="X49" s="48" t="str">
        <f>V49</f>
        <v>Les inconnus B</v>
      </c>
      <c r="Y49" s="40"/>
      <c r="Z49" s="31"/>
      <c r="AA49" s="5"/>
      <c r="AB49" s="5"/>
      <c r="AE49" s="5"/>
      <c r="AF49" s="5"/>
    </row>
    <row r="50" spans="2:32" ht="21" x14ac:dyDescent="0.35">
      <c r="B50" s="165"/>
      <c r="D50" s="143" t="str">
        <f>$A$1&amp;" - "&amp;E49&amp;" vs "&amp;E50&amp;" - "&amp;E50</f>
        <v>Padel - Pooldeads A vs Celtics Grave Gros B - Celtics Grave Gros B</v>
      </c>
      <c r="E50" s="108" t="str">
        <f>'Param. - Transition'!D13</f>
        <v>Celtics Grave Gros B</v>
      </c>
      <c r="F50" s="34" t="str">
        <f>IFERROR(VLOOKUP('2-Phase de classement-Padel'!D50,'Tour en Dur'!$E$4:$G$399,3,FALSE),0)</f>
        <v>W</v>
      </c>
      <c r="G50" s="44" t="str">
        <f>E50</f>
        <v>Celtics Grave Gros B</v>
      </c>
      <c r="H50" s="44"/>
      <c r="I50" s="31"/>
      <c r="J50" s="31"/>
      <c r="K50" s="43"/>
      <c r="L50" s="151" t="str">
        <f>$A$1&amp;" - "&amp;M49&amp;" vs "&amp;M50&amp;" - "&amp;M50</f>
        <v>Padel - Téléteubiloutes A vs Celtics Grave Gros B - Celtics Grave Gros B</v>
      </c>
      <c r="M50" s="41" t="str">
        <f>IF(J48="","",VLOOKUP("L",J47:K48,2,FALSE))</f>
        <v>Celtics Grave Gros B</v>
      </c>
      <c r="N50" s="34">
        <f>IFERROR(VLOOKUP('2-Phase de classement-Padel'!L50,'Tour en Dur'!$E$4:$G$399,3,FALSE),0)</f>
        <v>0</v>
      </c>
      <c r="O50" s="48" t="str">
        <f>M50</f>
        <v>Celtics Grave Gros B</v>
      </c>
      <c r="P50" s="40"/>
      <c r="Q50" s="44"/>
      <c r="R50" s="31"/>
      <c r="S50" s="31"/>
      <c r="T50" s="43"/>
      <c r="U50" s="151" t="str">
        <f>$A$1&amp;" - "&amp;V49&amp;" vs "&amp;V50&amp;" - "&amp;V50</f>
        <v>Padel - Les inconnus B vs Pooldeads A - Pooldeads A</v>
      </c>
      <c r="V50" s="41" t="str">
        <f>IF(S48="","",VLOOKUP("L",S47:T48,2,FALSE))</f>
        <v>Pooldeads A</v>
      </c>
      <c r="W50" s="34" t="str">
        <f>IFERROR(VLOOKUP('2-Phase de classement-Padel'!U50,'Tour en Dur'!$E$4:$G$399,3,FALSE),0)</f>
        <v>EC</v>
      </c>
      <c r="X50" s="48" t="str">
        <f>V50</f>
        <v>Pooldeads A</v>
      </c>
      <c r="Y50" s="40"/>
      <c r="Z50" s="31"/>
      <c r="AA50" s="5"/>
      <c r="AB50" s="5"/>
      <c r="AE50" s="5"/>
      <c r="AF50" s="5"/>
    </row>
    <row r="51" spans="2:32" ht="21" x14ac:dyDescent="0.35">
      <c r="E51" s="109"/>
      <c r="G51" s="43"/>
      <c r="H51" s="43"/>
      <c r="I51" s="31"/>
      <c r="J51" s="31"/>
      <c r="K51" s="43"/>
      <c r="L51" s="43"/>
      <c r="M51" s="31"/>
      <c r="N51" s="31"/>
      <c r="O51" s="47"/>
      <c r="P51" s="40"/>
      <c r="Q51" s="43"/>
      <c r="R51" s="31"/>
      <c r="S51" s="31"/>
      <c r="T51" s="43"/>
      <c r="U51" s="43"/>
      <c r="V51" s="31"/>
      <c r="W51" s="31"/>
      <c r="Y51" s="40"/>
      <c r="Z51" s="31"/>
      <c r="AA51" s="5"/>
      <c r="AB51" s="5"/>
      <c r="AE51" s="5"/>
      <c r="AF51" s="5"/>
    </row>
    <row r="52" spans="2:32" ht="21" x14ac:dyDescent="0.35">
      <c r="E52" s="106">
        <f>E48+Paramétrage!$F$26+Paramétrage!$F$27</f>
        <v>0.62569444444444433</v>
      </c>
      <c r="G52" s="43"/>
      <c r="H52" s="43"/>
      <c r="I52" s="31"/>
      <c r="J52" s="31"/>
      <c r="K52" s="43"/>
      <c r="L52" s="43"/>
      <c r="M52" s="31"/>
      <c r="N52" s="31"/>
      <c r="O52" s="47"/>
      <c r="P52" s="40"/>
      <c r="Q52" s="43"/>
      <c r="R52" s="31"/>
      <c r="S52" s="31"/>
      <c r="T52" s="43"/>
      <c r="U52" s="43"/>
      <c r="V52" s="31"/>
      <c r="W52" s="31"/>
      <c r="Y52" s="40"/>
      <c r="Z52" s="31"/>
      <c r="AA52" s="5"/>
      <c r="AB52" s="5"/>
      <c r="AE52" s="5"/>
      <c r="AF52" s="5"/>
    </row>
    <row r="53" spans="2:32" ht="21" x14ac:dyDescent="0.35">
      <c r="B53" s="163"/>
      <c r="D53" s="143" t="str">
        <f>$A$1&amp;" - "&amp;E53&amp;" vs "&amp;E54&amp;" - "&amp;E53</f>
        <v>Padel - Les Tengos A vs Bandanateam B - Les Tengos A</v>
      </c>
      <c r="E53" s="108" t="str">
        <f>'Param. - Transition'!C5</f>
        <v>Les Tengos A</v>
      </c>
      <c r="F53" s="34" t="str">
        <f>IFERROR(VLOOKUP('2-Phase de classement-Padel'!D53,'Tour en Dur'!$E$4:$G$399,3,FALSE),0)</f>
        <v>W</v>
      </c>
      <c r="G53" s="44" t="str">
        <f>E53</f>
        <v>Les Tengos A</v>
      </c>
      <c r="H53" s="44"/>
      <c r="I53" s="31"/>
      <c r="J53" s="31"/>
      <c r="K53" s="43"/>
      <c r="L53" s="43"/>
      <c r="M53" s="31"/>
      <c r="N53" s="31"/>
      <c r="O53" s="47"/>
      <c r="P53" s="40"/>
      <c r="Q53" s="44"/>
      <c r="R53" s="31"/>
      <c r="S53" s="31"/>
      <c r="T53" s="43"/>
      <c r="U53" s="43"/>
      <c r="V53" s="31"/>
      <c r="W53" s="31"/>
      <c r="Y53" s="40"/>
      <c r="Z53" s="31"/>
      <c r="AA53" s="5"/>
      <c r="AB53" s="5"/>
      <c r="AE53" s="5"/>
      <c r="AF53" s="5"/>
    </row>
    <row r="54" spans="2:32" ht="21" x14ac:dyDescent="0.35">
      <c r="B54" s="164"/>
      <c r="D54" s="143" t="str">
        <f>$A$1&amp;" - "&amp;E53&amp;" vs "&amp;E54&amp;" - "&amp;E54</f>
        <v>Padel - Les Tengos A vs Bandanateam B - Bandanateam B</v>
      </c>
      <c r="E54" s="108" t="str">
        <f>'Param. - Transition'!C8</f>
        <v>Bandanateam B</v>
      </c>
      <c r="F54" s="34" t="str">
        <f>IFERROR(VLOOKUP('2-Phase de classement-Padel'!D54,'Tour en Dur'!$E$4:$G$399,3,FALSE),0)</f>
        <v>L</v>
      </c>
      <c r="G54" s="44" t="str">
        <f>E54</f>
        <v>Bandanateam B</v>
      </c>
      <c r="H54" s="44"/>
      <c r="I54" s="106">
        <f>I38+Paramétrage!$F$26+Paramétrage!$F$27</f>
        <v>0.66041666666666643</v>
      </c>
      <c r="J54" s="31"/>
      <c r="K54" s="43"/>
      <c r="L54" s="43"/>
      <c r="M54" s="31"/>
      <c r="N54" s="31"/>
      <c r="O54" s="47"/>
      <c r="P54" s="40"/>
      <c r="Q54" s="44"/>
      <c r="R54" s="106">
        <f>I54</f>
        <v>0.66041666666666643</v>
      </c>
      <c r="S54" s="31"/>
      <c r="T54" s="43"/>
      <c r="U54" s="43"/>
      <c r="V54" s="31"/>
      <c r="W54" s="31"/>
      <c r="Y54" s="40"/>
      <c r="Z54" s="31"/>
      <c r="AA54" s="5"/>
      <c r="AB54" s="5"/>
      <c r="AE54" s="5"/>
      <c r="AF54" s="5"/>
    </row>
    <row r="55" spans="2:32" ht="21" x14ac:dyDescent="0.35">
      <c r="B55" s="164"/>
      <c r="E55" s="109"/>
      <c r="F55" s="36"/>
      <c r="G55" s="43"/>
      <c r="H55" s="151" t="str">
        <f>$A$1&amp;" - "&amp;I55&amp;" vs "&amp;I56&amp;" - "&amp;I55</f>
        <v>Padel - Les Tengos A vs Waral A - Les Tengos A</v>
      </c>
      <c r="I55" s="41" t="str">
        <f>IF(F54="","",VLOOKUP("w",F53:G54,2,FALSE))</f>
        <v>Les Tengos A</v>
      </c>
      <c r="J55" s="34" t="str">
        <f>IFERROR(VLOOKUP('2-Phase de classement-Padel'!H55,'Tour en Dur'!$E$4:$G$399,3,FALSE),0)</f>
        <v>L</v>
      </c>
      <c r="K55" s="44" t="str">
        <f>I55</f>
        <v>Les Tengos A</v>
      </c>
      <c r="L55" s="44"/>
      <c r="M55" s="31"/>
      <c r="N55" s="31"/>
      <c r="O55" s="47"/>
      <c r="P55" s="40"/>
      <c r="Q55" s="151" t="str">
        <f>$A$1&amp;" - "&amp;R55&amp;" vs "&amp;R56&amp;" - "&amp;R55</f>
        <v>Padel - Bandanateam B vs L'aile ou la cuite B - Bandanateam B</v>
      </c>
      <c r="R55" s="41" t="str">
        <f>IF(F54="","",VLOOKUP("l",F53:G54,2,FALSE))</f>
        <v>Bandanateam B</v>
      </c>
      <c r="S55" s="34" t="str">
        <f>IFERROR(VLOOKUP('2-Phase de classement-Padel'!Q55,'Tour en Dur'!$E$4:$G$399,3,FALSE),0)</f>
        <v>W</v>
      </c>
      <c r="T55" s="44" t="str">
        <f>R55</f>
        <v>Bandanateam B</v>
      </c>
      <c r="U55" s="44"/>
      <c r="V55" s="31"/>
      <c r="W55" s="31"/>
      <c r="Y55" s="40"/>
      <c r="Z55" s="31"/>
      <c r="AA55" s="5"/>
      <c r="AB55" s="5"/>
      <c r="AE55" s="5"/>
      <c r="AF55" s="5"/>
    </row>
    <row r="56" spans="2:32" ht="21" x14ac:dyDescent="0.35">
      <c r="B56" s="164"/>
      <c r="E56" s="106">
        <f>E52</f>
        <v>0.62569444444444433</v>
      </c>
      <c r="F56" s="36"/>
      <c r="G56" s="43"/>
      <c r="H56" s="151" t="str">
        <f>$A$1&amp;" - "&amp;I55&amp;" vs "&amp;I56&amp;" - "&amp;I56</f>
        <v>Padel - Les Tengos A vs Waral A - Waral A</v>
      </c>
      <c r="I56" s="41" t="str">
        <f>IF(F58="","",VLOOKUP("w",F57:G58,2,FALSE))</f>
        <v>Waral A</v>
      </c>
      <c r="J56" s="34" t="str">
        <f>IFERROR(VLOOKUP('2-Phase de classement-Padel'!H56,'Tour en Dur'!$E$4:$G$399,3,FALSE),0)</f>
        <v>W</v>
      </c>
      <c r="K56" s="44" t="str">
        <f>I56</f>
        <v>Waral A</v>
      </c>
      <c r="L56" s="44"/>
      <c r="M56" s="31"/>
      <c r="N56" s="31"/>
      <c r="O56" s="47"/>
      <c r="P56" s="40"/>
      <c r="Q56" s="151" t="str">
        <f>$A$1&amp;" - "&amp;R55&amp;" vs "&amp;R56&amp;" - "&amp;R56</f>
        <v>Padel - Bandanateam B vs L'aile ou la cuite B - L'aile ou la cuite B</v>
      </c>
      <c r="R56" s="41" t="str">
        <f>IF(F58="","",VLOOKUP("l",F57:G58,2,FALSE))</f>
        <v>L'aile ou la cuite B</v>
      </c>
      <c r="S56" s="34" t="str">
        <f>IFERROR(VLOOKUP('2-Phase de classement-Padel'!Q56,'Tour en Dur'!$E$4:$G$399,3,FALSE),0)</f>
        <v>L</v>
      </c>
      <c r="T56" s="44" t="str">
        <f>R56</f>
        <v>L'aile ou la cuite B</v>
      </c>
      <c r="U56" s="44"/>
      <c r="V56" s="31"/>
      <c r="W56" s="31"/>
      <c r="Y56" s="40"/>
      <c r="Z56" s="31"/>
      <c r="AA56" s="5"/>
      <c r="AB56" s="5"/>
    </row>
    <row r="57" spans="2:32" ht="21" x14ac:dyDescent="0.35">
      <c r="B57" s="164"/>
      <c r="D57" s="143" t="str">
        <f>$A$1&amp;" - "&amp;E57&amp;" vs "&amp;E58&amp;" - "&amp;E57</f>
        <v>Padel - Waral A vs L'aile ou la cuite B - Waral A</v>
      </c>
      <c r="E57" s="108" t="str">
        <f>'Param. - Transition'!C11</f>
        <v>Waral A</v>
      </c>
      <c r="F57" s="34" t="str">
        <f>IFERROR(VLOOKUP('2-Phase de classement-Padel'!D57,'Tour en Dur'!$E$4:$G$399,3,FALSE),0)</f>
        <v>W</v>
      </c>
      <c r="G57" s="44" t="str">
        <f>E57</f>
        <v>Waral A</v>
      </c>
      <c r="H57" s="44"/>
      <c r="I57" s="31"/>
      <c r="J57" s="31"/>
      <c r="K57" s="43"/>
      <c r="L57" s="43"/>
      <c r="M57" s="31"/>
      <c r="N57" s="31"/>
      <c r="O57" s="47"/>
      <c r="P57" s="40"/>
      <c r="Q57" s="44"/>
      <c r="R57" s="31"/>
      <c r="S57" s="31"/>
      <c r="T57" s="43"/>
      <c r="U57" s="43"/>
      <c r="V57" s="31"/>
      <c r="W57" s="31"/>
      <c r="Y57" s="40"/>
      <c r="Z57" s="31"/>
      <c r="AA57" s="5"/>
      <c r="AB57" s="5"/>
    </row>
    <row r="58" spans="2:32" ht="21" x14ac:dyDescent="0.35">
      <c r="B58" s="164"/>
      <c r="D58" s="143" t="str">
        <f>$A$1&amp;" - "&amp;E57&amp;" vs "&amp;E58&amp;" - "&amp;E58</f>
        <v>Padel - Waral A vs L'aile ou la cuite B - L'aile ou la cuite B</v>
      </c>
      <c r="E58" s="108" t="str">
        <f>'Param. - Transition'!C14</f>
        <v>L'aile ou la cuite B</v>
      </c>
      <c r="F58" s="34" t="str">
        <f>IFERROR(VLOOKUP('2-Phase de classement-Padel'!D58,'Tour en Dur'!$E$4:$G$399,3,FALSE),0)</f>
        <v>L</v>
      </c>
      <c r="G58" s="44" t="str">
        <f>E58</f>
        <v>L'aile ou la cuite B</v>
      </c>
      <c r="H58" s="44"/>
      <c r="I58" s="31"/>
      <c r="J58" s="31"/>
      <c r="K58" s="43"/>
      <c r="L58" s="43"/>
      <c r="M58" s="111">
        <f>M42+Paramétrage!$F$26+Paramétrage!$F$27</f>
        <v>0.69513888888888853</v>
      </c>
      <c r="N58" s="31"/>
      <c r="O58" s="47"/>
      <c r="P58" s="40"/>
      <c r="Q58" s="44"/>
      <c r="R58" s="31"/>
      <c r="S58" s="31"/>
      <c r="T58" s="43"/>
      <c r="U58" s="43"/>
      <c r="V58" s="111">
        <f>M58</f>
        <v>0.69513888888888853</v>
      </c>
      <c r="W58" s="31"/>
      <c r="Y58" s="40"/>
      <c r="Z58" s="31"/>
      <c r="AA58" s="5"/>
      <c r="AB58" s="5"/>
    </row>
    <row r="59" spans="2:32" ht="21" x14ac:dyDescent="0.35">
      <c r="B59" s="164"/>
      <c r="E59" s="109"/>
      <c r="F59" s="36"/>
      <c r="G59" s="43"/>
      <c r="H59" s="43"/>
      <c r="I59" s="31"/>
      <c r="J59" s="31"/>
      <c r="K59" s="43"/>
      <c r="L59" s="151" t="str">
        <f>$A$1&amp;" - "&amp;M59&amp;" vs "&amp;M60&amp;" - "&amp;M59</f>
        <v>Padel - Waral A vs Les Fisbrmzv A - Waral A</v>
      </c>
      <c r="M59" s="41" t="str">
        <f>IF(J56="","",VLOOKUP("w",J55:K56,2,FALSE))</f>
        <v>Waral A</v>
      </c>
      <c r="N59" s="34" t="str">
        <f>IFERROR(VLOOKUP('2-Phase de classement-Padel'!L59,'Tour en Dur'!$E$4:$G$399,3,FALSE),0)</f>
        <v>EC</v>
      </c>
      <c r="O59" s="48" t="str">
        <f>M59</f>
        <v>Waral A</v>
      </c>
      <c r="P59" s="40"/>
      <c r="Q59" s="43"/>
      <c r="R59" s="31"/>
      <c r="S59" s="31"/>
      <c r="T59" s="43"/>
      <c r="U59" s="151" t="str">
        <f>$A$1&amp;" - "&amp;V59&amp;" vs "&amp;V60&amp;" - "&amp;V59</f>
        <v>Padel - Bandanateam B vs Les torcheurs A - Bandanateam B</v>
      </c>
      <c r="V59" s="41" t="str">
        <f>IF(S56="","",VLOOKUP("w",S55:T56,2,FALSE))</f>
        <v>Bandanateam B</v>
      </c>
      <c r="W59" s="34" t="str">
        <f>IFERROR(VLOOKUP('2-Phase de classement-Padel'!U59,'Tour en Dur'!$E$4:$G$399,3,FALSE),0)</f>
        <v>EC</v>
      </c>
      <c r="X59" s="48" t="str">
        <f>V59</f>
        <v>Bandanateam B</v>
      </c>
      <c r="Y59" s="40"/>
      <c r="Z59" s="31"/>
      <c r="AA59" s="5"/>
      <c r="AB59" s="5"/>
    </row>
    <row r="60" spans="2:32" ht="21" x14ac:dyDescent="0.35">
      <c r="B60" s="164"/>
      <c r="E60" s="106">
        <f>E56</f>
        <v>0.62569444444444433</v>
      </c>
      <c r="F60" s="36"/>
      <c r="G60" s="43"/>
      <c r="H60" s="43"/>
      <c r="I60" s="31"/>
      <c r="J60" s="31"/>
      <c r="K60" s="43"/>
      <c r="L60" s="151" t="str">
        <f>$A$1&amp;" - "&amp;M59&amp;" vs "&amp;M60&amp;" - "&amp;M60</f>
        <v>Padel - Waral A vs Les Fisbrmzv A - Les Fisbrmzv A</v>
      </c>
      <c r="M60" s="41" t="str">
        <f>IF(J64="","",VLOOKUP("w",J63:K64,2,FALSE))</f>
        <v>Les Fisbrmzv A</v>
      </c>
      <c r="N60" s="34" t="str">
        <f>IFERROR(VLOOKUP('2-Phase de classement-Padel'!L60,'Tour en Dur'!$E$4:$G$399,3,FALSE),0)</f>
        <v>EC</v>
      </c>
      <c r="O60" s="48" t="str">
        <f>M60</f>
        <v>Les Fisbrmzv A</v>
      </c>
      <c r="P60" s="40"/>
      <c r="Q60" s="43"/>
      <c r="R60" s="31"/>
      <c r="S60" s="31"/>
      <c r="T60" s="43"/>
      <c r="U60" s="151" t="str">
        <f>$A$1&amp;" - "&amp;V59&amp;" vs "&amp;V60&amp;" - "&amp;V60</f>
        <v>Padel - Bandanateam B vs Les torcheurs A - Les torcheurs A</v>
      </c>
      <c r="V60" s="41" t="str">
        <f>IF(S64="","",VLOOKUP("w",S63:T64,2,FALSE))</f>
        <v>Les torcheurs A</v>
      </c>
      <c r="W60" s="34" t="str">
        <f>IFERROR(VLOOKUP('2-Phase de classement-Padel'!U60,'Tour en Dur'!$E$4:$G$399,3,FALSE),0)</f>
        <v>EC</v>
      </c>
      <c r="X60" s="48" t="str">
        <f>V60</f>
        <v>Les torcheurs A</v>
      </c>
      <c r="Y60" s="40"/>
      <c r="Z60" s="31"/>
      <c r="AA60" s="5"/>
      <c r="AB60" s="5"/>
    </row>
    <row r="61" spans="2:32" ht="21" x14ac:dyDescent="0.35">
      <c r="B61" s="164"/>
      <c r="D61" s="143" t="str">
        <f>$A$1&amp;" - "&amp;E61&amp;" vs "&amp;E62&amp;" - "&amp;E61</f>
        <v>Padel - Les Fisbrmzv A vs VitaMines B - Les Fisbrmzv A</v>
      </c>
      <c r="E61" s="108" t="str">
        <f>'Param. - Transition'!C6</f>
        <v>Les Fisbrmzv A</v>
      </c>
      <c r="F61" s="34" t="str">
        <f>IFERROR(VLOOKUP('2-Phase de classement-Padel'!D61,'Tour en Dur'!$E$4:$G$399,3,FALSE),0)</f>
        <v>W</v>
      </c>
      <c r="G61" s="44" t="str">
        <f>E61</f>
        <v>Les Fisbrmzv A</v>
      </c>
      <c r="H61" s="44"/>
      <c r="I61" s="31"/>
      <c r="J61" s="31"/>
      <c r="K61" s="43"/>
      <c r="L61" s="43"/>
      <c r="M61" s="31"/>
      <c r="N61" s="31"/>
      <c r="O61" s="47"/>
      <c r="P61" s="40"/>
      <c r="Q61" s="44"/>
      <c r="R61" s="31"/>
      <c r="S61" s="31"/>
      <c r="T61" s="43"/>
      <c r="U61" s="43"/>
      <c r="V61" s="31"/>
      <c r="W61" s="31"/>
      <c r="Y61" s="40"/>
      <c r="Z61" s="31"/>
      <c r="AA61" s="5"/>
      <c r="AB61" s="5"/>
    </row>
    <row r="62" spans="2:32" ht="21" x14ac:dyDescent="0.35">
      <c r="B62" s="164"/>
      <c r="D62" s="143" t="str">
        <f>$A$1&amp;" - "&amp;E61&amp;" vs "&amp;E62&amp;" - "&amp;E62</f>
        <v>Padel - Les Fisbrmzv A vs VitaMines B - VitaMines B</v>
      </c>
      <c r="E62" s="108" t="str">
        <f>'Param. - Transition'!C7</f>
        <v>VitaMines B</v>
      </c>
      <c r="F62" s="34" t="str">
        <f>IFERROR(VLOOKUP('2-Phase de classement-Padel'!D62,'Tour en Dur'!$E$4:$G$399,3,FALSE),0)</f>
        <v>L</v>
      </c>
      <c r="G62" s="44" t="str">
        <f>E62</f>
        <v>VitaMines B</v>
      </c>
      <c r="H62" s="44"/>
      <c r="I62" s="111">
        <f>I54</f>
        <v>0.66041666666666643</v>
      </c>
      <c r="J62" s="31"/>
      <c r="K62" s="43"/>
      <c r="L62" s="43"/>
      <c r="M62" s="31"/>
      <c r="N62" s="31"/>
      <c r="O62" s="47"/>
      <c r="P62" s="40"/>
      <c r="Q62" s="44"/>
      <c r="R62" s="111">
        <f>I54</f>
        <v>0.66041666666666643</v>
      </c>
      <c r="S62" s="31"/>
      <c r="T62" s="43"/>
      <c r="U62" s="43"/>
      <c r="V62" s="31"/>
      <c r="W62" s="31"/>
      <c r="Y62" s="40"/>
      <c r="Z62" s="31"/>
      <c r="AA62" s="5"/>
      <c r="AB62" s="5"/>
    </row>
    <row r="63" spans="2:32" ht="21" x14ac:dyDescent="0.35">
      <c r="B63" s="164"/>
      <c r="E63" s="109"/>
      <c r="F63" s="36"/>
      <c r="G63" s="43"/>
      <c r="H63" s="151" t="str">
        <f>$A$1&amp;" - "&amp;I63&amp;" vs "&amp;I64&amp;" - "&amp;I63</f>
        <v>Padel - Les Fisbrmzv A vs Bayer les verres culs sec B - Les Fisbrmzv A</v>
      </c>
      <c r="I63" s="41" t="str">
        <f>IF(F62="","",VLOOKUP("w",F61:G62,2,FALSE))</f>
        <v>Les Fisbrmzv A</v>
      </c>
      <c r="J63" s="34" t="str">
        <f>IFERROR(VLOOKUP('2-Phase de classement-Padel'!H63,'Tour en Dur'!$E$4:$G$399,3,FALSE),0)</f>
        <v>W</v>
      </c>
      <c r="K63" s="44" t="str">
        <f>I63</f>
        <v>Les Fisbrmzv A</v>
      </c>
      <c r="L63" s="44"/>
      <c r="M63" s="31"/>
      <c r="N63" s="31"/>
      <c r="O63" s="47"/>
      <c r="P63" s="40"/>
      <c r="Q63" s="151" t="str">
        <f>$A$1&amp;" - "&amp;R63&amp;" vs "&amp;R64&amp;" - "&amp;R63</f>
        <v>Padel - VitaMines B vs Les torcheurs A - VitaMines B</v>
      </c>
      <c r="R63" s="41" t="str">
        <f>IF(F62="","",VLOOKUP("l",F61:G62,2,FALSE))</f>
        <v>VitaMines B</v>
      </c>
      <c r="S63" s="34" t="str">
        <f>IFERROR(VLOOKUP('2-Phase de classement-Padel'!Q63,'Tour en Dur'!$E$4:$G$399,3,FALSE),0)</f>
        <v>L</v>
      </c>
      <c r="T63" s="44" t="str">
        <f>R63</f>
        <v>VitaMines B</v>
      </c>
      <c r="U63" s="44"/>
      <c r="V63" s="31"/>
      <c r="W63" s="31"/>
      <c r="Y63" s="40"/>
      <c r="Z63" s="31"/>
      <c r="AA63" s="5"/>
      <c r="AB63" s="5"/>
    </row>
    <row r="64" spans="2:32" ht="21" x14ac:dyDescent="0.35">
      <c r="B64" s="164"/>
      <c r="E64" s="106">
        <f>E60</f>
        <v>0.62569444444444433</v>
      </c>
      <c r="F64" s="36"/>
      <c r="G64" s="43"/>
      <c r="H64" s="151" t="str">
        <f>$A$1&amp;" - "&amp;I63&amp;" vs "&amp;I64&amp;" - "&amp;I64</f>
        <v>Padel - Les Fisbrmzv A vs Bayer les verres culs sec B - Bayer les verres culs sec B</v>
      </c>
      <c r="I64" s="41" t="str">
        <f>IF(F66="","",VLOOKUP("w",F65:G66,2,FALSE))</f>
        <v>Bayer les verres culs sec B</v>
      </c>
      <c r="J64" s="34" t="str">
        <f>IFERROR(VLOOKUP('2-Phase de classement-Padel'!H64,'Tour en Dur'!$E$4:$G$399,3,FALSE),0)</f>
        <v>L</v>
      </c>
      <c r="K64" s="44" t="str">
        <f>I64</f>
        <v>Bayer les verres culs sec B</v>
      </c>
      <c r="L64" s="44"/>
      <c r="M64" s="111">
        <f>M58</f>
        <v>0.69513888888888853</v>
      </c>
      <c r="N64" s="31"/>
      <c r="O64" s="47"/>
      <c r="P64" s="40"/>
      <c r="Q64" s="151" t="str">
        <f>$A$1&amp;" - "&amp;R63&amp;" vs "&amp;R64&amp;" - "&amp;R64</f>
        <v>Padel - VitaMines B vs Les torcheurs A - Les torcheurs A</v>
      </c>
      <c r="R64" s="41" t="str">
        <f>IF(F66="","",VLOOKUP("l",F65:G66,2,FALSE))</f>
        <v>Les torcheurs A</v>
      </c>
      <c r="S64" s="34" t="str">
        <f>IFERROR(VLOOKUP('2-Phase de classement-Padel'!Q64,'Tour en Dur'!$E$4:$G$399,3,FALSE),0)</f>
        <v>W</v>
      </c>
      <c r="T64" s="44" t="str">
        <f>R64</f>
        <v>Les torcheurs A</v>
      </c>
      <c r="U64" s="44"/>
      <c r="V64" s="111">
        <f>M58</f>
        <v>0.69513888888888853</v>
      </c>
      <c r="W64" s="31"/>
      <c r="Y64" s="40"/>
      <c r="Z64" s="31"/>
      <c r="AA64" s="5"/>
      <c r="AB64" s="5"/>
    </row>
    <row r="65" spans="2:28" ht="21" x14ac:dyDescent="0.35">
      <c r="B65" s="164"/>
      <c r="D65" s="143" t="str">
        <f>$A$1&amp;" - "&amp;E65&amp;" vs "&amp;E66&amp;" - "&amp;E65</f>
        <v>Padel - Les torcheurs A vs Bayer les verres culs sec B - Les torcheurs A</v>
      </c>
      <c r="E65" s="108" t="str">
        <f>'Param. - Transition'!C12</f>
        <v>Les torcheurs A</v>
      </c>
      <c r="F65" s="34" t="str">
        <f>IFERROR(VLOOKUP('2-Phase de classement-Padel'!D65,'Tour en Dur'!$E$4:$G$399,3,FALSE),0)</f>
        <v>L</v>
      </c>
      <c r="G65" s="44" t="str">
        <f>E65</f>
        <v>Les torcheurs A</v>
      </c>
      <c r="H65" s="44"/>
      <c r="I65" s="31"/>
      <c r="J65" s="31"/>
      <c r="K65" s="43"/>
      <c r="L65" s="151" t="str">
        <f>$A$1&amp;" - "&amp;M65&amp;" vs "&amp;M66&amp;" - "&amp;M65</f>
        <v>Padel - Les Tengos A vs Bayer les verres culs sec B - Les Tengos A</v>
      </c>
      <c r="M65" s="41" t="str">
        <f>IF(J56="","",VLOOKUP("L",J55:K56,2,FALSE))</f>
        <v>Les Tengos A</v>
      </c>
      <c r="N65" s="34" t="str">
        <f>IFERROR(VLOOKUP('2-Phase de classement-Padel'!L65,'Tour en Dur'!$E$4:$G$399,3,FALSE),0)</f>
        <v>EC</v>
      </c>
      <c r="O65" s="48" t="str">
        <f>M65</f>
        <v>Les Tengos A</v>
      </c>
      <c r="P65" s="40"/>
      <c r="Q65" s="44"/>
      <c r="R65" s="31"/>
      <c r="S65" s="31"/>
      <c r="T65" s="43"/>
      <c r="U65" s="151" t="str">
        <f>$A$1&amp;" - "&amp;V65&amp;" vs "&amp;V66&amp;" - "&amp;V65</f>
        <v>Padel - L'aile ou la cuite B vs VitaMines B - L'aile ou la cuite B</v>
      </c>
      <c r="V65" s="41" t="str">
        <f>IF(S56="","",VLOOKUP("L",S55:T56,2,FALSE))</f>
        <v>L'aile ou la cuite B</v>
      </c>
      <c r="W65" s="34" t="str">
        <f>IFERROR(VLOOKUP('2-Phase de classement-Padel'!U65,'Tour en Dur'!$E$4:$G$399,3,FALSE),0)</f>
        <v>EC</v>
      </c>
      <c r="X65" s="48" t="str">
        <f>V65</f>
        <v>L'aile ou la cuite B</v>
      </c>
      <c r="Y65" s="40"/>
      <c r="Z65" s="31"/>
      <c r="AA65" s="5"/>
      <c r="AB65" s="5"/>
    </row>
    <row r="66" spans="2:28" ht="21" x14ac:dyDescent="0.35">
      <c r="B66" s="165"/>
      <c r="D66" s="143" t="str">
        <f>$A$1&amp;" - "&amp;E65&amp;" vs "&amp;E66&amp;" - "&amp;E66</f>
        <v>Padel - Les torcheurs A vs Bayer les verres culs sec B - Bayer les verres culs sec B</v>
      </c>
      <c r="E66" s="108" t="str">
        <f>'Param. - Transition'!C13</f>
        <v>Bayer les verres culs sec B</v>
      </c>
      <c r="F66" s="34" t="str">
        <f>IFERROR(VLOOKUP('2-Phase de classement-Padel'!D66,'Tour en Dur'!$E$4:$G$399,3,FALSE),0)</f>
        <v>W</v>
      </c>
      <c r="G66" s="44" t="str">
        <f>E66</f>
        <v>Bayer les verres culs sec B</v>
      </c>
      <c r="H66" s="44"/>
      <c r="I66" s="31"/>
      <c r="J66" s="31"/>
      <c r="K66" s="43"/>
      <c r="L66" s="151" t="str">
        <f>$A$1&amp;" - "&amp;M65&amp;" vs "&amp;M66&amp;" - "&amp;M66</f>
        <v>Padel - Les Tengos A vs Bayer les verres culs sec B - Bayer les verres culs sec B</v>
      </c>
      <c r="M66" s="41" t="str">
        <f>IF(J64="","",VLOOKUP("L",J63:K64,2,FALSE))</f>
        <v>Bayer les verres culs sec B</v>
      </c>
      <c r="N66" s="34" t="str">
        <f>IFERROR(VLOOKUP('2-Phase de classement-Padel'!L66,'Tour en Dur'!$E$4:$G$399,3,FALSE),0)</f>
        <v>EC</v>
      </c>
      <c r="O66" s="48" t="str">
        <f>M66</f>
        <v>Bayer les verres culs sec B</v>
      </c>
      <c r="P66" s="40"/>
      <c r="Q66" s="44"/>
      <c r="R66" s="31"/>
      <c r="S66" s="31"/>
      <c r="T66" s="43"/>
      <c r="U66" s="151" t="str">
        <f>$A$1&amp;" - "&amp;V65&amp;" vs "&amp;V66&amp;" - "&amp;V66</f>
        <v>Padel - L'aile ou la cuite B vs VitaMines B - VitaMines B</v>
      </c>
      <c r="V66" s="41" t="str">
        <f>IF(S64="","",VLOOKUP("L",S63:T64,2,FALSE))</f>
        <v>VitaMines B</v>
      </c>
      <c r="W66" s="34" t="str">
        <f>IFERROR(VLOOKUP('2-Phase de classement-Padel'!U66,'Tour en Dur'!$E$4:$G$399,3,FALSE),0)</f>
        <v>EC</v>
      </c>
      <c r="X66" s="48" t="str">
        <f>V66</f>
        <v>VitaMines B</v>
      </c>
      <c r="Y66" s="40"/>
      <c r="Z66" s="31"/>
      <c r="AA66" s="5"/>
      <c r="AB66" s="5"/>
    </row>
    <row r="67" spans="2:28" ht="21" x14ac:dyDescent="0.35">
      <c r="E67" s="109"/>
      <c r="G67" s="43"/>
      <c r="H67" s="43"/>
      <c r="I67" s="31"/>
      <c r="J67" s="31"/>
      <c r="K67" s="43"/>
      <c r="L67" s="43"/>
      <c r="M67" s="31"/>
      <c r="N67" s="31"/>
      <c r="O67" s="47"/>
      <c r="P67" s="40"/>
      <c r="Q67" s="43"/>
      <c r="R67" s="31"/>
      <c r="S67" s="31"/>
      <c r="T67" s="43"/>
      <c r="U67" s="43"/>
      <c r="V67" s="31"/>
      <c r="W67" s="31"/>
      <c r="Y67" s="40"/>
      <c r="Z67" s="31"/>
      <c r="AA67" s="5"/>
      <c r="AB67" s="5"/>
    </row>
    <row r="68" spans="2:28" ht="21" x14ac:dyDescent="0.35">
      <c r="E68" s="106">
        <f>E64+Paramétrage!$F$26+Paramétrage!$F$27</f>
        <v>0.63263888888888875</v>
      </c>
      <c r="G68" s="43"/>
      <c r="H68" s="43"/>
      <c r="I68" s="31"/>
      <c r="J68" s="31"/>
      <c r="K68" s="43"/>
      <c r="L68" s="43"/>
      <c r="M68" s="31"/>
      <c r="N68" s="31"/>
      <c r="O68" s="47"/>
      <c r="P68" s="40"/>
      <c r="Q68" s="43"/>
      <c r="R68" s="31"/>
      <c r="S68" s="31"/>
      <c r="T68" s="43"/>
      <c r="U68" s="43"/>
      <c r="V68" s="31"/>
      <c r="W68" s="31"/>
      <c r="Y68" s="40"/>
      <c r="Z68" s="31"/>
      <c r="AA68" s="5"/>
      <c r="AB68" s="5"/>
    </row>
    <row r="69" spans="2:28" ht="21" x14ac:dyDescent="0.35">
      <c r="B69" s="163"/>
      <c r="D69" s="143" t="str">
        <f>$A$1&amp;" - "&amp;E69&amp;" vs "&amp;E70&amp;" - "&amp;E69</f>
        <v>Padel - Roue Libre A vs Les Fisbrmzv B - Roue Libre A</v>
      </c>
      <c r="E69" s="108" t="str">
        <f>'Param. - Transition'!B5</f>
        <v>Roue Libre A</v>
      </c>
      <c r="F69" s="34" t="str">
        <f>IFERROR(VLOOKUP('2-Phase de classement-Padel'!D69,'Tour en Dur'!$E$4:$G$399,3,FALSE),0)</f>
        <v>L</v>
      </c>
      <c r="G69" s="44" t="str">
        <f>E69</f>
        <v>Roue Libre A</v>
      </c>
      <c r="H69" s="44"/>
      <c r="I69" s="31"/>
      <c r="J69" s="31"/>
      <c r="K69" s="43"/>
      <c r="L69" s="43"/>
      <c r="M69" s="31"/>
      <c r="N69" s="31"/>
      <c r="O69" s="47"/>
      <c r="P69" s="40"/>
      <c r="Q69" s="44"/>
      <c r="R69" s="31"/>
      <c r="S69" s="31"/>
      <c r="T69" s="43"/>
      <c r="U69" s="43"/>
      <c r="V69" s="31"/>
      <c r="W69" s="31"/>
      <c r="Y69" s="40"/>
      <c r="Z69" s="31"/>
      <c r="AA69" s="5"/>
      <c r="AB69" s="5"/>
    </row>
    <row r="70" spans="2:28" ht="21" x14ac:dyDescent="0.35">
      <c r="B70" s="164"/>
      <c r="D70" s="143" t="str">
        <f>$A$1&amp;" - "&amp;E69&amp;" vs "&amp;E70&amp;" - "&amp;E70</f>
        <v>Padel - Roue Libre A vs Les Fisbrmzv B - Les Fisbrmzv B</v>
      </c>
      <c r="E70" s="108" t="str">
        <f>'Param. - Transition'!B8</f>
        <v>Les Fisbrmzv B</v>
      </c>
      <c r="F70" s="34" t="str">
        <f>IFERROR(VLOOKUP('2-Phase de classement-Padel'!D70,'Tour en Dur'!$E$4:$G$399,3,FALSE),0)</f>
        <v>W</v>
      </c>
      <c r="G70" s="44" t="str">
        <f>E70</f>
        <v>Les Fisbrmzv B</v>
      </c>
      <c r="H70" s="44"/>
      <c r="I70" s="106">
        <f>I54+Paramétrage!$F$26+Paramétrage!$F$27</f>
        <v>0.66736111111111085</v>
      </c>
      <c r="J70" s="31"/>
      <c r="K70" s="43"/>
      <c r="L70" s="43"/>
      <c r="M70" s="31"/>
      <c r="N70" s="31"/>
      <c r="O70" s="47"/>
      <c r="P70" s="40"/>
      <c r="Q70" s="44"/>
      <c r="R70" s="106">
        <f>I70</f>
        <v>0.66736111111111085</v>
      </c>
      <c r="S70" s="31"/>
      <c r="T70" s="43"/>
      <c r="U70" s="43"/>
      <c r="V70" s="31"/>
      <c r="W70" s="31"/>
      <c r="Y70" s="40"/>
      <c r="Z70" s="31"/>
      <c r="AA70" s="5"/>
      <c r="AB70" s="5"/>
    </row>
    <row r="71" spans="2:28" ht="21" x14ac:dyDescent="0.35">
      <c r="B71" s="164"/>
      <c r="E71" s="109"/>
      <c r="F71" s="36"/>
      <c r="G71" s="43"/>
      <c r="H71" s="151" t="str">
        <f>$A$1&amp;" - "&amp;I71&amp;" vs "&amp;I72&amp;" - "&amp;I71</f>
        <v>Padel - Les Fisbrmzv B vs Blockudoku B - Les Fisbrmzv B</v>
      </c>
      <c r="I71" s="41" t="str">
        <f>IF(F70="","",VLOOKUP("w",F69:G70,2,FALSE))</f>
        <v>Les Fisbrmzv B</v>
      </c>
      <c r="J71" s="34" t="str">
        <f>IFERROR(VLOOKUP('2-Phase de classement-Padel'!H71,'Tour en Dur'!$E$4:$G$399,3,FALSE),0)</f>
        <v>W</v>
      </c>
      <c r="K71" s="44" t="str">
        <f>I71</f>
        <v>Les Fisbrmzv B</v>
      </c>
      <c r="L71" s="44"/>
      <c r="M71" s="31"/>
      <c r="N71" s="31"/>
      <c r="O71" s="47"/>
      <c r="P71" s="40"/>
      <c r="Q71" s="151" t="str">
        <f>$A$1&amp;" - "&amp;R71&amp;" vs "&amp;R72&amp;" - "&amp;R71</f>
        <v>Padel - Roue Libre A vs Celtics Grave Gros A - Roue Libre A</v>
      </c>
      <c r="R71" s="41" t="str">
        <f>IF(F70="","",VLOOKUP("l",F69:G70,2,FALSE))</f>
        <v>Roue Libre A</v>
      </c>
      <c r="S71" s="34" t="str">
        <f>IFERROR(VLOOKUP('2-Phase de classement-Padel'!Q71,'Tour en Dur'!$E$4:$G$399,3,FALSE),0)</f>
        <v>L</v>
      </c>
      <c r="T71" s="44" t="str">
        <f>R71</f>
        <v>Roue Libre A</v>
      </c>
      <c r="U71" s="44"/>
      <c r="V71" s="31"/>
      <c r="W71" s="31"/>
      <c r="Y71" s="40"/>
      <c r="Z71" s="31"/>
      <c r="AA71" s="5"/>
      <c r="AB71" s="5"/>
    </row>
    <row r="72" spans="2:28" ht="21" x14ac:dyDescent="0.35">
      <c r="B72" s="164"/>
      <c r="E72" s="106">
        <f>E68</f>
        <v>0.63263888888888875</v>
      </c>
      <c r="F72" s="36"/>
      <c r="G72" s="43"/>
      <c r="H72" s="151" t="str">
        <f>$A$1&amp;" - "&amp;I71&amp;" vs "&amp;I72&amp;" - "&amp;I72</f>
        <v>Padel - Les Fisbrmzv B vs Blockudoku B - Blockudoku B</v>
      </c>
      <c r="I72" s="41" t="str">
        <f>IF(F74="","",VLOOKUP("w",F73:G74,2,FALSE))</f>
        <v>Blockudoku B</v>
      </c>
      <c r="J72" s="34" t="str">
        <f>IFERROR(VLOOKUP('2-Phase de classement-Padel'!H72,'Tour en Dur'!$E$4:$G$399,3,FALSE),0)</f>
        <v>L</v>
      </c>
      <c r="K72" s="44" t="str">
        <f>I72</f>
        <v>Blockudoku B</v>
      </c>
      <c r="L72" s="44"/>
      <c r="M72" s="31"/>
      <c r="N72" s="31"/>
      <c r="O72" s="47"/>
      <c r="P72" s="40"/>
      <c r="Q72" s="151" t="str">
        <f>$A$1&amp;" - "&amp;R71&amp;" vs "&amp;R72&amp;" - "&amp;R72</f>
        <v>Padel - Roue Libre A vs Celtics Grave Gros A - Celtics Grave Gros A</v>
      </c>
      <c r="R72" s="41" t="str">
        <f>IF(F74="","",VLOOKUP("l",F73:G74,2,FALSE))</f>
        <v>Celtics Grave Gros A</v>
      </c>
      <c r="S72" s="34" t="str">
        <f>IFERROR(VLOOKUP('2-Phase de classement-Padel'!Q72,'Tour en Dur'!$E$4:$G$399,3,FALSE),0)</f>
        <v>W</v>
      </c>
      <c r="T72" s="44" t="str">
        <f>R72</f>
        <v>Celtics Grave Gros A</v>
      </c>
      <c r="U72" s="44"/>
      <c r="V72" s="31"/>
      <c r="W72" s="31"/>
      <c r="Y72" s="40"/>
      <c r="Z72" s="31"/>
      <c r="AA72" s="5"/>
      <c r="AB72" s="5"/>
    </row>
    <row r="73" spans="2:28" ht="21" x14ac:dyDescent="0.35">
      <c r="B73" s="164"/>
      <c r="D73" s="143" t="str">
        <f>$A$1&amp;" - "&amp;E73&amp;" vs "&amp;E74&amp;" - "&amp;E73</f>
        <v>Padel - Celtics Grave Gros A vs Blockudoku B - Celtics Grave Gros A</v>
      </c>
      <c r="E73" s="108" t="str">
        <f>'Param. - Transition'!B11</f>
        <v>Celtics Grave Gros A</v>
      </c>
      <c r="F73" s="34" t="str">
        <f>IFERROR(VLOOKUP('2-Phase de classement-Padel'!D73,'Tour en Dur'!$E$4:$G$399,3,FALSE),0)</f>
        <v>L</v>
      </c>
      <c r="G73" s="44" t="str">
        <f>E73</f>
        <v>Celtics Grave Gros A</v>
      </c>
      <c r="H73" s="44"/>
      <c r="I73" s="31"/>
      <c r="J73" s="31"/>
      <c r="K73" s="43"/>
      <c r="L73" s="43"/>
      <c r="M73" s="31"/>
      <c r="N73" s="31"/>
      <c r="O73" s="47"/>
      <c r="P73" s="40"/>
      <c r="Q73" s="44"/>
      <c r="R73" s="31"/>
      <c r="S73" s="31"/>
      <c r="T73" s="43"/>
      <c r="U73" s="43"/>
      <c r="V73" s="31"/>
      <c r="W73" s="31"/>
      <c r="Y73" s="40"/>
      <c r="Z73" s="31"/>
      <c r="AA73" s="5"/>
      <c r="AB73" s="5"/>
    </row>
    <row r="74" spans="2:28" ht="21" x14ac:dyDescent="0.35">
      <c r="B74" s="164"/>
      <c r="D74" s="143" t="str">
        <f>$A$1&amp;" - "&amp;E73&amp;" vs "&amp;E74&amp;" - "&amp;E74</f>
        <v>Padel - Celtics Grave Gros A vs Blockudoku B - Blockudoku B</v>
      </c>
      <c r="E74" s="108" t="str">
        <f>'Param. - Transition'!B14</f>
        <v>Blockudoku B</v>
      </c>
      <c r="F74" s="34" t="str">
        <f>IFERROR(VLOOKUP('2-Phase de classement-Padel'!D74,'Tour en Dur'!$E$4:$G$399,3,FALSE),0)</f>
        <v>W</v>
      </c>
      <c r="G74" s="44" t="str">
        <f>E74</f>
        <v>Blockudoku B</v>
      </c>
      <c r="H74" s="44"/>
      <c r="I74" s="31"/>
      <c r="J74" s="31"/>
      <c r="K74" s="43"/>
      <c r="L74" s="43"/>
      <c r="M74" s="111">
        <f>M58+Paramétrage!$F$26+Paramétrage!$F$27</f>
        <v>0.70208333333333295</v>
      </c>
      <c r="N74" s="31"/>
      <c r="O74" s="47"/>
      <c r="P74" s="40"/>
      <c r="Q74" s="44"/>
      <c r="R74" s="31"/>
      <c r="S74" s="31"/>
      <c r="T74" s="43"/>
      <c r="U74" s="43"/>
      <c r="V74" s="111">
        <f>M74</f>
        <v>0.70208333333333295</v>
      </c>
      <c r="W74" s="31"/>
      <c r="Y74" s="40"/>
      <c r="Z74" s="31"/>
      <c r="AA74" s="5"/>
      <c r="AB74" s="5"/>
    </row>
    <row r="75" spans="2:28" ht="21" x14ac:dyDescent="0.35">
      <c r="B75" s="164"/>
      <c r="E75" s="109"/>
      <c r="F75" s="36"/>
      <c r="G75" s="43"/>
      <c r="H75" s="43"/>
      <c r="I75" s="31"/>
      <c r="J75" s="31"/>
      <c r="K75" s="43"/>
      <c r="L75" s="151" t="str">
        <f>$A$1&amp;" - "&amp;M75&amp;" vs "&amp;M76&amp;" - "&amp;M75</f>
        <v>Padel - Les Fisbrmzv B vs Waral B - Les Fisbrmzv B</v>
      </c>
      <c r="M75" s="41" t="str">
        <f>IF(J72="","",VLOOKUP("w",J71:K72,2,FALSE))</f>
        <v>Les Fisbrmzv B</v>
      </c>
      <c r="N75" s="34" t="str">
        <f>IFERROR(VLOOKUP('2-Phase de classement-Padel'!L75,'Tour en Dur'!$E$4:$G$399,3,FALSE),0)</f>
        <v>EC</v>
      </c>
      <c r="O75" s="48" t="str">
        <f>M75</f>
        <v>Les Fisbrmzv B</v>
      </c>
      <c r="P75" s="40"/>
      <c r="Q75" s="43"/>
      <c r="R75" s="31"/>
      <c r="S75" s="31"/>
      <c r="T75" s="43"/>
      <c r="U75" s="151" t="str">
        <f>$A$1&amp;" - "&amp;V75&amp;" vs "&amp;V76&amp;" - "&amp;V75</f>
        <v>Padel - Celtics Grave Gros A vs L'aile ou la cuite A - Celtics Grave Gros A</v>
      </c>
      <c r="V75" s="41" t="str">
        <f>IF(S72="","",VLOOKUP("w",S71:T72,2,FALSE))</f>
        <v>Celtics Grave Gros A</v>
      </c>
      <c r="W75" s="34">
        <f>IFERROR(VLOOKUP('2-Phase de classement-Padel'!U75,'Tour en Dur'!$E$4:$G$399,3,FALSE),0)</f>
        <v>0</v>
      </c>
      <c r="X75" s="48" t="str">
        <f>V75</f>
        <v>Celtics Grave Gros A</v>
      </c>
      <c r="Y75" s="40"/>
      <c r="Z75" s="31"/>
      <c r="AA75" s="5"/>
      <c r="AB75" s="5"/>
    </row>
    <row r="76" spans="2:28" ht="21" x14ac:dyDescent="0.35">
      <c r="B76" s="164"/>
      <c r="E76" s="106">
        <f>E72</f>
        <v>0.63263888888888875</v>
      </c>
      <c r="F76" s="36"/>
      <c r="G76" s="43"/>
      <c r="H76" s="43"/>
      <c r="I76" s="31"/>
      <c r="J76" s="31"/>
      <c r="K76" s="43"/>
      <c r="L76" s="151" t="str">
        <f>$A$1&amp;" - "&amp;M75&amp;" vs "&amp;M76&amp;" - "&amp;M76</f>
        <v>Padel - Les Fisbrmzv B vs Waral B - Waral B</v>
      </c>
      <c r="M76" s="41" t="str">
        <f>IF(J80="","",VLOOKUP("w",J79:K80,2,FALSE))</f>
        <v>Waral B</v>
      </c>
      <c r="N76" s="34" t="str">
        <f>IFERROR(VLOOKUP('2-Phase de classement-Padel'!L76,'Tour en Dur'!$E$4:$G$399,3,FALSE),0)</f>
        <v>EC</v>
      </c>
      <c r="O76" s="48" t="str">
        <f>M76</f>
        <v>Waral B</v>
      </c>
      <c r="P76" s="40"/>
      <c r="Q76" s="43"/>
      <c r="R76" s="31"/>
      <c r="S76" s="31"/>
      <c r="T76" s="43"/>
      <c r="U76" s="151" t="str">
        <f>$A$1&amp;" - "&amp;V75&amp;" vs "&amp;V76&amp;" - "&amp;V76</f>
        <v>Padel - Celtics Grave Gros A vs L'aile ou la cuite A - L'aile ou la cuite A</v>
      </c>
      <c r="V76" s="41" t="str">
        <f>IF(S80="","",VLOOKUP("w",S79:T80,2,FALSE))</f>
        <v>L'aile ou la cuite A</v>
      </c>
      <c r="W76" s="34">
        <f>IFERROR(VLOOKUP('2-Phase de classement-Padel'!U76,'Tour en Dur'!$E$4:$G$399,3,FALSE),0)</f>
        <v>0</v>
      </c>
      <c r="X76" s="48" t="str">
        <f>V76</f>
        <v>L'aile ou la cuite A</v>
      </c>
      <c r="Y76" s="40"/>
      <c r="Z76" s="31"/>
      <c r="AA76" s="5"/>
      <c r="AB76" s="5"/>
    </row>
    <row r="77" spans="2:28" ht="21" x14ac:dyDescent="0.35">
      <c r="B77" s="164"/>
      <c r="D77" s="143" t="str">
        <f>$A$1&amp;" - "&amp;E77&amp;" vs "&amp;E78&amp;" - "&amp;E77</f>
        <v>Padel - Bandanateam A vs Les Tengos B - Bandanateam A</v>
      </c>
      <c r="E77" s="108" t="str">
        <f>'Param. - Transition'!B6</f>
        <v>Bandanateam A</v>
      </c>
      <c r="F77" s="34" t="str">
        <f>IFERROR(VLOOKUP('2-Phase de classement-Padel'!D77,'Tour en Dur'!$E$4:$G$399,3,FALSE),0)</f>
        <v>W</v>
      </c>
      <c r="G77" s="44" t="str">
        <f>E77</f>
        <v>Bandanateam A</v>
      </c>
      <c r="H77" s="44"/>
      <c r="I77" s="31"/>
      <c r="J77" s="31"/>
      <c r="K77" s="43"/>
      <c r="L77" s="43"/>
      <c r="M77" s="31"/>
      <c r="N77" s="31"/>
      <c r="O77" s="47"/>
      <c r="P77" s="40"/>
      <c r="Q77" s="44"/>
      <c r="R77" s="31"/>
      <c r="S77" s="31"/>
      <c r="T77" s="43"/>
      <c r="U77" s="43"/>
      <c r="V77" s="31"/>
      <c r="W77" s="31"/>
      <c r="Y77" s="40"/>
      <c r="Z77" s="31"/>
      <c r="AA77" s="5"/>
      <c r="AB77" s="5"/>
    </row>
    <row r="78" spans="2:28" ht="21" x14ac:dyDescent="0.35">
      <c r="B78" s="164"/>
      <c r="D78" s="143" t="str">
        <f>$A$1&amp;" - "&amp;E77&amp;" vs "&amp;E78&amp;" - "&amp;E78</f>
        <v>Padel - Bandanateam A vs Les Tengos B - Les Tengos B</v>
      </c>
      <c r="E78" s="108" t="str">
        <f>'Param. - Transition'!B7</f>
        <v>Les Tengos B</v>
      </c>
      <c r="F78" s="34" t="str">
        <f>IFERROR(VLOOKUP('2-Phase de classement-Padel'!D78,'Tour en Dur'!$E$4:$G$399,3,FALSE),0)</f>
        <v>L</v>
      </c>
      <c r="G78" s="44" t="str">
        <f>E78</f>
        <v>Les Tengos B</v>
      </c>
      <c r="H78" s="44"/>
      <c r="I78" s="106">
        <f>I70</f>
        <v>0.66736111111111085</v>
      </c>
      <c r="J78" s="31"/>
      <c r="K78" s="43"/>
      <c r="L78" s="43"/>
      <c r="M78" s="31"/>
      <c r="N78" s="31"/>
      <c r="O78" s="47"/>
      <c r="P78" s="40"/>
      <c r="Q78" s="44"/>
      <c r="R78" s="106">
        <f>I70</f>
        <v>0.66736111111111085</v>
      </c>
      <c r="S78" s="31"/>
      <c r="T78" s="43"/>
      <c r="U78" s="43"/>
      <c r="V78" s="31"/>
      <c r="W78" s="31"/>
      <c r="Y78" s="40"/>
      <c r="Z78" s="31"/>
      <c r="AA78" s="5"/>
      <c r="AB78" s="5"/>
    </row>
    <row r="79" spans="2:28" ht="21" x14ac:dyDescent="0.35">
      <c r="B79" s="164"/>
      <c r="E79" s="109"/>
      <c r="F79" s="36"/>
      <c r="G79" s="43"/>
      <c r="H79" s="151" t="str">
        <f>$A$1&amp;" - "&amp;I79&amp;" vs "&amp;I80&amp;" - "&amp;I79</f>
        <v>Padel - Bandanateam A vs Waral B - Bandanateam A</v>
      </c>
      <c r="I79" s="41" t="str">
        <f>IF(F78="","",VLOOKUP("w",F77:G78,2,FALSE))</f>
        <v>Bandanateam A</v>
      </c>
      <c r="J79" s="34" t="str">
        <f>IFERROR(VLOOKUP('2-Phase de classement-Padel'!H79,'Tour en Dur'!$E$4:$G$399,3,FALSE),0)</f>
        <v>L</v>
      </c>
      <c r="K79" s="44" t="str">
        <f>I79</f>
        <v>Bandanateam A</v>
      </c>
      <c r="L79" s="44"/>
      <c r="M79" s="31"/>
      <c r="N79" s="31"/>
      <c r="O79" s="47"/>
      <c r="P79" s="40"/>
      <c r="Q79" s="151" t="str">
        <f>$A$1&amp;" - "&amp;R79&amp;" vs "&amp;R80&amp;" - "&amp;R79</f>
        <v>Padel - Les Tengos B vs L'aile ou la cuite A - Les Tengos B</v>
      </c>
      <c r="R79" s="41" t="str">
        <f>IF(F78="","",VLOOKUP("l",F77:G78,2,FALSE))</f>
        <v>Les Tengos B</v>
      </c>
      <c r="S79" s="34" t="str">
        <f>IFERROR(VLOOKUP('2-Phase de classement-Padel'!Q79,'Tour en Dur'!$E$4:$G$399,3,FALSE),0)</f>
        <v>L</v>
      </c>
      <c r="T79" s="44" t="str">
        <f>R79</f>
        <v>Les Tengos B</v>
      </c>
      <c r="U79" s="44"/>
      <c r="V79" s="31"/>
      <c r="W79" s="31"/>
      <c r="Y79" s="40"/>
      <c r="Z79" s="31"/>
      <c r="AA79" s="5"/>
      <c r="AB79" s="5"/>
    </row>
    <row r="80" spans="2:28" ht="21" x14ac:dyDescent="0.35">
      <c r="B80" s="164"/>
      <c r="E80" s="106">
        <f>E76</f>
        <v>0.63263888888888875</v>
      </c>
      <c r="F80" s="36"/>
      <c r="G80" s="43"/>
      <c r="H80" s="151" t="str">
        <f>$A$1&amp;" - "&amp;I79&amp;" vs "&amp;I80&amp;" - "&amp;I80</f>
        <v>Padel - Bandanateam A vs Waral B - Waral B</v>
      </c>
      <c r="I80" s="41" t="str">
        <f>IF(F82="","",VLOOKUP("w",F81:G82,2,FALSE))</f>
        <v>Waral B</v>
      </c>
      <c r="J80" s="34" t="str">
        <f>IFERROR(VLOOKUP('2-Phase de classement-Padel'!H80,'Tour en Dur'!$E$4:$G$399,3,FALSE),0)</f>
        <v>W</v>
      </c>
      <c r="K80" s="44" t="str">
        <f>I80</f>
        <v>Waral B</v>
      </c>
      <c r="L80" s="44"/>
      <c r="M80" s="111">
        <f>M74</f>
        <v>0.70208333333333295</v>
      </c>
      <c r="N80" s="31"/>
      <c r="O80" s="47"/>
      <c r="P80" s="40"/>
      <c r="Q80" s="151" t="str">
        <f>$A$1&amp;" - "&amp;R79&amp;" vs "&amp;R80&amp;" - "&amp;R80</f>
        <v>Padel - Les Tengos B vs L'aile ou la cuite A - L'aile ou la cuite A</v>
      </c>
      <c r="R80" s="41" t="str">
        <f>IF(F82="","",VLOOKUP("l",F81:G82,2,FALSE))</f>
        <v>L'aile ou la cuite A</v>
      </c>
      <c r="S80" s="34" t="str">
        <f>IFERROR(VLOOKUP('2-Phase de classement-Padel'!Q80,'Tour en Dur'!$E$4:$G$399,3,FALSE),0)</f>
        <v>W</v>
      </c>
      <c r="T80" s="44" t="str">
        <f>R80</f>
        <v>L'aile ou la cuite A</v>
      </c>
      <c r="U80" s="44"/>
      <c r="V80" s="37">
        <f>M74</f>
        <v>0.70208333333333295</v>
      </c>
      <c r="W80" s="31"/>
      <c r="Y80" s="40"/>
      <c r="Z80" s="31"/>
      <c r="AA80" s="5"/>
      <c r="AB80" s="5"/>
    </row>
    <row r="81" spans="2:28" ht="21" x14ac:dyDescent="0.35">
      <c r="B81" s="164"/>
      <c r="D81" s="143" t="str">
        <f>$A$1&amp;" - "&amp;E81&amp;" vs "&amp;E82&amp;" - "&amp;E81</f>
        <v>Padel - L'aile ou la cuite A vs Waral B - L'aile ou la cuite A</v>
      </c>
      <c r="E81" s="108" t="str">
        <f>'Param. - Transition'!B12</f>
        <v>L'aile ou la cuite A</v>
      </c>
      <c r="F81" s="34" t="str">
        <f>IFERROR(VLOOKUP('2-Phase de classement-Padel'!D81,'Tour en Dur'!$E$4:$G$399,3,FALSE),0)</f>
        <v>L</v>
      </c>
      <c r="G81" s="44" t="str">
        <f>E81</f>
        <v>L'aile ou la cuite A</v>
      </c>
      <c r="H81" s="44"/>
      <c r="I81" s="31"/>
      <c r="J81" s="31"/>
      <c r="K81" s="43"/>
      <c r="L81" s="151" t="str">
        <f>$A$1&amp;" - "&amp;M81&amp;" vs "&amp;M82&amp;" - "&amp;M81</f>
        <v>Padel - Blockudoku B vs Bandanateam A - Blockudoku B</v>
      </c>
      <c r="M81" s="41" t="str">
        <f>IF(J72="","",VLOOKUP("L",J71:K72,2,FALSE))</f>
        <v>Blockudoku B</v>
      </c>
      <c r="N81" s="34" t="str">
        <f>IFERROR(VLOOKUP('2-Phase de classement-Padel'!L81,'Tour en Dur'!$E$4:$G$399,3,FALSE),0)</f>
        <v>EC</v>
      </c>
      <c r="O81" s="48" t="str">
        <f>M81</f>
        <v>Blockudoku B</v>
      </c>
      <c r="P81" s="40"/>
      <c r="Q81" s="44"/>
      <c r="R81" s="31"/>
      <c r="S81" s="31"/>
      <c r="T81" s="43"/>
      <c r="U81" s="151" t="str">
        <f>$A$1&amp;" - "&amp;V81&amp;" vs "&amp;V82&amp;" - "&amp;V81</f>
        <v>Padel - Roue Libre A vs Les Tengos B - Roue Libre A</v>
      </c>
      <c r="V81" s="41" t="str">
        <f>IF(S72="","",VLOOKUP("L",S71:T72,2,FALSE))</f>
        <v>Roue Libre A</v>
      </c>
      <c r="W81" s="34">
        <f>IFERROR(VLOOKUP('2-Phase de classement-Padel'!U81,'Tour en Dur'!$E$4:$G$399,3,FALSE),0)</f>
        <v>0</v>
      </c>
      <c r="X81" s="48" t="str">
        <f>V81</f>
        <v>Roue Libre A</v>
      </c>
      <c r="Y81" s="40"/>
      <c r="Z81" s="31"/>
      <c r="AA81" s="5"/>
      <c r="AB81" s="5"/>
    </row>
    <row r="82" spans="2:28" ht="21" x14ac:dyDescent="0.35">
      <c r="B82" s="165"/>
      <c r="D82" s="143" t="str">
        <f>$A$1&amp;" - "&amp;E81&amp;" vs "&amp;E82&amp;" - "&amp;E82</f>
        <v>Padel - L'aile ou la cuite A vs Waral B - Waral B</v>
      </c>
      <c r="E82" s="108" t="str">
        <f>'Param. - Transition'!B13</f>
        <v>Waral B</v>
      </c>
      <c r="F82" s="34" t="str">
        <f>IFERROR(VLOOKUP('2-Phase de classement-Padel'!D82,'Tour en Dur'!$E$4:$G$399,3,FALSE),0)</f>
        <v>W</v>
      </c>
      <c r="G82" s="44" t="str">
        <f>E82</f>
        <v>Waral B</v>
      </c>
      <c r="H82" s="44"/>
      <c r="I82" s="31"/>
      <c r="J82" s="31"/>
      <c r="K82" s="43"/>
      <c r="L82" s="151" t="str">
        <f>$A$1&amp;" - "&amp;M81&amp;" vs "&amp;M82&amp;" - "&amp;M82</f>
        <v>Padel - Blockudoku B vs Bandanateam A - Bandanateam A</v>
      </c>
      <c r="M82" s="41" t="str">
        <f>IF(J80="","",VLOOKUP("L",J79:K80,2,FALSE))</f>
        <v>Bandanateam A</v>
      </c>
      <c r="N82" s="34" t="str">
        <f>IFERROR(VLOOKUP('2-Phase de classement-Padel'!L82,'Tour en Dur'!$E$4:$G$399,3,FALSE),0)</f>
        <v>EC</v>
      </c>
      <c r="O82" s="48" t="str">
        <f>M82</f>
        <v>Bandanateam A</v>
      </c>
      <c r="P82" s="40"/>
      <c r="Q82" s="44"/>
      <c r="R82" s="31"/>
      <c r="S82" s="31"/>
      <c r="T82" s="43"/>
      <c r="U82" s="151" t="str">
        <f>$A$1&amp;" - "&amp;V81&amp;" vs "&amp;V82&amp;" - "&amp;V82</f>
        <v>Padel - Roue Libre A vs Les Tengos B - Les Tengos B</v>
      </c>
      <c r="V82" s="41" t="str">
        <f>IF(S80="","",VLOOKUP("L",S79:T80,2,FALSE))</f>
        <v>Les Tengos B</v>
      </c>
      <c r="W82" s="34">
        <f>IFERROR(VLOOKUP('2-Phase de classement-Padel'!U82,'Tour en Dur'!$E$4:$G$399,3,FALSE),0)</f>
        <v>0</v>
      </c>
      <c r="X82" s="48" t="str">
        <f>V82</f>
        <v>Les Tengos B</v>
      </c>
      <c r="Y82" s="40"/>
      <c r="Z82" s="31"/>
      <c r="AA82" s="5"/>
      <c r="AB82" s="5"/>
    </row>
    <row r="83" spans="2:28" ht="21" x14ac:dyDescent="0.35">
      <c r="E83" s="109"/>
      <c r="G83" s="43"/>
      <c r="H83" s="43"/>
      <c r="I83" s="31"/>
      <c r="J83" s="31"/>
      <c r="K83" s="43"/>
      <c r="L83" s="43"/>
      <c r="M83" s="31"/>
      <c r="N83" s="31"/>
      <c r="O83" s="47"/>
      <c r="P83" s="40"/>
      <c r="Q83" s="43"/>
      <c r="R83" s="31"/>
      <c r="S83" s="31"/>
      <c r="T83" s="43"/>
      <c r="U83" s="43"/>
      <c r="V83" s="31"/>
      <c r="W83" s="31"/>
      <c r="Y83" s="40"/>
      <c r="Z83" s="31"/>
    </row>
    <row r="84" spans="2:28" ht="21" x14ac:dyDescent="0.35">
      <c r="P84" s="38"/>
      <c r="Y84" s="38"/>
    </row>
    <row r="85" spans="2:28" ht="21" x14ac:dyDescent="0.35">
      <c r="P85" s="38"/>
      <c r="V85" s="37" t="s">
        <v>44</v>
      </c>
      <c r="Y85" s="38"/>
    </row>
    <row r="86" spans="2:28" ht="18.5" x14ac:dyDescent="0.35">
      <c r="V86" s="37">
        <f>M74+Paramétrage!$F$26+Paramétrage!$F$27</f>
        <v>0.70902777777777737</v>
      </c>
    </row>
  </sheetData>
  <sheetProtection selectLockedCells="1"/>
  <mergeCells count="8">
    <mergeCell ref="B69:B82"/>
    <mergeCell ref="E2:N2"/>
    <mergeCell ref="R2:W2"/>
    <mergeCell ref="AA2:AC2"/>
    <mergeCell ref="B37:B50"/>
    <mergeCell ref="B53:B66"/>
    <mergeCell ref="B21:B34"/>
    <mergeCell ref="B5:B18"/>
  </mergeCells>
  <phoneticPr fontId="21" type="noConversion"/>
  <conditionalFormatting sqref="C3:G3 I3:K4 M3:O5 E69:E71 E73:E75 E81:E82 C83:G170 I84:K170 M86:P170 R86:T170 V87:Z170">
    <cfRule type="cellIs" dxfId="1413" priority="1538" operator="equal">
      <formula>"N"</formula>
    </cfRule>
    <cfRule type="cellIs" dxfId="1412" priority="1540" operator="equal">
      <formula>"L"</formula>
    </cfRule>
    <cfRule type="cellIs" dxfId="1411" priority="1539" operator="equal">
      <formula>"W"</formula>
    </cfRule>
  </conditionalFormatting>
  <conditionalFormatting sqref="E61:E63">
    <cfRule type="cellIs" dxfId="1410" priority="1499" operator="equal">
      <formula>"N"</formula>
    </cfRule>
    <cfRule type="cellIs" dxfId="1409" priority="1500" operator="equal">
      <formula>"W"</formula>
    </cfRule>
    <cfRule type="cellIs" dxfId="1408" priority="1501" operator="equal">
      <formula>"L"</formula>
    </cfRule>
  </conditionalFormatting>
  <conditionalFormatting sqref="E77:E79">
    <cfRule type="cellIs" dxfId="1407" priority="1535" operator="equal">
      <formula>"N"</formula>
    </cfRule>
    <cfRule type="cellIs" dxfId="1406" priority="1536" operator="equal">
      <formula>"W"</formula>
    </cfRule>
    <cfRule type="cellIs" dxfId="1405" priority="1537" operator="equal">
      <formula>"L"</formula>
    </cfRule>
  </conditionalFormatting>
  <conditionalFormatting sqref="E21:F23">
    <cfRule type="cellIs" dxfId="1404" priority="427" operator="equal">
      <formula>"N"</formula>
    </cfRule>
    <cfRule type="cellIs" dxfId="1403" priority="428" operator="equal">
      <formula>"W"</formula>
    </cfRule>
    <cfRule type="cellIs" dxfId="1402" priority="429" operator="equal">
      <formula>"L"</formula>
    </cfRule>
  </conditionalFormatting>
  <conditionalFormatting sqref="E31:F31">
    <cfRule type="cellIs" dxfId="1401" priority="1082" operator="equal">
      <formula>"L"</formula>
    </cfRule>
    <cfRule type="cellIs" dxfId="1400" priority="1080" operator="equal">
      <formula>"N"</formula>
    </cfRule>
    <cfRule type="cellIs" dxfId="1399" priority="1081" operator="equal">
      <formula>"W"</formula>
    </cfRule>
  </conditionalFormatting>
  <conditionalFormatting sqref="E37:F39">
    <cfRule type="cellIs" dxfId="1398" priority="416" operator="equal">
      <formula>"W"</formula>
    </cfRule>
    <cfRule type="cellIs" dxfId="1397" priority="415" operator="equal">
      <formula>"N"</formula>
    </cfRule>
    <cfRule type="cellIs" dxfId="1396" priority="417" operator="equal">
      <formula>"L"</formula>
    </cfRule>
  </conditionalFormatting>
  <conditionalFormatting sqref="E47:F47">
    <cfRule type="cellIs" dxfId="1395" priority="1474" operator="equal">
      <formula>"L"</formula>
    </cfRule>
    <cfRule type="cellIs" dxfId="1394" priority="1473" operator="equal">
      <formula>"W"</formula>
    </cfRule>
    <cfRule type="cellIs" dxfId="1393" priority="1472" operator="equal">
      <formula>"N"</formula>
    </cfRule>
  </conditionalFormatting>
  <conditionalFormatting sqref="E1:O1">
    <cfRule type="cellIs" dxfId="1392" priority="319" operator="equal">
      <formula>"N"</formula>
    </cfRule>
    <cfRule type="cellIs" dxfId="1391" priority="320" operator="equal">
      <formula>"W"</formula>
    </cfRule>
    <cfRule type="cellIs" dxfId="1390" priority="321" operator="equal">
      <formula>"L"</formula>
    </cfRule>
  </conditionalFormatting>
  <conditionalFormatting sqref="F5:F6">
    <cfRule type="cellIs" dxfId="1389" priority="507" operator="equal">
      <formula>"L"</formula>
    </cfRule>
    <cfRule type="cellIs" dxfId="1388" priority="506" operator="equal">
      <formula>"W"</formula>
    </cfRule>
    <cfRule type="cellIs" dxfId="1387" priority="505" operator="equal">
      <formula>"N"</formula>
    </cfRule>
  </conditionalFormatting>
  <conditionalFormatting sqref="F8:F10">
    <cfRule type="cellIs" dxfId="1386" priority="436" operator="equal">
      <formula>"N"</formula>
    </cfRule>
    <cfRule type="cellIs" dxfId="1385" priority="438" operator="equal">
      <formula>"L"</formula>
    </cfRule>
    <cfRule type="cellIs" dxfId="1384" priority="437" operator="equal">
      <formula>"W"</formula>
    </cfRule>
  </conditionalFormatting>
  <conditionalFormatting sqref="F12:F14">
    <cfRule type="cellIs" dxfId="1383" priority="434" operator="equal">
      <formula>"W"</formula>
    </cfRule>
    <cfRule type="cellIs" dxfId="1382" priority="435" operator="equal">
      <formula>"L"</formula>
    </cfRule>
    <cfRule type="cellIs" dxfId="1381" priority="433" operator="equal">
      <formula>"N"</formula>
    </cfRule>
  </conditionalFormatting>
  <conditionalFormatting sqref="F16:F18">
    <cfRule type="cellIs" dxfId="1380" priority="430" operator="equal">
      <formula>"N"</formula>
    </cfRule>
    <cfRule type="cellIs" dxfId="1379" priority="431" operator="equal">
      <formula>"W"</formula>
    </cfRule>
    <cfRule type="cellIs" dxfId="1378" priority="432" operator="equal">
      <formula>"L"</formula>
    </cfRule>
  </conditionalFormatting>
  <conditionalFormatting sqref="F24:F26">
    <cfRule type="cellIs" dxfId="1377" priority="424" operator="equal">
      <formula>"N"</formula>
    </cfRule>
    <cfRule type="cellIs" dxfId="1376" priority="425" operator="equal">
      <formula>"W"</formula>
    </cfRule>
    <cfRule type="cellIs" dxfId="1375" priority="426" operator="equal">
      <formula>"L"</formula>
    </cfRule>
  </conditionalFormatting>
  <conditionalFormatting sqref="F28:F30">
    <cfRule type="cellIs" dxfId="1374" priority="421" operator="equal">
      <formula>"N"</formula>
    </cfRule>
    <cfRule type="cellIs" dxfId="1373" priority="423" operator="equal">
      <formula>"L"</formula>
    </cfRule>
    <cfRule type="cellIs" dxfId="1372" priority="422" operator="equal">
      <formula>"W"</formula>
    </cfRule>
  </conditionalFormatting>
  <conditionalFormatting sqref="F32:F34">
    <cfRule type="cellIs" dxfId="1371" priority="418" operator="equal">
      <formula>"N"</formula>
    </cfRule>
    <cfRule type="cellIs" dxfId="1370" priority="420" operator="equal">
      <formula>"L"</formula>
    </cfRule>
    <cfRule type="cellIs" dxfId="1369" priority="419" operator="equal">
      <formula>"W"</formula>
    </cfRule>
  </conditionalFormatting>
  <conditionalFormatting sqref="F40:F42">
    <cfRule type="cellIs" dxfId="1368" priority="414" operator="equal">
      <formula>"L"</formula>
    </cfRule>
    <cfRule type="cellIs" dxfId="1367" priority="413" operator="equal">
      <formula>"W"</formula>
    </cfRule>
    <cfRule type="cellIs" dxfId="1366" priority="412" operator="equal">
      <formula>"N"</formula>
    </cfRule>
  </conditionalFormatting>
  <conditionalFormatting sqref="F44:F46">
    <cfRule type="cellIs" dxfId="1365" priority="410" operator="equal">
      <formula>"W"</formula>
    </cfRule>
    <cfRule type="cellIs" dxfId="1364" priority="411" operator="equal">
      <formula>"L"</formula>
    </cfRule>
    <cfRule type="cellIs" dxfId="1363" priority="409" operator="equal">
      <formula>"N"</formula>
    </cfRule>
  </conditionalFormatting>
  <conditionalFormatting sqref="F48:F50">
    <cfRule type="cellIs" dxfId="1362" priority="408" operator="equal">
      <formula>"L"</formula>
    </cfRule>
    <cfRule type="cellIs" dxfId="1361" priority="407" operator="equal">
      <formula>"W"</formula>
    </cfRule>
    <cfRule type="cellIs" dxfId="1360" priority="406" operator="equal">
      <formula>"N"</formula>
    </cfRule>
  </conditionalFormatting>
  <conditionalFormatting sqref="F52:G66">
    <cfRule type="cellIs" dxfId="1359" priority="396" operator="equal">
      <formula>"L"</formula>
    </cfRule>
    <cfRule type="cellIs" dxfId="1358" priority="395" operator="equal">
      <formula>"W"</formula>
    </cfRule>
    <cfRule type="cellIs" dxfId="1357" priority="394" operator="equal">
      <formula>"N"</formula>
    </cfRule>
  </conditionalFormatting>
  <conditionalFormatting sqref="F68:G82">
    <cfRule type="cellIs" dxfId="1356" priority="383" operator="equal">
      <formula>"W"</formula>
    </cfRule>
    <cfRule type="cellIs" dxfId="1355" priority="384" operator="equal">
      <formula>"L"</formula>
    </cfRule>
    <cfRule type="cellIs" dxfId="1354" priority="382" operator="equal">
      <formula>"N"</formula>
    </cfRule>
  </conditionalFormatting>
  <conditionalFormatting sqref="G5:G19">
    <cfRule type="cellIs" dxfId="1353" priority="971" operator="equal">
      <formula>"N"</formula>
    </cfRule>
    <cfRule type="cellIs" dxfId="1352" priority="972" operator="equal">
      <formula>"W"</formula>
    </cfRule>
    <cfRule type="cellIs" dxfId="1351" priority="973" operator="equal">
      <formula>"L"</formula>
    </cfRule>
  </conditionalFormatting>
  <conditionalFormatting sqref="G21:G34">
    <cfRule type="cellIs" dxfId="1350" priority="1076" operator="equal">
      <formula>"L"</formula>
    </cfRule>
    <cfRule type="cellIs" dxfId="1349" priority="1075" operator="equal">
      <formula>"W"</formula>
    </cfRule>
    <cfRule type="cellIs" dxfId="1348" priority="1074" operator="equal">
      <formula>"N"</formula>
    </cfRule>
  </conditionalFormatting>
  <conditionalFormatting sqref="G37:G50">
    <cfRule type="cellIs" dxfId="1347" priority="1468" operator="equal">
      <formula>"L"</formula>
    </cfRule>
    <cfRule type="cellIs" dxfId="1346" priority="1466" operator="equal">
      <formula>"N"</formula>
    </cfRule>
    <cfRule type="cellIs" dxfId="1345" priority="1467" operator="equal">
      <formula>"W"</formula>
    </cfRule>
  </conditionalFormatting>
  <conditionalFormatting sqref="H3:H6">
    <cfRule type="cellIs" dxfId="1344" priority="354" operator="equal">
      <formula>"L"</formula>
    </cfRule>
    <cfRule type="cellIs" dxfId="1343" priority="353" operator="equal">
      <formula>"W"</formula>
    </cfRule>
    <cfRule type="cellIs" dxfId="1342" priority="352" operator="equal">
      <formula>"N"</formula>
    </cfRule>
  </conditionalFormatting>
  <conditionalFormatting sqref="H9:H14">
    <cfRule type="cellIs" dxfId="1341" priority="357" operator="equal">
      <formula>"L"</formula>
    </cfRule>
    <cfRule type="cellIs" dxfId="1340" priority="355" operator="equal">
      <formula>"N"</formula>
    </cfRule>
    <cfRule type="cellIs" dxfId="1339" priority="356" operator="equal">
      <formula>"W"</formula>
    </cfRule>
  </conditionalFormatting>
  <conditionalFormatting sqref="H17:H22">
    <cfRule type="cellIs" dxfId="1338" priority="359" operator="equal">
      <formula>"W"</formula>
    </cfRule>
    <cfRule type="cellIs" dxfId="1337" priority="360" operator="equal">
      <formula>"L"</formula>
    </cfRule>
    <cfRule type="cellIs" dxfId="1336" priority="358" operator="equal">
      <formula>"N"</formula>
    </cfRule>
  </conditionalFormatting>
  <conditionalFormatting sqref="H25:H30">
    <cfRule type="cellIs" dxfId="1335" priority="361" operator="equal">
      <formula>"N"</formula>
    </cfRule>
    <cfRule type="cellIs" dxfId="1334" priority="363" operator="equal">
      <formula>"L"</formula>
    </cfRule>
    <cfRule type="cellIs" dxfId="1333" priority="362" operator="equal">
      <formula>"W"</formula>
    </cfRule>
  </conditionalFormatting>
  <conditionalFormatting sqref="H33:H38">
    <cfRule type="cellIs" dxfId="1332" priority="364" operator="equal">
      <formula>"N"</formula>
    </cfRule>
    <cfRule type="cellIs" dxfId="1331" priority="365" operator="equal">
      <formula>"W"</formula>
    </cfRule>
    <cfRule type="cellIs" dxfId="1330" priority="366" operator="equal">
      <formula>"L"</formula>
    </cfRule>
  </conditionalFormatting>
  <conditionalFormatting sqref="H41:H46">
    <cfRule type="cellIs" dxfId="1329" priority="367" operator="equal">
      <formula>"N"</formula>
    </cfRule>
    <cfRule type="cellIs" dxfId="1328" priority="369" operator="equal">
      <formula>"L"</formula>
    </cfRule>
    <cfRule type="cellIs" dxfId="1327" priority="368" operator="equal">
      <formula>"W"</formula>
    </cfRule>
  </conditionalFormatting>
  <conditionalFormatting sqref="H49:H54 H57:H62">
    <cfRule type="cellIs" dxfId="1326" priority="370" operator="equal">
      <formula>"N"</formula>
    </cfRule>
    <cfRule type="cellIs" dxfId="1325" priority="371" operator="equal">
      <formula>"W"</formula>
    </cfRule>
    <cfRule type="cellIs" dxfId="1324" priority="372" operator="equal">
      <formula>"L"</formula>
    </cfRule>
  </conditionalFormatting>
  <conditionalFormatting sqref="H65:H70 H73:H78">
    <cfRule type="cellIs" dxfId="1323" priority="373" operator="equal">
      <formula>"N"</formula>
    </cfRule>
    <cfRule type="cellIs" dxfId="1322" priority="375" operator="equal">
      <formula>"L"</formula>
    </cfRule>
    <cfRule type="cellIs" dxfId="1321" priority="374" operator="equal">
      <formula>"W"</formula>
    </cfRule>
  </conditionalFormatting>
  <conditionalFormatting sqref="H81:H170">
    <cfRule type="cellIs" dxfId="1320" priority="378" operator="equal">
      <formula>"L"</formula>
    </cfRule>
    <cfRule type="cellIs" dxfId="1319" priority="377" operator="equal">
      <formula>"W"</formula>
    </cfRule>
    <cfRule type="cellIs" dxfId="1318" priority="376" operator="equal">
      <formula>"N"</formula>
    </cfRule>
  </conditionalFormatting>
  <conditionalFormatting sqref="I7:I8">
    <cfRule type="cellIs" dxfId="1317" priority="970" operator="equal">
      <formula>"L"</formula>
    </cfRule>
    <cfRule type="cellIs" dxfId="1316" priority="969" operator="equal">
      <formula>"W"</formula>
    </cfRule>
    <cfRule type="cellIs" dxfId="1315" priority="968" operator="equal">
      <formula>"N"</formula>
    </cfRule>
  </conditionalFormatting>
  <conditionalFormatting sqref="I23:I24">
    <cfRule type="cellIs" dxfId="1314" priority="1071" operator="equal">
      <formula>"N"</formula>
    </cfRule>
    <cfRule type="cellIs" dxfId="1313" priority="1072" operator="equal">
      <formula>"W"</formula>
    </cfRule>
    <cfRule type="cellIs" dxfId="1312" priority="1073" operator="equal">
      <formula>"L"</formula>
    </cfRule>
  </conditionalFormatting>
  <conditionalFormatting sqref="I39:I40">
    <cfRule type="cellIs" dxfId="1311" priority="1464" operator="equal">
      <formula>"W"</formula>
    </cfRule>
    <cfRule type="cellIs" dxfId="1310" priority="1463" operator="equal">
      <formula>"N"</formula>
    </cfRule>
    <cfRule type="cellIs" dxfId="1309" priority="1465" operator="equal">
      <formula>"L"</formula>
    </cfRule>
  </conditionalFormatting>
  <conditionalFormatting sqref="I55:I56">
    <cfRule type="cellIs" dxfId="1308" priority="1401" operator="equal">
      <formula>"W"</formula>
    </cfRule>
    <cfRule type="cellIs" dxfId="1307" priority="1400" operator="equal">
      <formula>"N"</formula>
    </cfRule>
    <cfRule type="cellIs" dxfId="1306" priority="1402" operator="equal">
      <formula>"L"</formula>
    </cfRule>
  </conditionalFormatting>
  <conditionalFormatting sqref="I71:I72">
    <cfRule type="cellIs" dxfId="1305" priority="1370" operator="equal">
      <formula>"N"</formula>
    </cfRule>
    <cfRule type="cellIs" dxfId="1304" priority="1371" operator="equal">
      <formula>"W"</formula>
    </cfRule>
    <cfRule type="cellIs" dxfId="1303" priority="1372" operator="equal">
      <formula>"L"</formula>
    </cfRule>
  </conditionalFormatting>
  <conditionalFormatting sqref="I15:K17">
    <cfRule type="cellIs" dxfId="1302" priority="118" operator="equal">
      <formula>"N"</formula>
    </cfRule>
    <cfRule type="cellIs" dxfId="1301" priority="119" operator="equal">
      <formula>"W"</formula>
    </cfRule>
    <cfRule type="cellIs" dxfId="1300" priority="120" operator="equal">
      <formula>"L"</formula>
    </cfRule>
  </conditionalFormatting>
  <conditionalFormatting sqref="J6:J8">
    <cfRule type="cellIs" dxfId="1299" priority="122" operator="equal">
      <formula>"W"</formula>
    </cfRule>
    <cfRule type="cellIs" dxfId="1298" priority="123" operator="equal">
      <formula>"L"</formula>
    </cfRule>
    <cfRule type="cellIs" dxfId="1297" priority="121" operator="equal">
      <formula>"N"</formula>
    </cfRule>
  </conditionalFormatting>
  <conditionalFormatting sqref="J22:J24">
    <cfRule type="cellIs" dxfId="1296" priority="99" operator="equal">
      <formula>"L"</formula>
    </cfRule>
    <cfRule type="cellIs" dxfId="1295" priority="98" operator="equal">
      <formula>"W"</formula>
    </cfRule>
    <cfRule type="cellIs" dxfId="1294" priority="97" operator="equal">
      <formula>"N"</formula>
    </cfRule>
  </conditionalFormatting>
  <conditionalFormatting sqref="J27:J32">
    <cfRule type="cellIs" dxfId="1293" priority="102" operator="equal">
      <formula>"L"</formula>
    </cfRule>
    <cfRule type="cellIs" dxfId="1292" priority="101" operator="equal">
      <formula>"W"</formula>
    </cfRule>
    <cfRule type="cellIs" dxfId="1291" priority="100" operator="equal">
      <formula>"N"</formula>
    </cfRule>
  </conditionalFormatting>
  <conditionalFormatting sqref="J38:J40">
    <cfRule type="cellIs" dxfId="1290" priority="95" operator="equal">
      <formula>"W"</formula>
    </cfRule>
    <cfRule type="cellIs" dxfId="1289" priority="96" operator="equal">
      <formula>"L"</formula>
    </cfRule>
    <cfRule type="cellIs" dxfId="1288" priority="94" operator="equal">
      <formula>"N"</formula>
    </cfRule>
  </conditionalFormatting>
  <conditionalFormatting sqref="J43:J48">
    <cfRule type="cellIs" dxfId="1287" priority="93" operator="equal">
      <formula>"L"</formula>
    </cfRule>
    <cfRule type="cellIs" dxfId="1286" priority="92" operator="equal">
      <formula>"W"</formula>
    </cfRule>
    <cfRule type="cellIs" dxfId="1285" priority="91" operator="equal">
      <formula>"N"</formula>
    </cfRule>
  </conditionalFormatting>
  <conditionalFormatting sqref="J54:J56">
    <cfRule type="cellIs" dxfId="1284" priority="84" operator="equal">
      <formula>"L"</formula>
    </cfRule>
    <cfRule type="cellIs" dxfId="1283" priority="83" operator="equal">
      <formula>"W"</formula>
    </cfRule>
    <cfRule type="cellIs" dxfId="1282" priority="82" operator="equal">
      <formula>"N"</formula>
    </cfRule>
  </conditionalFormatting>
  <conditionalFormatting sqref="J59:J64">
    <cfRule type="cellIs" dxfId="1281" priority="73" operator="equal">
      <formula>"N"</formula>
    </cfRule>
    <cfRule type="cellIs" dxfId="1280" priority="74" operator="equal">
      <formula>"W"</formula>
    </cfRule>
    <cfRule type="cellIs" dxfId="1279" priority="75" operator="equal">
      <formula>"L"</formula>
    </cfRule>
  </conditionalFormatting>
  <conditionalFormatting sqref="J70:J72">
    <cfRule type="cellIs" dxfId="1278" priority="70" operator="equal">
      <formula>"N"</formula>
    </cfRule>
    <cfRule type="cellIs" dxfId="1277" priority="72" operator="equal">
      <formula>"L"</formula>
    </cfRule>
    <cfRule type="cellIs" dxfId="1276" priority="71" operator="equal">
      <formula>"W"</formula>
    </cfRule>
  </conditionalFormatting>
  <conditionalFormatting sqref="J75:J80">
    <cfRule type="cellIs" dxfId="1275" priority="64" operator="equal">
      <formula>"N"</formula>
    </cfRule>
    <cfRule type="cellIs" dxfId="1274" priority="66" operator="equal">
      <formula>"L"</formula>
    </cfRule>
    <cfRule type="cellIs" dxfId="1273" priority="65" operator="equal">
      <formula>"W"</formula>
    </cfRule>
  </conditionalFormatting>
  <conditionalFormatting sqref="K6:K12">
    <cfRule type="cellIs" dxfId="1272" priority="964" operator="equal">
      <formula>"L"</formula>
    </cfRule>
    <cfRule type="cellIs" dxfId="1271" priority="962" operator="equal">
      <formula>"N"</formula>
    </cfRule>
    <cfRule type="cellIs" dxfId="1270" priority="963" operator="equal">
      <formula>"W"</formula>
    </cfRule>
  </conditionalFormatting>
  <conditionalFormatting sqref="K18:K19">
    <cfRule type="cellIs" dxfId="1269" priority="956" operator="equal">
      <formula>"N"</formula>
    </cfRule>
    <cfRule type="cellIs" dxfId="1268" priority="957" operator="equal">
      <formula>"W"</formula>
    </cfRule>
    <cfRule type="cellIs" dxfId="1267" priority="958" operator="equal">
      <formula>"L"</formula>
    </cfRule>
  </conditionalFormatting>
  <conditionalFormatting sqref="K22:K32 I31:I32">
    <cfRule type="cellIs" dxfId="1266" priority="1017" operator="equal">
      <formula>"W"</formula>
    </cfRule>
    <cfRule type="cellIs" dxfId="1265" priority="1016" operator="equal">
      <formula>"N"</formula>
    </cfRule>
    <cfRule type="cellIs" dxfId="1264" priority="1018" operator="equal">
      <formula>"L"</formula>
    </cfRule>
  </conditionalFormatting>
  <conditionalFormatting sqref="K34:K35">
    <cfRule type="cellIs" dxfId="1263" priority="1061" operator="equal">
      <formula>"L"</formula>
    </cfRule>
    <cfRule type="cellIs" dxfId="1262" priority="1060" operator="equal">
      <formula>"W"</formula>
    </cfRule>
    <cfRule type="cellIs" dxfId="1261" priority="1059" operator="equal">
      <formula>"N"</formula>
    </cfRule>
  </conditionalFormatting>
  <conditionalFormatting sqref="K38:K48 I47:I48">
    <cfRule type="cellIs" dxfId="1260" priority="1183" operator="equal">
      <formula>"N"</formula>
    </cfRule>
    <cfRule type="cellIs" dxfId="1259" priority="1184" operator="equal">
      <formula>"W"</formula>
    </cfRule>
    <cfRule type="cellIs" dxfId="1258" priority="1185" operator="equal">
      <formula>"L"</formula>
    </cfRule>
  </conditionalFormatting>
  <conditionalFormatting sqref="K50:K51">
    <cfRule type="cellIs" dxfId="1257" priority="1453" operator="equal">
      <formula>"L"</formula>
    </cfRule>
    <cfRule type="cellIs" dxfId="1256" priority="1452" operator="equal">
      <formula>"W"</formula>
    </cfRule>
    <cfRule type="cellIs" dxfId="1255" priority="1451" operator="equal">
      <formula>"N"</formula>
    </cfRule>
  </conditionalFormatting>
  <conditionalFormatting sqref="K54:K64 I63:I64">
    <cfRule type="cellIs" dxfId="1254" priority="1177" operator="equal">
      <formula>"N"</formula>
    </cfRule>
    <cfRule type="cellIs" dxfId="1253" priority="1178" operator="equal">
      <formula>"W"</formula>
    </cfRule>
    <cfRule type="cellIs" dxfId="1252" priority="1179" operator="equal">
      <formula>"L"</formula>
    </cfRule>
  </conditionalFormatting>
  <conditionalFormatting sqref="K66:K67">
    <cfRule type="cellIs" dxfId="1251" priority="1492" operator="equal">
      <formula>"L"</formula>
    </cfRule>
    <cfRule type="cellIs" dxfId="1250" priority="1491" operator="equal">
      <formula>"W"</formula>
    </cfRule>
    <cfRule type="cellIs" dxfId="1249" priority="1490" operator="equal">
      <formula>"N"</formula>
    </cfRule>
  </conditionalFormatting>
  <conditionalFormatting sqref="K70:K80 I79:I80">
    <cfRule type="cellIs" dxfId="1248" priority="1171" operator="equal">
      <formula>"N"</formula>
    </cfRule>
    <cfRule type="cellIs" dxfId="1247" priority="1173" operator="equal">
      <formula>"L"</formula>
    </cfRule>
    <cfRule type="cellIs" dxfId="1246" priority="1172" operator="equal">
      <formula>"W"</formula>
    </cfRule>
  </conditionalFormatting>
  <conditionalFormatting sqref="K82:K83">
    <cfRule type="cellIs" dxfId="1245" priority="1528" operator="equal">
      <formula>"L"</formula>
    </cfRule>
    <cfRule type="cellIs" dxfId="1244" priority="1526" operator="equal">
      <formula>"N"</formula>
    </cfRule>
    <cfRule type="cellIs" dxfId="1243" priority="1527" operator="equal">
      <formula>"W"</formula>
    </cfRule>
  </conditionalFormatting>
  <conditionalFormatting sqref="L3:L10">
    <cfRule type="cellIs" dxfId="1242" priority="297" operator="equal">
      <formula>"L"</formula>
    </cfRule>
    <cfRule type="cellIs" dxfId="1241" priority="295" operator="equal">
      <formula>"N"</formula>
    </cfRule>
    <cfRule type="cellIs" dxfId="1240" priority="296" operator="equal">
      <formula>"W"</formula>
    </cfRule>
  </conditionalFormatting>
  <conditionalFormatting sqref="L13:L16">
    <cfRule type="cellIs" dxfId="1239" priority="292" operator="equal">
      <formula>"N"</formula>
    </cfRule>
    <cfRule type="cellIs" dxfId="1238" priority="293" operator="equal">
      <formula>"W"</formula>
    </cfRule>
    <cfRule type="cellIs" dxfId="1237" priority="294" operator="equal">
      <formula>"L"</formula>
    </cfRule>
  </conditionalFormatting>
  <conditionalFormatting sqref="L19:L26">
    <cfRule type="cellIs" dxfId="1236" priority="301" operator="equal">
      <formula>"N"</formula>
    </cfRule>
    <cfRule type="cellIs" dxfId="1235" priority="302" operator="equal">
      <formula>"W"</formula>
    </cfRule>
    <cfRule type="cellIs" dxfId="1234" priority="303" operator="equal">
      <formula>"L"</formula>
    </cfRule>
  </conditionalFormatting>
  <conditionalFormatting sqref="L29:L32">
    <cfRule type="cellIs" dxfId="1233" priority="298" operator="equal">
      <formula>"N"</formula>
    </cfRule>
    <cfRule type="cellIs" dxfId="1232" priority="299" operator="equal">
      <formula>"W"</formula>
    </cfRule>
    <cfRule type="cellIs" dxfId="1231" priority="300" operator="equal">
      <formula>"L"</formula>
    </cfRule>
  </conditionalFormatting>
  <conditionalFormatting sqref="L35:L42">
    <cfRule type="cellIs" dxfId="1230" priority="314" operator="equal">
      <formula>"W"</formula>
    </cfRule>
    <cfRule type="cellIs" dxfId="1229" priority="313" operator="equal">
      <formula>"N"</formula>
    </cfRule>
    <cfRule type="cellIs" dxfId="1228" priority="315" operator="equal">
      <formula>"L"</formula>
    </cfRule>
  </conditionalFormatting>
  <conditionalFormatting sqref="L45:L48">
    <cfRule type="cellIs" dxfId="1227" priority="312" operator="equal">
      <formula>"L"</formula>
    </cfRule>
    <cfRule type="cellIs" dxfId="1226" priority="310" operator="equal">
      <formula>"N"</formula>
    </cfRule>
    <cfRule type="cellIs" dxfId="1225" priority="311" operator="equal">
      <formula>"W"</formula>
    </cfRule>
  </conditionalFormatting>
  <conditionalFormatting sqref="L51:L58 L61:L64">
    <cfRule type="cellIs" dxfId="1224" priority="304" operator="equal">
      <formula>"N"</formula>
    </cfRule>
    <cfRule type="cellIs" dxfId="1223" priority="306" operator="equal">
      <formula>"L"</formula>
    </cfRule>
    <cfRule type="cellIs" dxfId="1222" priority="305" operator="equal">
      <formula>"W"</formula>
    </cfRule>
  </conditionalFormatting>
  <conditionalFormatting sqref="L67:L74 L77:L80">
    <cfRule type="cellIs" dxfId="1221" priority="307" operator="equal">
      <formula>"N"</formula>
    </cfRule>
    <cfRule type="cellIs" dxfId="1220" priority="308" operator="equal">
      <formula>"W"</formula>
    </cfRule>
    <cfRule type="cellIs" dxfId="1219" priority="309" operator="equal">
      <formula>"L"</formula>
    </cfRule>
  </conditionalFormatting>
  <conditionalFormatting sqref="L83:L170">
    <cfRule type="cellIs" dxfId="1218" priority="317" operator="equal">
      <formula>"W"</formula>
    </cfRule>
    <cfRule type="cellIs" dxfId="1217" priority="318" operator="equal">
      <formula>"L"</formula>
    </cfRule>
    <cfRule type="cellIs" dxfId="1216" priority="316" operator="equal">
      <formula>"N"</formula>
    </cfRule>
  </conditionalFormatting>
  <conditionalFormatting sqref="M17:M18">
    <cfRule type="cellIs" dxfId="1215" priority="961" operator="equal">
      <formula>"L"</formula>
    </cfRule>
    <cfRule type="cellIs" dxfId="1214" priority="960" operator="equal">
      <formula>"W"</formula>
    </cfRule>
    <cfRule type="cellIs" dxfId="1213" priority="959" operator="equal">
      <formula>"N"</formula>
    </cfRule>
  </conditionalFormatting>
  <conditionalFormatting sqref="M33:M34">
    <cfRule type="cellIs" dxfId="1212" priority="1062" operator="equal">
      <formula>"N"</formula>
    </cfRule>
    <cfRule type="cellIs" dxfId="1211" priority="1063" operator="equal">
      <formula>"W"</formula>
    </cfRule>
    <cfRule type="cellIs" dxfId="1210" priority="1064" operator="equal">
      <formula>"L"</formula>
    </cfRule>
  </conditionalFormatting>
  <conditionalFormatting sqref="M49:M50">
    <cfRule type="cellIs" dxfId="1209" priority="1455" operator="equal">
      <formula>"W"</formula>
    </cfRule>
    <cfRule type="cellIs" dxfId="1208" priority="1454" operator="equal">
      <formula>"N"</formula>
    </cfRule>
    <cfRule type="cellIs" dxfId="1207" priority="1456" operator="equal">
      <formula>"L"</formula>
    </cfRule>
  </conditionalFormatting>
  <conditionalFormatting sqref="M59:M61">
    <cfRule type="cellIs" dxfId="1206" priority="1396" operator="equal">
      <formula>"L"</formula>
    </cfRule>
    <cfRule type="cellIs" dxfId="1205" priority="1395" operator="equal">
      <formula>"W"</formula>
    </cfRule>
    <cfRule type="cellIs" dxfId="1204" priority="1394" operator="equal">
      <formula>"N"</formula>
    </cfRule>
  </conditionalFormatting>
  <conditionalFormatting sqref="M75:M77">
    <cfRule type="cellIs" dxfId="1203" priority="1375" operator="equal">
      <formula>"L"</formula>
    </cfRule>
    <cfRule type="cellIs" dxfId="1202" priority="1373" operator="equal">
      <formula>"N"</formula>
    </cfRule>
    <cfRule type="cellIs" dxfId="1201" priority="1374" operator="equal">
      <formula>"W"</formula>
    </cfRule>
  </conditionalFormatting>
  <conditionalFormatting sqref="M11:N13">
    <cfRule type="cellIs" dxfId="1200" priority="113" operator="equal">
      <formula>"W"</formula>
    </cfRule>
    <cfRule type="cellIs" dxfId="1199" priority="112" operator="equal">
      <formula>"N"</formula>
    </cfRule>
    <cfRule type="cellIs" dxfId="1198" priority="114" operator="equal">
      <formula>"L"</formula>
    </cfRule>
  </conditionalFormatting>
  <conditionalFormatting sqref="M27:N29">
    <cfRule type="cellIs" dxfId="1197" priority="108" operator="equal">
      <formula>"L"</formula>
    </cfRule>
    <cfRule type="cellIs" dxfId="1196" priority="107" operator="equal">
      <formula>"W"</formula>
    </cfRule>
    <cfRule type="cellIs" dxfId="1195" priority="106" operator="equal">
      <formula>"N"</formula>
    </cfRule>
  </conditionalFormatting>
  <conditionalFormatting sqref="M43:N45">
    <cfRule type="cellIs" dxfId="1194" priority="90" operator="equal">
      <formula>"L"</formula>
    </cfRule>
    <cfRule type="cellIs" dxfId="1193" priority="89" operator="equal">
      <formula>"W"</formula>
    </cfRule>
    <cfRule type="cellIs" dxfId="1192" priority="88" operator="equal">
      <formula>"N"</formula>
    </cfRule>
  </conditionalFormatting>
  <conditionalFormatting sqref="M65:O69">
    <cfRule type="cellIs" dxfId="1191" priority="78" operator="equal">
      <formula>"L"</formula>
    </cfRule>
    <cfRule type="cellIs" dxfId="1190" priority="77" operator="equal">
      <formula>"W"</formula>
    </cfRule>
    <cfRule type="cellIs" dxfId="1189" priority="76" operator="equal">
      <formula>"N"</formula>
    </cfRule>
  </conditionalFormatting>
  <conditionalFormatting sqref="M81:O85">
    <cfRule type="cellIs" dxfId="1188" priority="63" operator="equal">
      <formula>"L"</formula>
    </cfRule>
    <cfRule type="cellIs" dxfId="1187" priority="61" operator="equal">
      <formula>"N"</formula>
    </cfRule>
    <cfRule type="cellIs" dxfId="1186" priority="62" operator="equal">
      <formula>"W"</formula>
    </cfRule>
  </conditionalFormatting>
  <conditionalFormatting sqref="N14:N18">
    <cfRule type="cellIs" dxfId="1185" priority="111" operator="equal">
      <formula>"L"</formula>
    </cfRule>
    <cfRule type="cellIs" dxfId="1184" priority="110" operator="equal">
      <formula>"W"</formula>
    </cfRule>
    <cfRule type="cellIs" dxfId="1183" priority="109" operator="equal">
      <formula>"N"</formula>
    </cfRule>
  </conditionalFormatting>
  <conditionalFormatting sqref="N30:N34">
    <cfRule type="cellIs" dxfId="1182" priority="103" operator="equal">
      <formula>"N"</formula>
    </cfRule>
    <cfRule type="cellIs" dxfId="1181" priority="105" operator="equal">
      <formula>"L"</formula>
    </cfRule>
    <cfRule type="cellIs" dxfId="1180" priority="104" operator="equal">
      <formula>"W"</formula>
    </cfRule>
  </conditionalFormatting>
  <conditionalFormatting sqref="N46:N50">
    <cfRule type="cellIs" dxfId="1179" priority="87" operator="equal">
      <formula>"L"</formula>
    </cfRule>
    <cfRule type="cellIs" dxfId="1178" priority="86" operator="equal">
      <formula>"W"</formula>
    </cfRule>
    <cfRule type="cellIs" dxfId="1177" priority="85" operator="equal">
      <formula>"N"</formula>
    </cfRule>
  </conditionalFormatting>
  <conditionalFormatting sqref="N54:O64">
    <cfRule type="cellIs" dxfId="1176" priority="81" operator="equal">
      <formula>"L"</formula>
    </cfRule>
    <cfRule type="cellIs" dxfId="1175" priority="80" operator="equal">
      <formula>"W"</formula>
    </cfRule>
    <cfRule type="cellIs" dxfId="1174" priority="79" operator="equal">
      <formula>"N"</formula>
    </cfRule>
  </conditionalFormatting>
  <conditionalFormatting sqref="N70:O80">
    <cfRule type="cellIs" dxfId="1173" priority="68" operator="equal">
      <formula>"W"</formula>
    </cfRule>
    <cfRule type="cellIs" dxfId="1172" priority="67" operator="equal">
      <formula>"N"</formula>
    </cfRule>
    <cfRule type="cellIs" dxfId="1171" priority="69" operator="equal">
      <formula>"L"</formula>
    </cfRule>
  </conditionalFormatting>
  <conditionalFormatting sqref="Q3:Q6">
    <cfRule type="cellIs" dxfId="1170" priority="322" operator="equal">
      <formula>"N"</formula>
    </cfRule>
    <cfRule type="cellIs" dxfId="1169" priority="323" operator="equal">
      <formula>"W"</formula>
    </cfRule>
    <cfRule type="cellIs" dxfId="1168" priority="324" operator="equal">
      <formula>"L"</formula>
    </cfRule>
  </conditionalFormatting>
  <conditionalFormatting sqref="Q9:Q14">
    <cfRule type="cellIs" dxfId="1167" priority="326" operator="equal">
      <formula>"W"</formula>
    </cfRule>
    <cfRule type="cellIs" dxfId="1166" priority="327" operator="equal">
      <formula>"L"</formula>
    </cfRule>
    <cfRule type="cellIs" dxfId="1165" priority="325" operator="equal">
      <formula>"N"</formula>
    </cfRule>
  </conditionalFormatting>
  <conditionalFormatting sqref="Q17:Q22">
    <cfRule type="cellIs" dxfId="1164" priority="330" operator="equal">
      <formula>"L"</formula>
    </cfRule>
    <cfRule type="cellIs" dxfId="1163" priority="328" operator="equal">
      <formula>"N"</formula>
    </cfRule>
    <cfRule type="cellIs" dxfId="1162" priority="329" operator="equal">
      <formula>"W"</formula>
    </cfRule>
  </conditionalFormatting>
  <conditionalFormatting sqref="Q25:Q30">
    <cfRule type="cellIs" dxfId="1161" priority="331" operator="equal">
      <formula>"N"</formula>
    </cfRule>
    <cfRule type="cellIs" dxfId="1160" priority="332" operator="equal">
      <formula>"W"</formula>
    </cfRule>
    <cfRule type="cellIs" dxfId="1159" priority="333" operator="equal">
      <formula>"L"</formula>
    </cfRule>
  </conditionalFormatting>
  <conditionalFormatting sqref="Q33:Q38">
    <cfRule type="cellIs" dxfId="1158" priority="335" operator="equal">
      <formula>"W"</formula>
    </cfRule>
    <cfRule type="cellIs" dxfId="1157" priority="336" operator="equal">
      <formula>"L"</formula>
    </cfRule>
    <cfRule type="cellIs" dxfId="1156" priority="334" operator="equal">
      <formula>"N"</formula>
    </cfRule>
  </conditionalFormatting>
  <conditionalFormatting sqref="Q41:Q46">
    <cfRule type="cellIs" dxfId="1155" priority="338" operator="equal">
      <formula>"W"</formula>
    </cfRule>
    <cfRule type="cellIs" dxfId="1154" priority="337" operator="equal">
      <formula>"N"</formula>
    </cfRule>
    <cfRule type="cellIs" dxfId="1153" priority="339" operator="equal">
      <formula>"L"</formula>
    </cfRule>
  </conditionalFormatting>
  <conditionalFormatting sqref="Q49:Q54 Q57:Q62">
    <cfRule type="cellIs" dxfId="1152" priority="342" operator="equal">
      <formula>"L"</formula>
    </cfRule>
    <cfRule type="cellIs" dxfId="1151" priority="341" operator="equal">
      <formula>"W"</formula>
    </cfRule>
    <cfRule type="cellIs" dxfId="1150" priority="340" operator="equal">
      <formula>"N"</formula>
    </cfRule>
  </conditionalFormatting>
  <conditionalFormatting sqref="Q65:Q70 Q73:Q78">
    <cfRule type="cellIs" dxfId="1149" priority="344" operator="equal">
      <formula>"W"</formula>
    </cfRule>
    <cfRule type="cellIs" dxfId="1148" priority="343" operator="equal">
      <formula>"N"</formula>
    </cfRule>
    <cfRule type="cellIs" dxfId="1147" priority="345" operator="equal">
      <formula>"L"</formula>
    </cfRule>
  </conditionalFormatting>
  <conditionalFormatting sqref="Q81:Q170">
    <cfRule type="cellIs" dxfId="1146" priority="346" operator="equal">
      <formula>"N"</formula>
    </cfRule>
    <cfRule type="cellIs" dxfId="1145" priority="348" operator="equal">
      <formula>"L"</formula>
    </cfRule>
    <cfRule type="cellIs" dxfId="1144" priority="347" operator="equal">
      <formula>"W"</formula>
    </cfRule>
  </conditionalFormatting>
  <conditionalFormatting sqref="Q1:X1">
    <cfRule type="cellIs" dxfId="1143" priority="291" operator="equal">
      <formula>"L"</formula>
    </cfRule>
    <cfRule type="cellIs" dxfId="1142" priority="290" operator="equal">
      <formula>"W"</formula>
    </cfRule>
    <cfRule type="cellIs" dxfId="1141" priority="289" operator="equal">
      <formula>"N"</formula>
    </cfRule>
  </conditionalFormatting>
  <conditionalFormatting sqref="R7:R8">
    <cfRule type="cellIs" dxfId="1140" priority="965" operator="equal">
      <formula>"N"</formula>
    </cfRule>
    <cfRule type="cellIs" dxfId="1139" priority="966" operator="equal">
      <formula>"W"</formula>
    </cfRule>
    <cfRule type="cellIs" dxfId="1138" priority="967" operator="equal">
      <formula>"L"</formula>
    </cfRule>
  </conditionalFormatting>
  <conditionalFormatting sqref="R23:R24">
    <cfRule type="cellIs" dxfId="1137" priority="1068" operator="equal">
      <formula>"N"</formula>
    </cfRule>
    <cfRule type="cellIs" dxfId="1136" priority="1070" operator="equal">
      <formula>"L"</formula>
    </cfRule>
    <cfRule type="cellIs" dxfId="1135" priority="1069" operator="equal">
      <formula>"W"</formula>
    </cfRule>
  </conditionalFormatting>
  <conditionalFormatting sqref="R31:R33">
    <cfRule type="cellIs" dxfId="1134" priority="1044" operator="equal">
      <formula>"N"</formula>
    </cfRule>
    <cfRule type="cellIs" dxfId="1133" priority="1046" operator="equal">
      <formula>"L"</formula>
    </cfRule>
    <cfRule type="cellIs" dxfId="1132" priority="1045" operator="equal">
      <formula>"W"</formula>
    </cfRule>
  </conditionalFormatting>
  <conditionalFormatting sqref="R39:R40">
    <cfRule type="cellIs" dxfId="1131" priority="1460" operator="equal">
      <formula>"N"</formula>
    </cfRule>
    <cfRule type="cellIs" dxfId="1130" priority="1461" operator="equal">
      <formula>"W"</formula>
    </cfRule>
    <cfRule type="cellIs" dxfId="1129" priority="1462" operator="equal">
      <formula>"L"</formula>
    </cfRule>
  </conditionalFormatting>
  <conditionalFormatting sqref="R47:R49">
    <cfRule type="cellIs" dxfId="1128" priority="1405" operator="equal">
      <formula>"L"</formula>
    </cfRule>
    <cfRule type="cellIs" dxfId="1127" priority="1404" operator="equal">
      <formula>"W"</formula>
    </cfRule>
    <cfRule type="cellIs" dxfId="1126" priority="1403" operator="equal">
      <formula>"N"</formula>
    </cfRule>
  </conditionalFormatting>
  <conditionalFormatting sqref="R55:R56">
    <cfRule type="cellIs" dxfId="1125" priority="1399" operator="equal">
      <formula>"L"</formula>
    </cfRule>
    <cfRule type="cellIs" dxfId="1124" priority="1397" operator="equal">
      <formula>"N"</formula>
    </cfRule>
    <cfRule type="cellIs" dxfId="1123" priority="1398" operator="equal">
      <formula>"W"</formula>
    </cfRule>
  </conditionalFormatting>
  <conditionalFormatting sqref="R63:R65">
    <cfRule type="cellIs" dxfId="1122" priority="1253" operator="equal">
      <formula>"N"</formula>
    </cfRule>
    <cfRule type="cellIs" dxfId="1121" priority="1254" operator="equal">
      <formula>"W"</formula>
    </cfRule>
    <cfRule type="cellIs" dxfId="1120" priority="1255" operator="equal">
      <formula>"L"</formula>
    </cfRule>
  </conditionalFormatting>
  <conditionalFormatting sqref="R71:R72">
    <cfRule type="cellIs" dxfId="1119" priority="1380" operator="equal">
      <formula>"W"</formula>
    </cfRule>
    <cfRule type="cellIs" dxfId="1118" priority="1381" operator="equal">
      <formula>"L"</formula>
    </cfRule>
    <cfRule type="cellIs" dxfId="1117" priority="1379" operator="equal">
      <formula>"N"</formula>
    </cfRule>
  </conditionalFormatting>
  <conditionalFormatting sqref="R79:R80 R81:T81">
    <cfRule type="cellIs" dxfId="1116" priority="1271" operator="equal">
      <formula>"N"</formula>
    </cfRule>
    <cfRule type="cellIs" dxfId="1115" priority="1272" operator="equal">
      <formula>"W"</formula>
    </cfRule>
    <cfRule type="cellIs" dxfId="1114" priority="1273" operator="equal">
      <formula>"L"</formula>
    </cfRule>
  </conditionalFormatting>
  <conditionalFormatting sqref="S5:S8">
    <cfRule type="cellIs" dxfId="1113" priority="1" operator="equal">
      <formula>"N"</formula>
    </cfRule>
    <cfRule type="cellIs" dxfId="1112" priority="2" operator="equal">
      <formula>"W"</formula>
    </cfRule>
    <cfRule type="cellIs" dxfId="1111" priority="3" operator="equal">
      <formula>"L"</formula>
    </cfRule>
  </conditionalFormatting>
  <conditionalFormatting sqref="S11:S17">
    <cfRule type="cellIs" dxfId="1110" priority="7" operator="equal">
      <formula>"N"</formula>
    </cfRule>
    <cfRule type="cellIs" dxfId="1109" priority="8" operator="equal">
      <formula>"W"</formula>
    </cfRule>
    <cfRule type="cellIs" dxfId="1108" priority="9" operator="equal">
      <formula>"L"</formula>
    </cfRule>
  </conditionalFormatting>
  <conditionalFormatting sqref="S21:S24">
    <cfRule type="cellIs" dxfId="1107" priority="15" operator="equal">
      <formula>"L"</formula>
    </cfRule>
    <cfRule type="cellIs" dxfId="1106" priority="14" operator="equal">
      <formula>"W"</formula>
    </cfRule>
    <cfRule type="cellIs" dxfId="1105" priority="13" operator="equal">
      <formula>"N"</formula>
    </cfRule>
  </conditionalFormatting>
  <conditionalFormatting sqref="S27:S33">
    <cfRule type="cellIs" dxfId="1104" priority="21" operator="equal">
      <formula>"L"</formula>
    </cfRule>
    <cfRule type="cellIs" dxfId="1103" priority="20" operator="equal">
      <formula>"W"</formula>
    </cfRule>
    <cfRule type="cellIs" dxfId="1102" priority="19" operator="equal">
      <formula>"N"</formula>
    </cfRule>
  </conditionalFormatting>
  <conditionalFormatting sqref="S37:S40">
    <cfRule type="cellIs" dxfId="1101" priority="25" operator="equal">
      <formula>"N"</formula>
    </cfRule>
    <cfRule type="cellIs" dxfId="1100" priority="26" operator="equal">
      <formula>"W"</formula>
    </cfRule>
    <cfRule type="cellIs" dxfId="1099" priority="27" operator="equal">
      <formula>"L"</formula>
    </cfRule>
  </conditionalFormatting>
  <conditionalFormatting sqref="S43:S49">
    <cfRule type="cellIs" dxfId="1098" priority="31" operator="equal">
      <formula>"N"</formula>
    </cfRule>
    <cfRule type="cellIs" dxfId="1097" priority="32" operator="equal">
      <formula>"W"</formula>
    </cfRule>
    <cfRule type="cellIs" dxfId="1096" priority="33" operator="equal">
      <formula>"L"</formula>
    </cfRule>
  </conditionalFormatting>
  <conditionalFormatting sqref="S52:S56">
    <cfRule type="cellIs" dxfId="1095" priority="38" operator="equal">
      <formula>"W"</formula>
    </cfRule>
    <cfRule type="cellIs" dxfId="1094" priority="37" operator="equal">
      <formula>"N"</formula>
    </cfRule>
    <cfRule type="cellIs" dxfId="1093" priority="39" operator="equal">
      <formula>"L"</formula>
    </cfRule>
  </conditionalFormatting>
  <conditionalFormatting sqref="S59:S65">
    <cfRule type="cellIs" dxfId="1092" priority="44" operator="equal">
      <formula>"W"</formula>
    </cfRule>
    <cfRule type="cellIs" dxfId="1091" priority="43" operator="equal">
      <formula>"N"</formula>
    </cfRule>
    <cfRule type="cellIs" dxfId="1090" priority="45" operator="equal">
      <formula>"L"</formula>
    </cfRule>
  </conditionalFormatting>
  <conditionalFormatting sqref="S68:S72">
    <cfRule type="cellIs" dxfId="1089" priority="49" operator="equal">
      <formula>"N"</formula>
    </cfRule>
    <cfRule type="cellIs" dxfId="1088" priority="50" operator="equal">
      <formula>"W"</formula>
    </cfRule>
    <cfRule type="cellIs" dxfId="1087" priority="51" operator="equal">
      <formula>"L"</formula>
    </cfRule>
  </conditionalFormatting>
  <conditionalFormatting sqref="S75:S80">
    <cfRule type="cellIs" dxfId="1086" priority="60" operator="equal">
      <formula>"L"</formula>
    </cfRule>
    <cfRule type="cellIs" dxfId="1085" priority="59" operator="equal">
      <formula>"W"</formula>
    </cfRule>
    <cfRule type="cellIs" dxfId="1084" priority="58" operator="equal">
      <formula>"N"</formula>
    </cfRule>
  </conditionalFormatting>
  <conditionalFormatting sqref="T4:T80 R15:R17">
    <cfRule type="cellIs" dxfId="1083" priority="942" operator="equal">
      <formula>"W"</formula>
    </cfRule>
    <cfRule type="cellIs" dxfId="1082" priority="943" operator="equal">
      <formula>"L"</formula>
    </cfRule>
    <cfRule type="cellIs" dxfId="1081" priority="941" operator="equal">
      <formula>"N"</formula>
    </cfRule>
  </conditionalFormatting>
  <conditionalFormatting sqref="T82:T85">
    <cfRule type="cellIs" dxfId="1080" priority="1520" operator="equal">
      <formula>"N"</formula>
    </cfRule>
    <cfRule type="cellIs" dxfId="1079" priority="1521" operator="equal">
      <formula>"W"</formula>
    </cfRule>
    <cfRule type="cellIs" dxfId="1078" priority="1522" operator="equal">
      <formula>"L"</formula>
    </cfRule>
  </conditionalFormatting>
  <conditionalFormatting sqref="U3:U10">
    <cfRule type="cellIs" dxfId="1077" priority="265" operator="equal">
      <formula>"N"</formula>
    </cfRule>
    <cfRule type="cellIs" dxfId="1076" priority="267" operator="equal">
      <formula>"L"</formula>
    </cfRule>
    <cfRule type="cellIs" dxfId="1075" priority="266" operator="equal">
      <formula>"W"</formula>
    </cfRule>
  </conditionalFormatting>
  <conditionalFormatting sqref="U13:U16">
    <cfRule type="cellIs" dxfId="1074" priority="264" operator="equal">
      <formula>"L"</formula>
    </cfRule>
    <cfRule type="cellIs" dxfId="1073" priority="263" operator="equal">
      <formula>"W"</formula>
    </cfRule>
    <cfRule type="cellIs" dxfId="1072" priority="262" operator="equal">
      <formula>"N"</formula>
    </cfRule>
  </conditionalFormatting>
  <conditionalFormatting sqref="U19:U26">
    <cfRule type="cellIs" dxfId="1071" priority="272" operator="equal">
      <formula>"W"</formula>
    </cfRule>
    <cfRule type="cellIs" dxfId="1070" priority="271" operator="equal">
      <formula>"N"</formula>
    </cfRule>
    <cfRule type="cellIs" dxfId="1069" priority="273" operator="equal">
      <formula>"L"</formula>
    </cfRule>
  </conditionalFormatting>
  <conditionalFormatting sqref="U29:U32">
    <cfRule type="cellIs" dxfId="1068" priority="270" operator="equal">
      <formula>"L"</formula>
    </cfRule>
    <cfRule type="cellIs" dxfId="1067" priority="269" operator="equal">
      <formula>"W"</formula>
    </cfRule>
    <cfRule type="cellIs" dxfId="1066" priority="268" operator="equal">
      <formula>"N"</formula>
    </cfRule>
  </conditionalFormatting>
  <conditionalFormatting sqref="U35:U42">
    <cfRule type="cellIs" dxfId="1065" priority="285" operator="equal">
      <formula>"L"</formula>
    </cfRule>
    <cfRule type="cellIs" dxfId="1064" priority="283" operator="equal">
      <formula>"N"</formula>
    </cfRule>
    <cfRule type="cellIs" dxfId="1063" priority="284" operator="equal">
      <formula>"W"</formula>
    </cfRule>
  </conditionalFormatting>
  <conditionalFormatting sqref="U45:U48">
    <cfRule type="cellIs" dxfId="1062" priority="281" operator="equal">
      <formula>"W"</formula>
    </cfRule>
    <cfRule type="cellIs" dxfId="1061" priority="282" operator="equal">
      <formula>"L"</formula>
    </cfRule>
    <cfRule type="cellIs" dxfId="1060" priority="280" operator="equal">
      <formula>"N"</formula>
    </cfRule>
  </conditionalFormatting>
  <conditionalFormatting sqref="U51:U58 U61:U64">
    <cfRule type="cellIs" dxfId="1059" priority="276" operator="equal">
      <formula>"L"</formula>
    </cfRule>
    <cfRule type="cellIs" dxfId="1058" priority="275" operator="equal">
      <formula>"W"</formula>
    </cfRule>
    <cfRule type="cellIs" dxfId="1057" priority="274" operator="equal">
      <formula>"N"</formula>
    </cfRule>
  </conditionalFormatting>
  <conditionalFormatting sqref="U67:U74 U77:U80">
    <cfRule type="cellIs" dxfId="1056" priority="277" operator="equal">
      <formula>"N"</formula>
    </cfRule>
    <cfRule type="cellIs" dxfId="1055" priority="278" operator="equal">
      <formula>"W"</formula>
    </cfRule>
    <cfRule type="cellIs" dxfId="1054" priority="279" operator="equal">
      <formula>"L"</formula>
    </cfRule>
  </conditionalFormatting>
  <conditionalFormatting sqref="U83:U170">
    <cfRule type="cellIs" dxfId="1053" priority="287" operator="equal">
      <formula>"W"</formula>
    </cfRule>
    <cfRule type="cellIs" dxfId="1052" priority="286" operator="equal">
      <formula>"N"</formula>
    </cfRule>
    <cfRule type="cellIs" dxfId="1051" priority="288" operator="equal">
      <formula>"L"</formula>
    </cfRule>
  </conditionalFormatting>
  <conditionalFormatting sqref="V11:V12">
    <cfRule type="cellIs" dxfId="1050" priority="947" operator="equal">
      <formula>"N"</formula>
    </cfRule>
    <cfRule type="cellIs" dxfId="1049" priority="948" operator="equal">
      <formula>"W"</formula>
    </cfRule>
    <cfRule type="cellIs" dxfId="1048" priority="949" operator="equal">
      <formula>"L"</formula>
    </cfRule>
  </conditionalFormatting>
  <conditionalFormatting sqref="V17:V19">
    <cfRule type="cellIs" dxfId="1047" priority="951" operator="equal">
      <formula>"W"</formula>
    </cfRule>
    <cfRule type="cellIs" dxfId="1046" priority="950" operator="equal">
      <formula>"N"</formula>
    </cfRule>
    <cfRule type="cellIs" dxfId="1045" priority="952" operator="equal">
      <formula>"L"</formula>
    </cfRule>
  </conditionalFormatting>
  <conditionalFormatting sqref="V27:V28">
    <cfRule type="cellIs" dxfId="1044" priority="1050" operator="equal">
      <formula>"N"</formula>
    </cfRule>
    <cfRule type="cellIs" dxfId="1043" priority="1051" operator="equal">
      <formula>"W"</formula>
    </cfRule>
    <cfRule type="cellIs" dxfId="1042" priority="1052" operator="equal">
      <formula>"L"</formula>
    </cfRule>
  </conditionalFormatting>
  <conditionalFormatting sqref="V33:V35">
    <cfRule type="cellIs" dxfId="1041" priority="1053" operator="equal">
      <formula>"N"</formula>
    </cfRule>
    <cfRule type="cellIs" dxfId="1040" priority="1055" operator="equal">
      <formula>"L"</formula>
    </cfRule>
    <cfRule type="cellIs" dxfId="1039" priority="1054" operator="equal">
      <formula>"W"</formula>
    </cfRule>
  </conditionalFormatting>
  <conditionalFormatting sqref="V43:V44">
    <cfRule type="cellIs" dxfId="1038" priority="1441" operator="equal">
      <formula>"L"</formula>
    </cfRule>
    <cfRule type="cellIs" dxfId="1037" priority="1440" operator="equal">
      <formula>"W"</formula>
    </cfRule>
    <cfRule type="cellIs" dxfId="1036" priority="1439" operator="equal">
      <formula>"N"</formula>
    </cfRule>
  </conditionalFormatting>
  <conditionalFormatting sqref="V49:V57">
    <cfRule type="cellIs" dxfId="1035" priority="1445" operator="equal">
      <formula>"N"</formula>
    </cfRule>
    <cfRule type="cellIs" dxfId="1034" priority="1446" operator="equal">
      <formula>"W"</formula>
    </cfRule>
    <cfRule type="cellIs" dxfId="1033" priority="1447" operator="equal">
      <formula>"L"</formula>
    </cfRule>
  </conditionalFormatting>
  <conditionalFormatting sqref="V59:V61">
    <cfRule type="cellIs" dxfId="1032" priority="1390" operator="equal">
      <formula>"L"</formula>
    </cfRule>
    <cfRule type="cellIs" dxfId="1031" priority="1389" operator="equal">
      <formula>"W"</formula>
    </cfRule>
    <cfRule type="cellIs" dxfId="1030" priority="1388" operator="equal">
      <formula>"N"</formula>
    </cfRule>
  </conditionalFormatting>
  <conditionalFormatting sqref="V65:V73">
    <cfRule type="cellIs" dxfId="1029" priority="1391" operator="equal">
      <formula>"N"</formula>
    </cfRule>
    <cfRule type="cellIs" dxfId="1028" priority="1393" operator="equal">
      <formula>"L"</formula>
    </cfRule>
    <cfRule type="cellIs" dxfId="1027" priority="1392" operator="equal">
      <formula>"W"</formula>
    </cfRule>
  </conditionalFormatting>
  <conditionalFormatting sqref="V75:V77">
    <cfRule type="cellIs" dxfId="1026" priority="1384" operator="equal">
      <formula>"L"</formula>
    </cfRule>
    <cfRule type="cellIs" dxfId="1025" priority="1383" operator="equal">
      <formula>"W"</formula>
    </cfRule>
    <cfRule type="cellIs" dxfId="1024" priority="1382" operator="equal">
      <formula>"N"</formula>
    </cfRule>
  </conditionalFormatting>
  <conditionalFormatting sqref="V81:V82">
    <cfRule type="cellIs" dxfId="1023" priority="1385" operator="equal">
      <formula>"N"</formula>
    </cfRule>
    <cfRule type="cellIs" dxfId="1022" priority="1387" operator="equal">
      <formula>"L"</formula>
    </cfRule>
    <cfRule type="cellIs" dxfId="1021" priority="1386" operator="equal">
      <formula>"W"</formula>
    </cfRule>
  </conditionalFormatting>
  <conditionalFormatting sqref="W10:W12">
    <cfRule type="cellIs" dxfId="1020" priority="6" operator="equal">
      <formula>"L"</formula>
    </cfRule>
    <cfRule type="cellIs" dxfId="1019" priority="4" operator="equal">
      <formula>"N"</formula>
    </cfRule>
    <cfRule type="cellIs" dxfId="1018" priority="5" operator="equal">
      <formula>"W"</formula>
    </cfRule>
  </conditionalFormatting>
  <conditionalFormatting sqref="W14:W19">
    <cfRule type="cellIs" dxfId="1017" priority="10" operator="equal">
      <formula>"N"</formula>
    </cfRule>
    <cfRule type="cellIs" dxfId="1016" priority="11" operator="equal">
      <formula>"W"</formula>
    </cfRule>
    <cfRule type="cellIs" dxfId="1015" priority="12" operator="equal">
      <formula>"L"</formula>
    </cfRule>
  </conditionalFormatting>
  <conditionalFormatting sqref="W26:W28">
    <cfRule type="cellIs" dxfId="1014" priority="16" operator="equal">
      <formula>"N"</formula>
    </cfRule>
    <cfRule type="cellIs" dxfId="1013" priority="18" operator="equal">
      <formula>"L"</formula>
    </cfRule>
    <cfRule type="cellIs" dxfId="1012" priority="17" operator="equal">
      <formula>"W"</formula>
    </cfRule>
  </conditionalFormatting>
  <conditionalFormatting sqref="W30:W35">
    <cfRule type="cellIs" dxfId="1011" priority="24" operator="equal">
      <formula>"L"</formula>
    </cfRule>
    <cfRule type="cellIs" dxfId="1010" priority="22" operator="equal">
      <formula>"N"</formula>
    </cfRule>
    <cfRule type="cellIs" dxfId="1009" priority="23" operator="equal">
      <formula>"W"</formula>
    </cfRule>
  </conditionalFormatting>
  <conditionalFormatting sqref="W42:W44">
    <cfRule type="cellIs" dxfId="1008" priority="29" operator="equal">
      <formula>"W"</formula>
    </cfRule>
    <cfRule type="cellIs" dxfId="1007" priority="30" operator="equal">
      <formula>"L"</formula>
    </cfRule>
    <cfRule type="cellIs" dxfId="1006" priority="28" operator="equal">
      <formula>"N"</formula>
    </cfRule>
  </conditionalFormatting>
  <conditionalFormatting sqref="W46:W82">
    <cfRule type="cellIs" dxfId="1005" priority="34" operator="equal">
      <formula>"N"</formula>
    </cfRule>
    <cfRule type="cellIs" dxfId="1004" priority="36" operator="equal">
      <formula>"L"</formula>
    </cfRule>
    <cfRule type="cellIs" dxfId="1003" priority="35" operator="equal">
      <formula>"W"</formula>
    </cfRule>
  </conditionalFormatting>
  <conditionalFormatting sqref="X2">
    <cfRule type="cellIs" dxfId="1002" priority="1269" operator="equal">
      <formula>"W"</formula>
    </cfRule>
    <cfRule type="cellIs" dxfId="1001" priority="1270" operator="equal">
      <formula>"L"</formula>
    </cfRule>
    <cfRule type="cellIs" dxfId="1000" priority="1268" operator="equal">
      <formula>"N"</formula>
    </cfRule>
  </conditionalFormatting>
  <conditionalFormatting sqref="AA2">
    <cfRule type="cellIs" dxfId="999" priority="1265" operator="equal">
      <formula>"N"</formula>
    </cfRule>
    <cfRule type="cellIs" dxfId="998" priority="1266" operator="equal">
      <formula>"W"</formula>
    </cfRule>
    <cfRule type="cellIs" dxfId="997" priority="1267" operator="equal">
      <formula>"L"</formula>
    </cfRule>
  </conditionalFormatting>
  <conditionalFormatting sqref="AA83:AB170 AA1:AC1 C1:D2 A1:B4 Z1:Z85 O2 R2 R3:T3 V3:X3 C4:D4 F4:G4 R4:S4 V4:W9 X4:X82 B5:C5 J5:K5 A5:A18 C6 M6:M9 N6:O10 C7:D8 I9:J9 R9:S9 C9:C10 E9:E10 C11:D12 I11:J12 R11:R12 O11:O18 V13:W13 C13:C14 E13:E14 J13:K14 C15:D16 C17:C18 E17:E18 A19:D20 M19:O21 F20:G20 I20:K20 R20:S20 V20:W25 B21:C21 J21:K21 A21:A34 C22 M22:M25 N22:O26 C23:D24 I25:J25 R25:S25 C25:C26 E25:E26 E27:F27 C27:D28 I27:I28 R27:R28 O27:O34 V29:W29 C29:C30 E29:E30 C31:D32 I33:K33 C33:C34 E33:E34 E35:G35 A35:D36 M35:O37 F36:G36 I36:K36 R36:S36 V36:W41 B37 J37:K37 C37:C38 A37:A50 M38:M41 N38:O42 C39:D40 I41:J41 R41:S41 C41:C42 E41:E42 E43:F43 C43:D44 I43:I44 R43:R44 O43:O50 V45:W45 C45:C46 E45:E46 C47:D48 I49:K49 C49:C50 E49:E50 E51:G51 A51:D52 M51:O53 I52:K52 R52 B53 J53:K53 C53:C54 A53:A66 M54:M57 C55:D56 I57:J57 R57:S57 C57:C58 E57:E59 C59:D60 I59:I60 R59:R60 C61:C62 C63:D64 I65:K65 C65:C66 E65:E66 E67:G67 A67:D68 I68:K68 R68 B69 J69:K69 C69:C70 A69:A82 M70:M73 C71:D72 I73:J73 R73:S73 C73:C74 C75:D76 I75:I76 R75:R76 C77:C78 C79:D80 I81:K81 C81:C82 V83:X84 A83:B1048576 R84:S85 W85:X85 W86:Z86">
    <cfRule type="cellIs" dxfId="996" priority="1546" operator="equal">
      <formula>"L"</formula>
    </cfRule>
    <cfRule type="cellIs" dxfId="995" priority="1544" operator="equal">
      <formula>"N"</formula>
    </cfRule>
    <cfRule type="cellIs" dxfId="994" priority="1545" operator="equal">
      <formula>"W"</formula>
    </cfRule>
  </conditionalFormatting>
  <conditionalFormatting sqref="AA3:AC44 E53:E55">
    <cfRule type="cellIs" dxfId="993" priority="1475" operator="equal">
      <formula>"N"</formula>
    </cfRule>
    <cfRule type="cellIs" dxfId="992" priority="1476" operator="equal">
      <formula>"W"</formula>
    </cfRule>
    <cfRule type="cellIs" dxfId="991" priority="1477" operator="equal">
      <formula>"L"</formula>
    </cfRule>
  </conditionalFormatting>
  <conditionalFormatting sqref="AB83:AB84 AB4:AB43">
    <cfRule type="duplicateValues" dxfId="990" priority="1101"/>
  </conditionalFormatting>
  <conditionalFormatting sqref="AC45:AC170">
    <cfRule type="cellIs" dxfId="989" priority="1541" operator="equal">
      <formula>"N"</formula>
    </cfRule>
    <cfRule type="cellIs" dxfId="988" priority="1542" operator="equal">
      <formula>"W"</formula>
    </cfRule>
    <cfRule type="cellIs" dxfId="987" priority="1543" operator="equal">
      <formula>"L"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09441-DB06-4B74-9497-43CCD5757200}">
  <dimension ref="A1:CI62"/>
  <sheetViews>
    <sheetView showGridLines="0" topLeftCell="U19" zoomScale="40" zoomScaleNormal="40" workbookViewId="0">
      <selection activeCell="AC43" sqref="AC43:AC62"/>
    </sheetView>
  </sheetViews>
  <sheetFormatPr baseColWidth="10" defaultRowHeight="14.5" x14ac:dyDescent="0.35"/>
  <cols>
    <col min="1" max="1" width="15.08984375" customWidth="1"/>
    <col min="2" max="2" width="53.36328125" customWidth="1"/>
    <col min="3" max="3" width="15.08984375" customWidth="1"/>
    <col min="4" max="5" width="25.90625" customWidth="1"/>
    <col min="6" max="11" width="7.90625" customWidth="1"/>
    <col min="12" max="12" width="4.08984375" style="1" customWidth="1"/>
    <col min="13" max="13" width="22.7265625" style="1" customWidth="1"/>
    <col min="14" max="14" width="47.81640625" customWidth="1"/>
    <col min="16" max="17" width="19.36328125" customWidth="1"/>
    <col min="18" max="22" width="7.90625" customWidth="1"/>
    <col min="23" max="23" width="3.6328125" customWidth="1"/>
    <col min="25" max="25" width="15.08984375" customWidth="1"/>
    <col min="26" max="26" width="31.7265625" customWidth="1"/>
    <col min="27" max="27" width="22.6328125" customWidth="1"/>
    <col min="28" max="28" width="22.90625" customWidth="1"/>
    <col min="29" max="33" width="7.90625" customWidth="1"/>
    <col min="34" max="34" width="2.90625" style="1" customWidth="1"/>
    <col min="35" max="35" width="22.7265625" style="1" customWidth="1"/>
    <col min="36" max="36" width="47.81640625" customWidth="1"/>
    <col min="37" max="39" width="23.6328125" customWidth="1"/>
    <col min="40" max="48" width="7.90625" customWidth="1"/>
    <col min="49" max="49" width="3.6328125" customWidth="1"/>
    <col min="50" max="50" width="15.08984375" customWidth="1"/>
    <col min="51" max="51" width="53.36328125" customWidth="1"/>
    <col min="52" max="52" width="15.08984375" customWidth="1"/>
    <col min="53" max="53" width="22.90625" customWidth="1"/>
    <col min="54" max="54" width="15.36328125" customWidth="1"/>
    <col min="55" max="60" width="7.90625" customWidth="1"/>
    <col min="61" max="61" width="3.6328125" customWidth="1"/>
    <col min="62" max="62" width="22.7265625" style="1" customWidth="1"/>
    <col min="63" max="63" width="47.81640625" customWidth="1"/>
    <col min="64" max="66" width="23.6328125" customWidth="1"/>
    <col min="67" max="75" width="7.90625" customWidth="1"/>
    <col min="77" max="77" width="15.08984375" customWidth="1"/>
    <col min="78" max="78" width="53.36328125" customWidth="1"/>
    <col min="79" max="79" width="15.08984375" customWidth="1"/>
    <col min="80" max="81" width="25.90625" customWidth="1"/>
    <col min="82" max="87" width="7.90625" customWidth="1"/>
  </cols>
  <sheetData>
    <row r="1" spans="1:87" s="145" customFormat="1" ht="35.5" customHeight="1" thickBot="1" x14ac:dyDescent="0.4">
      <c r="A1" s="144" t="s">
        <v>230</v>
      </c>
      <c r="G1" s="146"/>
      <c r="H1" s="146"/>
      <c r="I1" s="146" t="s">
        <v>222</v>
      </c>
      <c r="J1" s="146" t="s">
        <v>223</v>
      </c>
      <c r="K1" s="146" t="s">
        <v>229</v>
      </c>
      <c r="L1" s="147"/>
      <c r="M1" s="169"/>
      <c r="N1" s="169"/>
      <c r="O1" s="169"/>
      <c r="P1" s="169"/>
      <c r="X1" s="144" t="s">
        <v>69</v>
      </c>
      <c r="AC1" s="146" t="s">
        <v>212</v>
      </c>
      <c r="AD1" s="146" t="s">
        <v>231</v>
      </c>
      <c r="AE1" s="146" t="s">
        <v>222</v>
      </c>
      <c r="AF1" s="146" t="s">
        <v>223</v>
      </c>
      <c r="AG1" s="146" t="s">
        <v>229</v>
      </c>
      <c r="AW1" s="148"/>
      <c r="AX1" s="144" t="s">
        <v>235</v>
      </c>
      <c r="BC1" s="146" t="s">
        <v>212</v>
      </c>
      <c r="BD1" s="146" t="s">
        <v>231</v>
      </c>
      <c r="BE1" s="146" t="s">
        <v>231</v>
      </c>
      <c r="BF1" s="146" t="s">
        <v>222</v>
      </c>
      <c r="BG1" s="146" t="s">
        <v>223</v>
      </c>
      <c r="BH1" s="146" t="s">
        <v>229</v>
      </c>
      <c r="BY1" s="144" t="s">
        <v>230</v>
      </c>
      <c r="CE1" s="146" t="s">
        <v>231</v>
      </c>
      <c r="CF1" s="146"/>
      <c r="CG1" s="146" t="s">
        <v>222</v>
      </c>
      <c r="CH1" s="146" t="s">
        <v>223</v>
      </c>
      <c r="CI1" s="146" t="s">
        <v>229</v>
      </c>
    </row>
    <row r="2" spans="1:87" x14ac:dyDescent="0.35">
      <c r="A2" s="120" t="s">
        <v>219</v>
      </c>
      <c r="B2" t="s">
        <v>215</v>
      </c>
      <c r="C2" s="120" t="s">
        <v>220</v>
      </c>
      <c r="D2" s="63" t="s">
        <v>213</v>
      </c>
      <c r="E2" s="63" t="s">
        <v>214</v>
      </c>
      <c r="F2" t="s">
        <v>216</v>
      </c>
      <c r="G2" s="104" t="s">
        <v>236</v>
      </c>
      <c r="H2" s="104" t="s">
        <v>237</v>
      </c>
      <c r="I2" s="104" t="s">
        <v>218</v>
      </c>
      <c r="J2" s="104" t="s">
        <v>221</v>
      </c>
      <c r="K2" s="104" t="s">
        <v>224</v>
      </c>
      <c r="M2" s="131" t="s">
        <v>219</v>
      </c>
      <c r="N2" s="132" t="s">
        <v>215</v>
      </c>
      <c r="O2" s="132" t="s">
        <v>220</v>
      </c>
      <c r="P2" s="132" t="s">
        <v>213</v>
      </c>
      <c r="Q2" s="132" t="s">
        <v>214</v>
      </c>
      <c r="R2" s="132" t="s">
        <v>216</v>
      </c>
      <c r="S2" s="132" t="s">
        <v>217</v>
      </c>
      <c r="T2" s="132" t="s">
        <v>218</v>
      </c>
      <c r="U2" s="132" t="s">
        <v>221</v>
      </c>
      <c r="V2" s="140" t="s">
        <v>224</v>
      </c>
      <c r="X2" s="120" t="s">
        <v>219</v>
      </c>
      <c r="Y2" t="s">
        <v>215</v>
      </c>
      <c r="Z2" s="120" t="s">
        <v>220</v>
      </c>
      <c r="AA2" s="63" t="s">
        <v>213</v>
      </c>
      <c r="AB2" s="63" t="s">
        <v>214</v>
      </c>
      <c r="AC2" t="s">
        <v>216</v>
      </c>
      <c r="AD2" s="104" t="s">
        <v>217</v>
      </c>
      <c r="AE2" s="104" t="s">
        <v>218</v>
      </c>
      <c r="AF2" s="104" t="s">
        <v>221</v>
      </c>
      <c r="AG2" s="104" t="s">
        <v>224</v>
      </c>
      <c r="AH2"/>
      <c r="AI2" s="128" t="s">
        <v>219</v>
      </c>
      <c r="AJ2" s="129" t="s">
        <v>215</v>
      </c>
      <c r="AK2" s="129" t="s">
        <v>220</v>
      </c>
      <c r="AL2" s="129" t="s">
        <v>213</v>
      </c>
      <c r="AM2" s="129" t="s">
        <v>214</v>
      </c>
      <c r="AN2" s="129" t="s">
        <v>216</v>
      </c>
      <c r="AO2" s="129" t="s">
        <v>217</v>
      </c>
      <c r="AP2" s="129" t="s">
        <v>218</v>
      </c>
      <c r="AQ2" s="129" t="s">
        <v>221</v>
      </c>
      <c r="AR2" s="129" t="s">
        <v>224</v>
      </c>
      <c r="AS2" s="129" t="s">
        <v>225</v>
      </c>
      <c r="AT2" s="129" t="s">
        <v>226</v>
      </c>
      <c r="AU2" s="129" t="s">
        <v>227</v>
      </c>
      <c r="AV2" s="129" t="s">
        <v>228</v>
      </c>
      <c r="AX2" s="120" t="s">
        <v>219</v>
      </c>
      <c r="AY2" t="s">
        <v>215</v>
      </c>
      <c r="AZ2" s="120" t="s">
        <v>220</v>
      </c>
      <c r="BA2" s="63" t="s">
        <v>213</v>
      </c>
      <c r="BB2" s="63" t="s">
        <v>214</v>
      </c>
      <c r="BC2" t="s">
        <v>216</v>
      </c>
      <c r="BD2" s="104" t="s">
        <v>217</v>
      </c>
      <c r="BE2" s="104" t="s">
        <v>232</v>
      </c>
      <c r="BF2" s="104" t="s">
        <v>218</v>
      </c>
      <c r="BG2" s="104" t="s">
        <v>221</v>
      </c>
      <c r="BH2" s="104" t="s">
        <v>224</v>
      </c>
      <c r="BJ2" s="128" t="s">
        <v>219</v>
      </c>
      <c r="BK2" s="129" t="s">
        <v>215</v>
      </c>
      <c r="BL2" s="129" t="s">
        <v>220</v>
      </c>
      <c r="BM2" s="129" t="s">
        <v>213</v>
      </c>
      <c r="BN2" s="129" t="s">
        <v>214</v>
      </c>
      <c r="BO2" s="129" t="s">
        <v>216</v>
      </c>
      <c r="BP2" s="129" t="s">
        <v>217</v>
      </c>
      <c r="BQ2" s="129" t="s">
        <v>218</v>
      </c>
      <c r="BR2" s="129" t="s">
        <v>221</v>
      </c>
      <c r="BS2" s="129" t="s">
        <v>224</v>
      </c>
      <c r="BT2" s="129" t="s">
        <v>225</v>
      </c>
      <c r="BU2" s="129" t="s">
        <v>226</v>
      </c>
      <c r="BV2" s="129" t="s">
        <v>227</v>
      </c>
      <c r="BW2" s="129" t="s">
        <v>228</v>
      </c>
      <c r="BY2" s="120" t="s">
        <v>219</v>
      </c>
      <c r="BZ2" t="s">
        <v>215</v>
      </c>
      <c r="CA2" s="120" t="s">
        <v>220</v>
      </c>
      <c r="CB2" s="63" t="s">
        <v>213</v>
      </c>
      <c r="CC2" s="63" t="s">
        <v>214</v>
      </c>
      <c r="CD2" t="s">
        <v>216</v>
      </c>
      <c r="CE2" s="104" t="s">
        <v>217</v>
      </c>
      <c r="CF2" s="104" t="s">
        <v>232</v>
      </c>
      <c r="CG2" s="104" t="s">
        <v>218</v>
      </c>
      <c r="CH2" s="104" t="s">
        <v>221</v>
      </c>
      <c r="CI2" s="104" t="s">
        <v>224</v>
      </c>
    </row>
    <row r="3" spans="1:87" x14ac:dyDescent="0.35">
      <c r="A3" s="120">
        <v>1</v>
      </c>
      <c r="B3" s="63" t="str">
        <f>Tableau1[[#This Row],[Sport]]&amp;" - "&amp;Tableau1[[#This Row],[Equipe 1]]&amp;" vs "&amp;Tableau1[[#This Row],[Equipe 2]]</f>
        <v>Padel - Akatsuki A vs Facilement B</v>
      </c>
      <c r="C3" s="120" t="s">
        <v>62</v>
      </c>
      <c r="D3" s="63" t="str">
        <f>'2-Phase de classement-Padel'!$E$5</f>
        <v>Akatsuki A</v>
      </c>
      <c r="E3" s="63" t="str">
        <f>'2-Phase de classement-Padel'!$E$6</f>
        <v>Facilement B</v>
      </c>
      <c r="F3" s="63" t="str">
        <f>'2-Phase de classement-Padel'!$F$6</f>
        <v>L</v>
      </c>
      <c r="G3" s="104"/>
      <c r="H3" s="104"/>
      <c r="I3" s="104">
        <f>LEN(Tableau1[[#This Row],[Equipe 1]])</f>
        <v>10</v>
      </c>
      <c r="J3" s="104">
        <f>LEN(Tableau1[[#This Row],[Equipe 2]])</f>
        <v>12</v>
      </c>
      <c r="K3" s="104">
        <f>IFERROR(IF(Tableau1[[#This Row],[Q3]]&gt;0,1,0)+IF(Tableau1[[#This Row],[Q4]]&gt;0,1,0),0)</f>
        <v>2</v>
      </c>
      <c r="M3" s="133" cm="1">
        <f t="array" ref="M3:W6">_xlfn._xlws.SORT(_xlfn._xlws.FILTER(Tableau1[],(Tableau1[Q1]=0)*(Tableau1[Q5]=2),""),1,1,FALSE)</f>
        <v>35</v>
      </c>
      <c r="N3" s="130" t="str">
        <v>Padel - Les torcheurs B vs Floyouyat A</v>
      </c>
      <c r="O3" s="130" t="str">
        <v>Padel</v>
      </c>
      <c r="P3" s="130" t="str">
        <v>Les torcheurs B</v>
      </c>
      <c r="Q3" s="130" t="str">
        <v>Floyouyat A</v>
      </c>
      <c r="R3" s="130">
        <v>0</v>
      </c>
      <c r="S3" s="130">
        <v>0</v>
      </c>
      <c r="T3" s="130">
        <v>0</v>
      </c>
      <c r="U3" s="130">
        <v>15</v>
      </c>
      <c r="V3" s="139">
        <v>11</v>
      </c>
      <c r="W3">
        <v>2</v>
      </c>
      <c r="X3" s="120">
        <v>1</v>
      </c>
      <c r="Y3" s="63" t="str">
        <f>Tableau2[[#This Row],[Sport]]&amp;" - "&amp;Tableau2[[#This Row],[Equipe 1]]&amp;" vs "&amp;Tableau2[[#This Row],[Equipe 2]]</f>
        <v>Badminton - Gett'up B vs Lazio de Rhum B</v>
      </c>
      <c r="Z3" s="120" t="s">
        <v>69</v>
      </c>
      <c r="AA3" s="63" t="str">
        <f>'2-Phase de classement-Bad'!$E$5</f>
        <v>Gett'up B</v>
      </c>
      <c r="AB3" s="63" t="str">
        <f>'2-Phase de classement-Bad'!$E$6</f>
        <v>Lazio de Rhum B</v>
      </c>
      <c r="AC3" s="63" t="str">
        <f>'2-Phase de classement-Bad'!$F$6</f>
        <v>L</v>
      </c>
      <c r="AD3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" s="104">
        <f>LEN(Tableau2[[#This Row],[Equipe 1]])</f>
        <v>9</v>
      </c>
      <c r="AF3" s="104">
        <f>LEN(Tableau2[[#This Row],[Equipe 2]])</f>
        <v>15</v>
      </c>
      <c r="AG3" s="104">
        <f>IFERROR(IF(Tableau2[[#This Row],[Q3]]&gt;0,1,0)+IF(Tableau2[[#This Row],[Q4]]&gt;0,1,0),0)</f>
        <v>2</v>
      </c>
      <c r="AH3"/>
      <c r="AI3" s="130" cm="1">
        <f t="array" ref="AI3:AR4">_xlfn._xlws.SORT(_xlfn._xlws.FILTER(Tableau2[],(Tableau2[Q1]=0)*(Tableau2[Q2]=0)*(Tableau2[Q5]=2),""),1,1,FALSE)</f>
        <v>32</v>
      </c>
      <c r="AJ3" s="130" t="str">
        <v>Badminton - Akatsuki B vs Facilement B</v>
      </c>
      <c r="AK3" s="130" t="str">
        <v>Badminton</v>
      </c>
      <c r="AL3" s="130" t="str">
        <v>Akatsuki B</v>
      </c>
      <c r="AM3" s="130" t="str">
        <v>Facilement B</v>
      </c>
      <c r="AN3" s="130">
        <v>0</v>
      </c>
      <c r="AO3" s="130">
        <v>0</v>
      </c>
      <c r="AP3" s="130">
        <v>10</v>
      </c>
      <c r="AQ3" s="130">
        <v>12</v>
      </c>
      <c r="AR3" s="130">
        <v>2</v>
      </c>
      <c r="AS3" s="130"/>
      <c r="AT3" s="130"/>
      <c r="AU3" s="130"/>
      <c r="AV3" s="130"/>
      <c r="AX3" s="120">
        <v>1</v>
      </c>
      <c r="AY3" s="63" t="str">
        <f>Tableau1[[#This Row],[Sport]]&amp;" - "&amp;Tableau1[[#This Row],[Equipe 1]]&amp;" vs "&amp;Tableau1[[#This Row],[Equipe 2]]</f>
        <v>Padel - Akatsuki A vs Facilement B</v>
      </c>
      <c r="AZ3" s="120" t="s">
        <v>62</v>
      </c>
      <c r="BA3" s="63" t="str">
        <f>'2-Phase de classement-Padel'!$E$5</f>
        <v>Akatsuki A</v>
      </c>
      <c r="BB3" s="63" t="str">
        <f>'2-Phase de classement-Padel'!$E$6</f>
        <v>Facilement B</v>
      </c>
      <c r="BC3" s="63" t="str">
        <f>'2-Phase de classement-Padel'!$F$6</f>
        <v>L</v>
      </c>
      <c r="BD3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Facilement B</v>
      </c>
      <c r="BF3" s="104">
        <f>LEN(Tableau3[[#This Row],[Equipe 1]])</f>
        <v>10</v>
      </c>
      <c r="BG3" s="104">
        <f>LEN(Tableau3[[#This Row],[Equipe 2]])</f>
        <v>12</v>
      </c>
      <c r="BH3" s="104">
        <f>IFERROR(IF(Tableau3[[#This Row],[Q3]]&gt;0,1,0)+IF(Tableau3[[#This Row],[Q4]]&gt;0,1,0),0)</f>
        <v>2</v>
      </c>
      <c r="BJ3" s="99" t="str" cm="1">
        <f t="array" ref="BJ3">_xlfn._xlws.SORT(_xlfn._xlws.FILTER(Tableau3[],(Tableau3[Q1]=0)*(Tableau3[Q2(bis)]=0)*(Tableau3[Q2]=0)*(Tableau3[Q5]=2),""),1,1,FALSE)</f>
        <v/>
      </c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Y3" s="120">
        <v>1</v>
      </c>
      <c r="BZ3" s="63" t="str">
        <f>Tableau15[[#This Row],[Sport]]&amp;" - "&amp;Tableau15[[#This Row],[Equipe 1]]&amp;" vs "&amp;Tableau15[[#This Row],[Equipe 2]]</f>
        <v>Padel - Akatsuki A vs Facilement B</v>
      </c>
      <c r="CA3" s="120" t="s">
        <v>62</v>
      </c>
      <c r="CB3" s="63" t="str">
        <f>'2-Phase de classement-Padel'!$E$5</f>
        <v>Akatsuki A</v>
      </c>
      <c r="CC3" s="63" t="str">
        <f>'2-Phase de classement-Padel'!$E$6</f>
        <v>Facilement B</v>
      </c>
      <c r="CD3" s="63" t="str">
        <f>'2-Phase de classement-Padel'!$F$6</f>
        <v>L</v>
      </c>
      <c r="CE3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" s="104">
        <f>LEN(Tableau15[[#This Row],[Equipe 1]])</f>
        <v>10</v>
      </c>
      <c r="CH3" s="104">
        <f>LEN(Tableau15[[#This Row],[Equipe 2]])</f>
        <v>12</v>
      </c>
      <c r="CI3" s="104">
        <f>IFERROR(IF(Tableau15[[#This Row],[Q3]]&gt;0,1,0)+IF(Tableau15[[#This Row],[Q4]]&gt;0,1,0),0)</f>
        <v>2</v>
      </c>
    </row>
    <row r="4" spans="1:87" x14ac:dyDescent="0.35">
      <c r="A4" s="120">
        <v>2</v>
      </c>
      <c r="B4" s="63" t="str">
        <f>Tableau1[[#This Row],[Sport]]&amp;" - "&amp;Tableau1[[#This Row],[Equipe 1]]&amp;" vs "&amp;Tableau1[[#This Row],[Equipe 2]]</f>
        <v>Padel - Gett'up A vs Pooldeads B</v>
      </c>
      <c r="C4" s="120" t="s">
        <v>62</v>
      </c>
      <c r="D4" s="63" t="str">
        <f>'2-Phase de classement-Padel'!$E$9</f>
        <v>Gett'up A</v>
      </c>
      <c r="E4" s="63" t="str">
        <f>'2-Phase de classement-Padel'!$E$10</f>
        <v>Pooldeads B</v>
      </c>
      <c r="F4" s="63" t="str">
        <f>'2-Phase de classement-Padel'!$F$10</f>
        <v>W</v>
      </c>
      <c r="G4" s="104"/>
      <c r="H4" s="104"/>
      <c r="I4" s="104">
        <f>LEN(Tableau1[[#This Row],[Equipe 1]])</f>
        <v>9</v>
      </c>
      <c r="J4" s="104">
        <f>LEN(Tableau1[[#This Row],[Equipe 2]])</f>
        <v>11</v>
      </c>
      <c r="K4" s="104">
        <f>IFERROR(IF(Tableau1[[#This Row],[Q3]]&gt;0,1,0)+IF(Tableau1[[#This Row],[Q4]]&gt;0,1,0),0)</f>
        <v>2</v>
      </c>
      <c r="M4" s="133">
        <v>36</v>
      </c>
      <c r="N4" s="130" t="str">
        <v>Padel - Téléteubiloutes A vs Celtics Grave Gros B</v>
      </c>
      <c r="O4" s="130" t="str">
        <v>Padel</v>
      </c>
      <c r="P4" s="130" t="str">
        <v>Téléteubiloutes A</v>
      </c>
      <c r="Q4" s="130" t="str">
        <v>Celtics Grave Gros B</v>
      </c>
      <c r="R4" s="130">
        <v>0</v>
      </c>
      <c r="S4" s="130">
        <v>0</v>
      </c>
      <c r="T4" s="130">
        <v>0</v>
      </c>
      <c r="U4" s="130">
        <v>17</v>
      </c>
      <c r="V4" s="139">
        <v>20</v>
      </c>
      <c r="W4">
        <v>2</v>
      </c>
      <c r="X4" s="120">
        <v>2</v>
      </c>
      <c r="Y4" s="63" t="str">
        <f>Tableau2[[#This Row],[Sport]]&amp;" - "&amp;Tableau2[[#This Row],[Equipe 1]]&amp;" vs "&amp;Tableau2[[#This Row],[Equipe 2]]</f>
        <v>Badminton - Akatsuki B vs Facilement A</v>
      </c>
      <c r="Z4" s="120" t="s">
        <v>69</v>
      </c>
      <c r="AA4" s="63" t="str">
        <f>'2-Phase de classement-Bad'!$E$9</f>
        <v>Akatsuki B</v>
      </c>
      <c r="AB4" s="63" t="str">
        <f>'2-Phase de classement-Bad'!$E$10</f>
        <v>Facilement A</v>
      </c>
      <c r="AC4" s="63" t="str">
        <f>'2-Phase de classement-Bad'!$F$10</f>
        <v>L</v>
      </c>
      <c r="AD4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" s="104">
        <f>LEN(Tableau2[[#This Row],[Equipe 1]])</f>
        <v>10</v>
      </c>
      <c r="AF4" s="104">
        <f>LEN(Tableau2[[#This Row],[Equipe 2]])</f>
        <v>12</v>
      </c>
      <c r="AG4" s="104">
        <f>IFERROR(IF(Tableau2[[#This Row],[Q3]]&gt;0,1,0)+IF(Tableau2[[#This Row],[Q4]]&gt;0,1,0),0)</f>
        <v>2</v>
      </c>
      <c r="AH4"/>
      <c r="AI4" s="130">
        <v>32</v>
      </c>
      <c r="AJ4" s="130" t="str">
        <v>Badminton - Facilement A vs Akatsuki A</v>
      </c>
      <c r="AK4" s="130" t="str">
        <v>Badminton</v>
      </c>
      <c r="AL4" s="130" t="str">
        <v>Facilement A</v>
      </c>
      <c r="AM4" s="130" t="str">
        <v>Akatsuki A</v>
      </c>
      <c r="AN4" s="130">
        <v>0</v>
      </c>
      <c r="AO4" s="130">
        <v>0</v>
      </c>
      <c r="AP4" s="130">
        <v>12</v>
      </c>
      <c r="AQ4" s="130">
        <v>10</v>
      </c>
      <c r="AR4" s="130">
        <v>2</v>
      </c>
      <c r="AS4" s="130"/>
      <c r="AT4" s="130"/>
      <c r="AU4" s="130"/>
      <c r="AV4" s="130"/>
      <c r="AX4" s="120">
        <v>2</v>
      </c>
      <c r="AY4" s="63" t="str">
        <f>Tableau1[[#This Row],[Sport]]&amp;" - "&amp;Tableau1[[#This Row],[Equipe 1]]&amp;" vs "&amp;Tableau1[[#This Row],[Equipe 2]]</f>
        <v>Padel - Gett'up A vs Pooldeads B</v>
      </c>
      <c r="AZ4" s="120" t="s">
        <v>62</v>
      </c>
      <c r="BA4" s="63" t="str">
        <f>'2-Phase de classement-Padel'!$E$9</f>
        <v>Gett'up A</v>
      </c>
      <c r="BB4" s="63" t="str">
        <f>'2-Phase de classement-Padel'!$E$10</f>
        <v>Pooldeads B</v>
      </c>
      <c r="BC4" s="63" t="str">
        <f>'2-Phase de classement-Padel'!$F$10</f>
        <v>W</v>
      </c>
      <c r="BD4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" s="104">
        <f>LEN(Tableau3[[#This Row],[Equipe 1]])</f>
        <v>9</v>
      </c>
      <c r="BG4" s="104">
        <f>LEN(Tableau3[[#This Row],[Equipe 2]])</f>
        <v>11</v>
      </c>
      <c r="BH4" s="104">
        <f>IFERROR(IF(Tableau3[[#This Row],[Q3]]&gt;0,1,0)+IF(Tableau3[[#This Row],[Q4]]&gt;0,1,0),0)</f>
        <v>2</v>
      </c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Y4" s="120">
        <v>2</v>
      </c>
      <c r="BZ4" s="63" t="str">
        <f>Tableau15[[#This Row],[Sport]]&amp;" - "&amp;Tableau15[[#This Row],[Equipe 1]]&amp;" vs "&amp;Tableau15[[#This Row],[Equipe 2]]</f>
        <v>Padel - Gett'up A vs Pooldeads B</v>
      </c>
      <c r="CA4" s="120" t="s">
        <v>62</v>
      </c>
      <c r="CB4" s="63" t="str">
        <f>'2-Phase de classement-Padel'!$E$9</f>
        <v>Gett'up A</v>
      </c>
      <c r="CC4" s="63" t="str">
        <f>'2-Phase de classement-Padel'!$E$10</f>
        <v>Pooldeads B</v>
      </c>
      <c r="CD4" s="63" t="str">
        <f>'2-Phase de classement-Padel'!$F$10</f>
        <v>W</v>
      </c>
      <c r="CE4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" s="104">
        <f>LEN(Tableau15[[#This Row],[Equipe 1]])</f>
        <v>9</v>
      </c>
      <c r="CH4" s="104">
        <f>LEN(Tableau15[[#This Row],[Equipe 2]])</f>
        <v>11</v>
      </c>
      <c r="CI4" s="104">
        <f>IFERROR(IF(Tableau15[[#This Row],[Q3]]&gt;0,1,0)+IF(Tableau15[[#This Row],[Q4]]&gt;0,1,0),0)</f>
        <v>2</v>
      </c>
    </row>
    <row r="5" spans="1:87" x14ac:dyDescent="0.35">
      <c r="A5" s="120">
        <v>3</v>
      </c>
      <c r="B5" s="63" t="str">
        <f>Tableau1[[#This Row],[Sport]]&amp;" - "&amp;Tableau1[[#This Row],[Equipe 1]]&amp;" vs "&amp;Tableau1[[#This Row],[Equipe 2]]</f>
        <v>Padel - Les inconnus A vs Roue Libre B</v>
      </c>
      <c r="C5" s="120" t="s">
        <v>62</v>
      </c>
      <c r="D5" s="63" t="str">
        <f>'2-Phase de classement-Padel'!$E$13</f>
        <v>Les inconnus A</v>
      </c>
      <c r="E5" s="63" t="str">
        <f>'2-Phase de classement-Padel'!$E$14</f>
        <v>Roue Libre B</v>
      </c>
      <c r="F5" s="63" t="str">
        <f>'2-Phase de classement-Padel'!$F$14</f>
        <v>L</v>
      </c>
      <c r="G5" s="104"/>
      <c r="H5" s="104"/>
      <c r="I5" s="104">
        <f>LEN(Tableau1[[#This Row],[Equipe 1]])</f>
        <v>14</v>
      </c>
      <c r="J5" s="104">
        <f>LEN(Tableau1[[#This Row],[Equipe 2]])</f>
        <v>12</v>
      </c>
      <c r="K5" s="104">
        <f>IFERROR(IF(Tableau1[[#This Row],[Q3]]&gt;0,1,0)+IF(Tableau1[[#This Row],[Q4]]&gt;0,1,0),0)</f>
        <v>2</v>
      </c>
      <c r="M5" s="133">
        <v>39</v>
      </c>
      <c r="N5" s="130" t="str">
        <v>Padel - Celtics Grave Gros A vs L'aile ou la cuite A</v>
      </c>
      <c r="O5" s="130" t="str">
        <v>Padel</v>
      </c>
      <c r="P5" s="130" t="str">
        <v>Celtics Grave Gros A</v>
      </c>
      <c r="Q5" s="130" t="str">
        <v>L'aile ou la cuite A</v>
      </c>
      <c r="R5" s="130">
        <v>0</v>
      </c>
      <c r="S5" s="130">
        <v>0</v>
      </c>
      <c r="T5" s="130">
        <v>0</v>
      </c>
      <c r="U5" s="130">
        <v>20</v>
      </c>
      <c r="V5" s="139">
        <v>20</v>
      </c>
      <c r="W5">
        <v>2</v>
      </c>
      <c r="X5" s="120">
        <v>3</v>
      </c>
      <c r="Y5" s="63" t="str">
        <f>Tableau2[[#This Row],[Sport]]&amp;" - "&amp;Tableau2[[#This Row],[Equipe 1]]&amp;" vs "&amp;Tableau2[[#This Row],[Equipe 2]]</f>
        <v>Badminton - L'aile ou la cuite B vs Bayer les verres culs sec A</v>
      </c>
      <c r="Z5" s="120" t="s">
        <v>69</v>
      </c>
      <c r="AA5" s="63" t="str">
        <f>'2-Phase de classement-Bad'!$E$13</f>
        <v>L'aile ou la cuite B</v>
      </c>
      <c r="AB5" s="63" t="str">
        <f>'2-Phase de classement-Bad'!$E$14</f>
        <v>Bayer les verres culs sec A</v>
      </c>
      <c r="AC5" s="63" t="str">
        <f>'2-Phase de classement-Bad'!$F$14</f>
        <v>L</v>
      </c>
      <c r="AD5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" s="104">
        <f>LEN(Tableau2[[#This Row],[Equipe 1]])</f>
        <v>20</v>
      </c>
      <c r="AF5" s="104">
        <f>LEN(Tableau2[[#This Row],[Equipe 2]])</f>
        <v>27</v>
      </c>
      <c r="AG5" s="104">
        <f>IFERROR(IF(Tableau2[[#This Row],[Q3]]&gt;0,1,0)+IF(Tableau2[[#This Row],[Q4]]&gt;0,1,0),0)</f>
        <v>2</v>
      </c>
      <c r="AH5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X5" s="120">
        <v>3</v>
      </c>
      <c r="AY5" s="63" t="str">
        <f>Tableau1[[#This Row],[Sport]]&amp;" - "&amp;Tableau1[[#This Row],[Equipe 1]]&amp;" vs "&amp;Tableau1[[#This Row],[Equipe 2]]</f>
        <v>Padel - Les inconnus A vs Roue Libre B</v>
      </c>
      <c r="AZ5" s="120" t="s">
        <v>62</v>
      </c>
      <c r="BA5" s="63" t="str">
        <f>'2-Phase de classement-Padel'!$E$13</f>
        <v>Les inconnus A</v>
      </c>
      <c r="BB5" s="141" t="str">
        <f>'2-Phase de classement-Padel'!$E$14</f>
        <v>Roue Libre B</v>
      </c>
      <c r="BC5" s="63" t="str">
        <f>'2-Phase de classement-Padel'!$F$14</f>
        <v>L</v>
      </c>
      <c r="BD5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" s="104">
        <f>LEN(Tableau3[[#This Row],[Equipe 1]])</f>
        <v>14</v>
      </c>
      <c r="BG5" s="104">
        <f>LEN(Tableau3[[#This Row],[Equipe 2]])</f>
        <v>12</v>
      </c>
      <c r="BH5" s="104">
        <f>IFERROR(IF(Tableau3[[#This Row],[Q3]]&gt;0,1,0)+IF(Tableau3[[#This Row],[Q4]]&gt;0,1,0),0)</f>
        <v>2</v>
      </c>
      <c r="BJ5" s="99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Y5" s="120">
        <v>3</v>
      </c>
      <c r="BZ5" s="63" t="str">
        <f>Tableau15[[#This Row],[Sport]]&amp;" - "&amp;Tableau15[[#This Row],[Equipe 1]]&amp;" vs "&amp;Tableau15[[#This Row],[Equipe 2]]</f>
        <v>Padel - Les inconnus A vs Roue Libre B</v>
      </c>
      <c r="CA5" s="120" t="s">
        <v>62</v>
      </c>
      <c r="CB5" s="63" t="str">
        <f>'2-Phase de classement-Padel'!$E$13</f>
        <v>Les inconnus A</v>
      </c>
      <c r="CC5" s="63" t="str">
        <f>'2-Phase de classement-Padel'!$E$14</f>
        <v>Roue Libre B</v>
      </c>
      <c r="CD5" s="63" t="str">
        <f>'2-Phase de classement-Padel'!$F$14</f>
        <v>L</v>
      </c>
      <c r="CE5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" s="104">
        <f>LEN(Tableau15[[#This Row],[Equipe 1]])</f>
        <v>14</v>
      </c>
      <c r="CH5" s="104">
        <f>LEN(Tableau15[[#This Row],[Equipe 2]])</f>
        <v>12</v>
      </c>
      <c r="CI5" s="104">
        <f>IFERROR(IF(Tableau15[[#This Row],[Q3]]&gt;0,1,0)+IF(Tableau15[[#This Row],[Q4]]&gt;0,1,0),0)</f>
        <v>2</v>
      </c>
    </row>
    <row r="6" spans="1:87" x14ac:dyDescent="0.35">
      <c r="A6" s="121">
        <v>4</v>
      </c>
      <c r="B6" s="63" t="str">
        <f>Tableau1[[#This Row],[Sport]]&amp;" - "&amp;Tableau1[[#This Row],[Equipe 1]]&amp;" vs "&amp;Tableau1[[#This Row],[Equipe 2]]</f>
        <v>Padel - Lazio de Rhum A vs Gett'up B</v>
      </c>
      <c r="C6" s="120" t="s">
        <v>62</v>
      </c>
      <c r="D6" s="122" t="str">
        <f>'2-Phase de classement-Padel'!$E$17</f>
        <v>Lazio de Rhum A</v>
      </c>
      <c r="E6" s="122" t="str">
        <f>'2-Phase de classement-Padel'!$E$18</f>
        <v>Gett'up B</v>
      </c>
      <c r="F6" s="122" t="str">
        <f>'2-Phase de classement-Padel'!$F$18</f>
        <v>W</v>
      </c>
      <c r="G6" s="104"/>
      <c r="H6" s="104"/>
      <c r="I6" s="123">
        <f>LEN(Tableau1[[#This Row],[Equipe 1]])</f>
        <v>15</v>
      </c>
      <c r="J6" s="123">
        <f>LEN(Tableau1[[#This Row],[Equipe 2]])</f>
        <v>9</v>
      </c>
      <c r="K6" s="123">
        <f>IFERROR(IF(Tableau1[[#This Row],[Q3]]&gt;0,1,0)+IF(Tableau1[[#This Row],[Q4]]&gt;0,1,0),0)</f>
        <v>2</v>
      </c>
      <c r="M6" s="133">
        <v>40</v>
      </c>
      <c r="N6" s="130" t="str">
        <v>Padel - Roue Libre A vs Les Tengos B</v>
      </c>
      <c r="O6" s="130" t="str">
        <v>Padel</v>
      </c>
      <c r="P6" s="130" t="str">
        <v>Roue Libre A</v>
      </c>
      <c r="Q6" s="130" t="str">
        <v>Les Tengos B</v>
      </c>
      <c r="R6" s="130">
        <v>0</v>
      </c>
      <c r="S6" s="130">
        <v>0</v>
      </c>
      <c r="T6" s="130">
        <v>0</v>
      </c>
      <c r="U6" s="130">
        <v>12</v>
      </c>
      <c r="V6" s="139">
        <v>12</v>
      </c>
      <c r="W6">
        <v>2</v>
      </c>
      <c r="X6" s="121">
        <v>4</v>
      </c>
      <c r="Y6" s="63" t="str">
        <f>Tableau2[[#This Row],[Sport]]&amp;" - "&amp;Tableau2[[#This Row],[Equipe 1]]&amp;" vs "&amp;Tableau2[[#This Row],[Equipe 2]]</f>
        <v>Badminton - Facilement B vs Akatsuki A</v>
      </c>
      <c r="Z6" s="120" t="s">
        <v>69</v>
      </c>
      <c r="AA6" s="122" t="str">
        <f>'2-Phase de classement-Bad'!$E$17</f>
        <v>Facilement B</v>
      </c>
      <c r="AB6" s="122" t="str">
        <f>'2-Phase de classement-Bad'!$E$18</f>
        <v>Akatsuki A</v>
      </c>
      <c r="AC6" s="122" t="str">
        <f>'2-Phase de classement-Bad'!$F$18</f>
        <v>L</v>
      </c>
      <c r="AD6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6" s="123">
        <f>LEN(Tableau2[[#This Row],[Equipe 1]])</f>
        <v>12</v>
      </c>
      <c r="AF6" s="123">
        <f>LEN(Tableau2[[#This Row],[Equipe 2]])</f>
        <v>10</v>
      </c>
      <c r="AG6" s="123">
        <f>IFERROR(IF(Tableau2[[#This Row],[Q3]]&gt;0,1,0)+IF(Tableau2[[#This Row],[Q4]]&gt;0,1,0),0)</f>
        <v>2</v>
      </c>
      <c r="AH6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X6" s="121">
        <v>4</v>
      </c>
      <c r="AY6" s="63" t="str">
        <f>Tableau1[[#This Row],[Sport]]&amp;" - "&amp;Tableau1[[#This Row],[Equipe 1]]&amp;" vs "&amp;Tableau1[[#This Row],[Equipe 2]]</f>
        <v>Padel - Lazio de Rhum A vs Gett'up B</v>
      </c>
      <c r="AZ6" s="120" t="s">
        <v>62</v>
      </c>
      <c r="BA6" s="122" t="str">
        <f>'2-Phase de classement-Padel'!$E$17</f>
        <v>Lazio de Rhum A</v>
      </c>
      <c r="BB6" s="122" t="str">
        <f>'2-Phase de classement-Padel'!$E$18</f>
        <v>Gett'up B</v>
      </c>
      <c r="BC6" s="122" t="str">
        <f>'2-Phase de classement-Padel'!$F$18</f>
        <v>W</v>
      </c>
      <c r="BD6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6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6" s="123">
        <f>LEN(Tableau3[[#This Row],[Equipe 1]])</f>
        <v>15</v>
      </c>
      <c r="BG6" s="123">
        <f>LEN(Tableau3[[#This Row],[Equipe 2]])</f>
        <v>9</v>
      </c>
      <c r="BH6" s="123">
        <f>IFERROR(IF(Tableau3[[#This Row],[Q3]]&gt;0,1,0)+IF(Tableau3[[#This Row],[Q4]]&gt;0,1,0),0)</f>
        <v>2</v>
      </c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Y6" s="121">
        <v>4</v>
      </c>
      <c r="BZ6" s="63" t="str">
        <f>Tableau15[[#This Row],[Sport]]&amp;" - "&amp;Tableau15[[#This Row],[Equipe 1]]&amp;" vs "&amp;Tableau15[[#This Row],[Equipe 2]]</f>
        <v>Padel - Lazio de Rhum A vs Gett'up B</v>
      </c>
      <c r="CA6" s="120" t="s">
        <v>62</v>
      </c>
      <c r="CB6" s="122" t="str">
        <f>'2-Phase de classement-Padel'!$E$17</f>
        <v>Lazio de Rhum A</v>
      </c>
      <c r="CC6" s="122" t="str">
        <f>'2-Phase de classement-Padel'!$E$18</f>
        <v>Gett'up B</v>
      </c>
      <c r="CD6" s="122" t="str">
        <f>'2-Phase de classement-Padel'!$F$18</f>
        <v>W</v>
      </c>
      <c r="CE6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6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6" s="123">
        <f>LEN(Tableau15[[#This Row],[Equipe 1]])</f>
        <v>15</v>
      </c>
      <c r="CH6" s="123">
        <f>LEN(Tableau15[[#This Row],[Equipe 2]])</f>
        <v>9</v>
      </c>
      <c r="CI6" s="123">
        <f>IFERROR(IF(Tableau15[[#This Row],[Q3]]&gt;0,1,0)+IF(Tableau15[[#This Row],[Q4]]&gt;0,1,0),0)</f>
        <v>2</v>
      </c>
    </row>
    <row r="7" spans="1:87" x14ac:dyDescent="0.35">
      <c r="A7" s="120">
        <v>5</v>
      </c>
      <c r="B7" s="63" t="str">
        <f>Tableau1[[#This Row],[Sport]]&amp;" - "&amp;Tableau1[[#This Row],[Equipe 1]]&amp;" vs "&amp;Tableau1[[#This Row],[Equipe 2]]</f>
        <v>Padel - VitaMines A vs Floyouyat B</v>
      </c>
      <c r="C7" s="120" t="s">
        <v>62</v>
      </c>
      <c r="D7" s="63" t="str">
        <f>'2-Phase de classement-Padel'!$E$21</f>
        <v>VitaMines A</v>
      </c>
      <c r="E7" s="63" t="str">
        <f>'2-Phase de classement-Padel'!$E$22</f>
        <v>Floyouyat B</v>
      </c>
      <c r="F7" s="63" t="str">
        <f>'2-Phase de classement-Padel'!$F$22</f>
        <v>L</v>
      </c>
      <c r="G7" s="104"/>
      <c r="H7" s="104"/>
      <c r="I7" s="104">
        <f>LEN(Tableau1[[#This Row],[Equipe 1]])</f>
        <v>11</v>
      </c>
      <c r="J7" s="104">
        <f>LEN(Tableau1[[#This Row],[Equipe 2]])</f>
        <v>11</v>
      </c>
      <c r="K7" s="104">
        <f>IFERROR(IF(Tableau1[[#This Row],[Q3]]&gt;0,1,0)+IF(Tableau1[[#This Row],[Q4]]&gt;0,1,0),0)</f>
        <v>2</v>
      </c>
      <c r="M7" s="135"/>
      <c r="N7" s="63"/>
      <c r="O7" s="63"/>
      <c r="P7" s="63"/>
      <c r="Q7" s="63"/>
      <c r="R7" s="63"/>
      <c r="S7" s="63"/>
      <c r="T7" s="63"/>
      <c r="U7" s="63"/>
      <c r="V7" s="134"/>
      <c r="X7" s="120">
        <v>5</v>
      </c>
      <c r="Y7" s="63" t="str">
        <f>Tableau2[[#This Row],[Sport]]&amp;" - "&amp;Tableau2[[#This Row],[Equipe 1]]&amp;" vs "&amp;Tableau2[[#This Row],[Equipe 2]]</f>
        <v>Badminton - Bayer les verres culs sec B vs Pooldeads B</v>
      </c>
      <c r="Z7" s="120" t="s">
        <v>69</v>
      </c>
      <c r="AA7" s="63" t="str">
        <f>'2-Phase de classement-Bad'!$E$21</f>
        <v>Bayer les verres culs sec B</v>
      </c>
      <c r="AB7" s="63" t="str">
        <f>'2-Phase de classement-Bad'!$E$22</f>
        <v>Pooldeads B</v>
      </c>
      <c r="AC7" s="63" t="str">
        <f>'2-Phase de classement-Bad'!$F$22</f>
        <v>L</v>
      </c>
      <c r="AD7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7" s="104">
        <f>LEN(Tableau2[[#This Row],[Equipe 1]])</f>
        <v>27</v>
      </c>
      <c r="AF7" s="104">
        <f>LEN(Tableau2[[#This Row],[Equipe 2]])</f>
        <v>11</v>
      </c>
      <c r="AG7" s="104">
        <f>IFERROR(IF(Tableau2[[#This Row],[Q3]]&gt;0,1,0)+IF(Tableau2[[#This Row],[Q4]]&gt;0,1,0),0)</f>
        <v>2</v>
      </c>
      <c r="AH7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X7" s="120">
        <v>5</v>
      </c>
      <c r="AY7" s="63" t="str">
        <f>Tableau1[[#This Row],[Sport]]&amp;" - "&amp;Tableau1[[#This Row],[Equipe 1]]&amp;" vs "&amp;Tableau1[[#This Row],[Equipe 2]]</f>
        <v>Padel - VitaMines A vs Floyouyat B</v>
      </c>
      <c r="AZ7" s="120" t="s">
        <v>62</v>
      </c>
      <c r="BA7" s="63" t="str">
        <f>'2-Phase de classement-Padel'!$E$21</f>
        <v>VitaMines A</v>
      </c>
      <c r="BB7" s="63" t="str">
        <f>'2-Phase de classement-Padel'!$E$22</f>
        <v>Floyouyat B</v>
      </c>
      <c r="BC7" s="63" t="str">
        <f>'2-Phase de classement-Padel'!$F$22</f>
        <v>L</v>
      </c>
      <c r="BD7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7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7" s="104">
        <f>LEN(Tableau3[[#This Row],[Equipe 1]])</f>
        <v>11</v>
      </c>
      <c r="BG7" s="104">
        <f>LEN(Tableau3[[#This Row],[Equipe 2]])</f>
        <v>11</v>
      </c>
      <c r="BH7" s="104">
        <f>IFERROR(IF(Tableau3[[#This Row],[Q3]]&gt;0,1,0)+IF(Tableau3[[#This Row],[Q4]]&gt;0,1,0),0)</f>
        <v>2</v>
      </c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Y7" s="120">
        <v>5</v>
      </c>
      <c r="BZ7" s="63" t="str">
        <f>Tableau15[[#This Row],[Sport]]&amp;" - "&amp;Tableau15[[#This Row],[Equipe 1]]&amp;" vs "&amp;Tableau15[[#This Row],[Equipe 2]]</f>
        <v>Padel - VitaMines A vs Floyouyat B</v>
      </c>
      <c r="CA7" s="120" t="s">
        <v>62</v>
      </c>
      <c r="CB7" s="63" t="str">
        <f>'2-Phase de classement-Padel'!$E$21</f>
        <v>VitaMines A</v>
      </c>
      <c r="CC7" s="63" t="str">
        <f>'2-Phase de classement-Padel'!$E$22</f>
        <v>Floyouyat B</v>
      </c>
      <c r="CD7" s="63" t="str">
        <f>'2-Phase de classement-Padel'!$F$22</f>
        <v>L</v>
      </c>
      <c r="CE7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7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7" s="104">
        <f>LEN(Tableau15[[#This Row],[Equipe 1]])</f>
        <v>11</v>
      </c>
      <c r="CH7" s="104">
        <f>LEN(Tableau15[[#This Row],[Equipe 2]])</f>
        <v>11</v>
      </c>
      <c r="CI7" s="104">
        <f>IFERROR(IF(Tableau15[[#This Row],[Q3]]&gt;0,1,0)+IF(Tableau15[[#This Row],[Q4]]&gt;0,1,0),0)</f>
        <v>2</v>
      </c>
    </row>
    <row r="8" spans="1:87" x14ac:dyDescent="0.35">
      <c r="A8" s="120">
        <v>6</v>
      </c>
      <c r="B8" s="63" t="str">
        <f>Tableau1[[#This Row],[Sport]]&amp;" - "&amp;Tableau1[[#This Row],[Equipe 1]]&amp;" vs "&amp;Tableau1[[#This Row],[Equipe 2]]</f>
        <v>Padel - Bayer les verres culs sec A vs Lazio de Rhum B</v>
      </c>
      <c r="C8" s="120" t="s">
        <v>62</v>
      </c>
      <c r="D8" s="63" t="str">
        <f>'2-Phase de classement-Padel'!$E$25</f>
        <v>Bayer les verres culs sec A</v>
      </c>
      <c r="E8" s="63" t="str">
        <f>'2-Phase de classement-Padel'!$E$26</f>
        <v>Lazio de Rhum B</v>
      </c>
      <c r="F8" s="63" t="str">
        <f>'2-Phase de classement-Padel'!$F$26</f>
        <v>W</v>
      </c>
      <c r="G8" s="104"/>
      <c r="H8" s="104"/>
      <c r="I8" s="104">
        <f>LEN(Tableau1[[#This Row],[Equipe 1]])</f>
        <v>27</v>
      </c>
      <c r="J8" s="104">
        <f>LEN(Tableau1[[#This Row],[Equipe 2]])</f>
        <v>15</v>
      </c>
      <c r="K8" s="104">
        <f>IFERROR(IF(Tableau1[[#This Row],[Q3]]&gt;0,1,0)+IF(Tableau1[[#This Row],[Q4]]&gt;0,1,0),0)</f>
        <v>2</v>
      </c>
      <c r="M8" s="135"/>
      <c r="N8" s="63"/>
      <c r="O8" s="63"/>
      <c r="P8" s="63"/>
      <c r="Q8" s="63"/>
      <c r="R8" s="63"/>
      <c r="S8" s="63"/>
      <c r="T8" s="63"/>
      <c r="U8" s="63"/>
      <c r="V8" s="134"/>
      <c r="X8" s="120">
        <v>6</v>
      </c>
      <c r="Y8" s="63" t="str">
        <f>Tableau2[[#This Row],[Sport]]&amp;" - "&amp;Tableau2[[#This Row],[Equipe 1]]&amp;" vs "&amp;Tableau2[[#This Row],[Equipe 2]]</f>
        <v>Badminton - VitaMines A vs Les inconnus A</v>
      </c>
      <c r="Z8" s="120" t="s">
        <v>69</v>
      </c>
      <c r="AA8" s="63" t="str">
        <f>'2-Phase de classement-Bad'!$E$25</f>
        <v>VitaMines A</v>
      </c>
      <c r="AB8" s="63" t="str">
        <f>'2-Phase de classement-Bad'!$E$26</f>
        <v>Les inconnus A</v>
      </c>
      <c r="AC8" s="63" t="str">
        <f>'2-Phase de classement-Bad'!$F$26</f>
        <v>L</v>
      </c>
      <c r="AD8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8" s="104">
        <f>LEN(Tableau2[[#This Row],[Equipe 1]])</f>
        <v>11</v>
      </c>
      <c r="AF8" s="104">
        <f>LEN(Tableau2[[#This Row],[Equipe 2]])</f>
        <v>14</v>
      </c>
      <c r="AG8" s="104">
        <f>IFERROR(IF(Tableau2[[#This Row],[Q3]]&gt;0,1,0)+IF(Tableau2[[#This Row],[Q4]]&gt;0,1,0),0)</f>
        <v>2</v>
      </c>
      <c r="AH8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X8" s="120">
        <v>6</v>
      </c>
      <c r="AY8" s="63" t="str">
        <f>Tableau1[[#This Row],[Sport]]&amp;" - "&amp;Tableau1[[#This Row],[Equipe 1]]&amp;" vs "&amp;Tableau1[[#This Row],[Equipe 2]]</f>
        <v>Padel - Bayer les verres culs sec A vs Lazio de Rhum B</v>
      </c>
      <c r="AZ8" s="120" t="s">
        <v>62</v>
      </c>
      <c r="BA8" s="63" t="str">
        <f>'2-Phase de classement-Padel'!$E$25</f>
        <v>Bayer les verres culs sec A</v>
      </c>
      <c r="BB8" s="63" t="str">
        <f>'2-Phase de classement-Padel'!$E$26</f>
        <v>Lazio de Rhum B</v>
      </c>
      <c r="BC8" s="63" t="str">
        <f>'2-Phase de classement-Padel'!$F$26</f>
        <v>W</v>
      </c>
      <c r="BD8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8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8" s="104">
        <f>LEN(Tableau3[[#This Row],[Equipe 1]])</f>
        <v>27</v>
      </c>
      <c r="BG8" s="104">
        <f>LEN(Tableau3[[#This Row],[Equipe 2]])</f>
        <v>15</v>
      </c>
      <c r="BH8" s="104">
        <f>IFERROR(IF(Tableau3[[#This Row],[Q3]]&gt;0,1,0)+IF(Tableau3[[#This Row],[Q4]]&gt;0,1,0),0)</f>
        <v>2</v>
      </c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Y8" s="120">
        <v>6</v>
      </c>
      <c r="BZ8" s="63" t="str">
        <f>Tableau15[[#This Row],[Sport]]&amp;" - "&amp;Tableau15[[#This Row],[Equipe 1]]&amp;" vs "&amp;Tableau15[[#This Row],[Equipe 2]]</f>
        <v>Padel - Bayer les verres culs sec A vs Lazio de Rhum B</v>
      </c>
      <c r="CA8" s="120" t="s">
        <v>62</v>
      </c>
      <c r="CB8" s="63" t="str">
        <f>'2-Phase de classement-Padel'!$E$25</f>
        <v>Bayer les verres culs sec A</v>
      </c>
      <c r="CC8" s="63" t="str">
        <f>'2-Phase de classement-Padel'!$E$26</f>
        <v>Lazio de Rhum B</v>
      </c>
      <c r="CD8" s="63" t="str">
        <f>'2-Phase de classement-Padel'!$F$26</f>
        <v>W</v>
      </c>
      <c r="CE8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8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8" s="104">
        <f>LEN(Tableau15[[#This Row],[Equipe 1]])</f>
        <v>27</v>
      </c>
      <c r="CH8" s="104">
        <f>LEN(Tableau15[[#This Row],[Equipe 2]])</f>
        <v>15</v>
      </c>
      <c r="CI8" s="104">
        <f>IFERROR(IF(Tableau15[[#This Row],[Q3]]&gt;0,1,0)+IF(Tableau15[[#This Row],[Q4]]&gt;0,1,0),0)</f>
        <v>2</v>
      </c>
    </row>
    <row r="9" spans="1:87" x14ac:dyDescent="0.35">
      <c r="A9" s="120">
        <v>7</v>
      </c>
      <c r="B9" s="63" t="str">
        <f>Tableau1[[#This Row],[Sport]]&amp;" - "&amp;Tableau1[[#This Row],[Equipe 1]]&amp;" vs "&amp;Tableau1[[#This Row],[Equipe 2]]</f>
        <v>Padel - Facilement A vs Akatsuki B</v>
      </c>
      <c r="C9" s="120" t="s">
        <v>62</v>
      </c>
      <c r="D9" s="63" t="str">
        <f>'2-Phase de classement-Padel'!$E$29</f>
        <v>Facilement A</v>
      </c>
      <c r="E9" s="63" t="str">
        <f>'2-Phase de classement-Padel'!$E$30</f>
        <v>Akatsuki B</v>
      </c>
      <c r="F9" s="63" t="str">
        <f>'2-Phase de classement-Padel'!$F$30</f>
        <v>L</v>
      </c>
      <c r="G9" s="104"/>
      <c r="H9" s="104"/>
      <c r="I9" s="104">
        <f>LEN(Tableau1[[#This Row],[Equipe 1]])</f>
        <v>12</v>
      </c>
      <c r="J9" s="104">
        <f>LEN(Tableau1[[#This Row],[Equipe 2]])</f>
        <v>10</v>
      </c>
      <c r="K9" s="104">
        <f>IFERROR(IF(Tableau1[[#This Row],[Q3]]&gt;0,1,0)+IF(Tableau1[[#This Row],[Q4]]&gt;0,1,0),0)</f>
        <v>2</v>
      </c>
      <c r="M9" s="135"/>
      <c r="N9" s="63"/>
      <c r="O9" s="63"/>
      <c r="P9" s="63"/>
      <c r="Q9" s="63"/>
      <c r="R9" s="63"/>
      <c r="S9" s="63"/>
      <c r="T9" s="63"/>
      <c r="U9" s="63"/>
      <c r="V9" s="134"/>
      <c r="X9" s="120">
        <v>7</v>
      </c>
      <c r="Y9" s="63" t="str">
        <f>Tableau2[[#This Row],[Sport]]&amp;" - "&amp;Tableau2[[#This Row],[Equipe 1]]&amp;" vs "&amp;Tableau2[[#This Row],[Equipe 2]]</f>
        <v>Badminton - Lazio de Rhum A vs Celtics Grave Gros B</v>
      </c>
      <c r="Z9" s="120" t="s">
        <v>69</v>
      </c>
      <c r="AA9" s="63" t="str">
        <f>'2-Phase de classement-Bad'!$E$29</f>
        <v>Lazio de Rhum A</v>
      </c>
      <c r="AB9" s="63" t="str">
        <f>'2-Phase de classement-Bad'!$E$30</f>
        <v>Celtics Grave Gros B</v>
      </c>
      <c r="AC9" s="63" t="str">
        <f>'2-Phase de classement-Bad'!$F$30</f>
        <v>W</v>
      </c>
      <c r="AD9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Celtics Grave Gros B</v>
      </c>
      <c r="AE9" s="104">
        <f>LEN(Tableau2[[#This Row],[Equipe 1]])</f>
        <v>15</v>
      </c>
      <c r="AF9" s="104">
        <f>LEN(Tableau2[[#This Row],[Equipe 2]])</f>
        <v>20</v>
      </c>
      <c r="AG9" s="104">
        <f>IFERROR(IF(Tableau2[[#This Row],[Q3]]&gt;0,1,0)+IF(Tableau2[[#This Row],[Q4]]&gt;0,1,0),0)</f>
        <v>2</v>
      </c>
      <c r="AH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X9" s="120">
        <v>7</v>
      </c>
      <c r="AY9" s="63" t="str">
        <f>Tableau1[[#This Row],[Sport]]&amp;" - "&amp;Tableau1[[#This Row],[Equipe 1]]&amp;" vs "&amp;Tableau1[[#This Row],[Equipe 2]]</f>
        <v>Padel - Facilement A vs Akatsuki B</v>
      </c>
      <c r="AZ9" s="120" t="s">
        <v>62</v>
      </c>
      <c r="BA9" s="63" t="str">
        <f>'2-Phase de classement-Padel'!$E$29</f>
        <v>Facilement A</v>
      </c>
      <c r="BB9" s="63" t="str">
        <f>'2-Phase de classement-Padel'!$E$30</f>
        <v>Akatsuki B</v>
      </c>
      <c r="BC9" s="63" t="str">
        <f>'2-Phase de classement-Padel'!$F$30</f>
        <v>L</v>
      </c>
      <c r="BD9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9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Akatsuki B</v>
      </c>
      <c r="BF9" s="104">
        <f>LEN(Tableau3[[#This Row],[Equipe 1]])</f>
        <v>12</v>
      </c>
      <c r="BG9" s="104">
        <f>LEN(Tableau3[[#This Row],[Equipe 2]])</f>
        <v>10</v>
      </c>
      <c r="BH9" s="104">
        <f>IFERROR(IF(Tableau3[[#This Row],[Q3]]&gt;0,1,0)+IF(Tableau3[[#This Row],[Q4]]&gt;0,1,0),0)</f>
        <v>2</v>
      </c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Y9" s="120">
        <v>7</v>
      </c>
      <c r="BZ9" s="63" t="str">
        <f>Tableau15[[#This Row],[Sport]]&amp;" - "&amp;Tableau15[[#This Row],[Equipe 1]]&amp;" vs "&amp;Tableau15[[#This Row],[Equipe 2]]</f>
        <v>Padel - Facilement A vs Akatsuki B</v>
      </c>
      <c r="CA9" s="120" t="s">
        <v>62</v>
      </c>
      <c r="CB9" s="63" t="str">
        <f>'2-Phase de classement-Padel'!$E$29</f>
        <v>Facilement A</v>
      </c>
      <c r="CC9" s="63" t="str">
        <f>'2-Phase de classement-Padel'!$E$30</f>
        <v>Akatsuki B</v>
      </c>
      <c r="CD9" s="63" t="str">
        <f>'2-Phase de classement-Padel'!$F$30</f>
        <v>L</v>
      </c>
      <c r="CE9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9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9" s="104">
        <f>LEN(Tableau15[[#This Row],[Equipe 1]])</f>
        <v>12</v>
      </c>
      <c r="CH9" s="104">
        <f>LEN(Tableau15[[#This Row],[Equipe 2]])</f>
        <v>10</v>
      </c>
      <c r="CI9" s="104">
        <f>IFERROR(IF(Tableau15[[#This Row],[Q3]]&gt;0,1,0)+IF(Tableau15[[#This Row],[Q4]]&gt;0,1,0),0)</f>
        <v>2</v>
      </c>
    </row>
    <row r="10" spans="1:87" x14ac:dyDescent="0.35">
      <c r="A10" s="121">
        <v>8</v>
      </c>
      <c r="B10" s="63" t="str">
        <f>Tableau1[[#This Row],[Sport]]&amp;" - "&amp;Tableau1[[#This Row],[Equipe 1]]&amp;" vs "&amp;Tableau1[[#This Row],[Equipe 2]]</f>
        <v>Padel - Blockudoku A vs Téléteubiloutes B</v>
      </c>
      <c r="C10" s="120" t="s">
        <v>62</v>
      </c>
      <c r="D10" s="63" t="str">
        <f>'2-Phase de classement-Padel'!$E$33</f>
        <v>Blockudoku A</v>
      </c>
      <c r="E10" s="63" t="str">
        <f>'2-Phase de classement-Padel'!$E$34</f>
        <v>Téléteubiloutes B</v>
      </c>
      <c r="F10" s="63" t="str">
        <f>'2-Phase de classement-Padel'!$F$34</f>
        <v>W</v>
      </c>
      <c r="G10" s="104"/>
      <c r="H10" s="104"/>
      <c r="I10" s="104">
        <f>LEN(Tableau1[[#This Row],[Equipe 1]])</f>
        <v>12</v>
      </c>
      <c r="J10" s="104">
        <f>LEN(Tableau1[[#This Row],[Equipe 2]])</f>
        <v>17</v>
      </c>
      <c r="K10" s="104">
        <f>IFERROR(IF(Tableau1[[#This Row],[Q3]]&gt;0,1,0)+IF(Tableau1[[#This Row],[Q4]]&gt;0,1,0),0)</f>
        <v>2</v>
      </c>
      <c r="M10" s="135"/>
      <c r="N10" s="63"/>
      <c r="O10" s="63"/>
      <c r="P10" s="63"/>
      <c r="Q10" s="63"/>
      <c r="R10" s="63"/>
      <c r="S10" s="63"/>
      <c r="T10" s="63"/>
      <c r="U10" s="63"/>
      <c r="V10" s="134"/>
      <c r="X10" s="121">
        <v>8</v>
      </c>
      <c r="Y10" s="63" t="str">
        <f>Tableau2[[#This Row],[Sport]]&amp;" - "&amp;Tableau2[[#This Row],[Equipe 1]]&amp;" vs "&amp;Tableau2[[#This Row],[Equipe 2]]</f>
        <v>Badminton - Les inconnus B vs Spyk'up B</v>
      </c>
      <c r="Z10" s="120" t="s">
        <v>69</v>
      </c>
      <c r="AA10" s="63" t="str">
        <f>'2-Phase de classement-Bad'!$E$33</f>
        <v>Les inconnus B</v>
      </c>
      <c r="AB10" s="63" t="str">
        <f>'2-Phase de classement-Bad'!$E$34</f>
        <v>Spyk'up B</v>
      </c>
      <c r="AC10" s="63" t="str">
        <f>'2-Phase de classement-Bad'!$F$34</f>
        <v>W</v>
      </c>
      <c r="AD10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0" s="104">
        <f>LEN(Tableau2[[#This Row],[Equipe 1]])</f>
        <v>14</v>
      </c>
      <c r="AF10" s="104">
        <f>LEN(Tableau2[[#This Row],[Equipe 2]])</f>
        <v>9</v>
      </c>
      <c r="AG10" s="104">
        <f>IFERROR(IF(Tableau2[[#This Row],[Q3]]&gt;0,1,0)+IF(Tableau2[[#This Row],[Q4]]&gt;0,1,0),0)</f>
        <v>2</v>
      </c>
      <c r="AH10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X10" s="121">
        <v>8</v>
      </c>
      <c r="AY10" s="63" t="str">
        <f>Tableau1[[#This Row],[Sport]]&amp;" - "&amp;Tableau1[[#This Row],[Equipe 1]]&amp;" vs "&amp;Tableau1[[#This Row],[Equipe 2]]</f>
        <v>Padel - Blockudoku A vs Téléteubiloutes B</v>
      </c>
      <c r="AZ10" s="120" t="s">
        <v>62</v>
      </c>
      <c r="BA10" s="63" t="str">
        <f>'2-Phase de classement-Padel'!$E$33</f>
        <v>Blockudoku A</v>
      </c>
      <c r="BB10" s="63" t="str">
        <f>'2-Phase de classement-Padel'!$E$34</f>
        <v>Téléteubiloutes B</v>
      </c>
      <c r="BC10" s="63" t="str">
        <f>'2-Phase de classement-Padel'!$F$34</f>
        <v>W</v>
      </c>
      <c r="BD10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0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0" s="104">
        <f>LEN(Tableau3[[#This Row],[Equipe 1]])</f>
        <v>12</v>
      </c>
      <c r="BG10" s="104">
        <f>LEN(Tableau3[[#This Row],[Equipe 2]])</f>
        <v>17</v>
      </c>
      <c r="BH10" s="104">
        <f>IFERROR(IF(Tableau3[[#This Row],[Q3]]&gt;0,1,0)+IF(Tableau3[[#This Row],[Q4]]&gt;0,1,0),0)</f>
        <v>2</v>
      </c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Y10" s="121">
        <v>8</v>
      </c>
      <c r="BZ10" s="63" t="str">
        <f>Tableau15[[#This Row],[Sport]]&amp;" - "&amp;Tableau15[[#This Row],[Equipe 1]]&amp;" vs "&amp;Tableau15[[#This Row],[Equipe 2]]</f>
        <v>Padel - Blockudoku A vs Téléteubiloutes B</v>
      </c>
      <c r="CA10" s="120" t="s">
        <v>62</v>
      </c>
      <c r="CB10" s="63" t="str">
        <f>'2-Phase de classement-Padel'!$E$33</f>
        <v>Blockudoku A</v>
      </c>
      <c r="CC10" s="63" t="str">
        <f>'2-Phase de classement-Padel'!$E$34</f>
        <v>Téléteubiloutes B</v>
      </c>
      <c r="CD10" s="63" t="str">
        <f>'2-Phase de classement-Padel'!$F$34</f>
        <v>W</v>
      </c>
      <c r="CE10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0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0" s="104">
        <f>LEN(Tableau15[[#This Row],[Equipe 1]])</f>
        <v>12</v>
      </c>
      <c r="CH10" s="104">
        <f>LEN(Tableau15[[#This Row],[Equipe 2]])</f>
        <v>17</v>
      </c>
      <c r="CI10" s="104">
        <f>IFERROR(IF(Tableau15[[#This Row],[Q3]]&gt;0,1,0)+IF(Tableau15[[#This Row],[Q4]]&gt;0,1,0),0)</f>
        <v>2</v>
      </c>
    </row>
    <row r="11" spans="1:87" x14ac:dyDescent="0.35">
      <c r="A11" s="120">
        <v>9</v>
      </c>
      <c r="B11" s="63" t="str">
        <f>Tableau1[[#This Row],[Sport]]&amp;" - "&amp;Tableau1[[#This Row],[Equipe 1]]&amp;" vs "&amp;Tableau1[[#This Row],[Equipe 2]]</f>
        <v>Padel - Spyk'up A vs Les inconnus B</v>
      </c>
      <c r="C11" s="120" t="s">
        <v>62</v>
      </c>
      <c r="D11" s="63" t="str">
        <f>'2-Phase de classement-Padel'!$E$37</f>
        <v>Spyk'up A</v>
      </c>
      <c r="E11" s="63" t="str">
        <f>'2-Phase de classement-Padel'!$E$38</f>
        <v>Les inconnus B</v>
      </c>
      <c r="F11" s="63" t="str">
        <f>'2-Phase de classement-Padel'!$F$38</f>
        <v>L</v>
      </c>
      <c r="G11" s="104"/>
      <c r="H11" s="104"/>
      <c r="I11" s="104">
        <f>LEN(Tableau1[[#This Row],[Equipe 1]])</f>
        <v>9</v>
      </c>
      <c r="J11" s="104">
        <f>LEN(Tableau1[[#This Row],[Equipe 2]])</f>
        <v>14</v>
      </c>
      <c r="K11" s="104">
        <f>IFERROR(IF(Tableau1[[#This Row],[Q3]]&gt;0,1,0)+IF(Tableau1[[#This Row],[Q4]]&gt;0,1,0),0)</f>
        <v>2</v>
      </c>
      <c r="M11" s="135"/>
      <c r="N11" s="63"/>
      <c r="O11" s="63"/>
      <c r="P11" s="63"/>
      <c r="Q11" s="63"/>
      <c r="R11" s="63"/>
      <c r="S11" s="63"/>
      <c r="T11" s="63"/>
      <c r="U11" s="63"/>
      <c r="V11" s="134"/>
      <c r="X11" s="120">
        <v>9</v>
      </c>
      <c r="Y11" s="63" t="str">
        <f>Tableau2[[#This Row],[Sport]]&amp;" - "&amp;Tableau2[[#This Row],[Equipe 1]]&amp;" vs "&amp;Tableau2[[#This Row],[Equipe 2]]</f>
        <v>Badminton - Waral B vs Blockudoku B</v>
      </c>
      <c r="Z11" s="120" t="s">
        <v>69</v>
      </c>
      <c r="AA11" s="63" t="str">
        <f>'2-Phase de classement-Bad'!$E$37</f>
        <v>Waral B</v>
      </c>
      <c r="AB11" s="63" t="str">
        <f>'2-Phase de classement-Bad'!$E$38</f>
        <v>Blockudoku B</v>
      </c>
      <c r="AC11" s="63" t="str">
        <f>'2-Phase de classement-Bad'!$F$38</f>
        <v>W</v>
      </c>
      <c r="AD11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1" s="104">
        <f>LEN(Tableau2[[#This Row],[Equipe 1]])</f>
        <v>7</v>
      </c>
      <c r="AF11" s="104">
        <f>LEN(Tableau2[[#This Row],[Equipe 2]])</f>
        <v>12</v>
      </c>
      <c r="AG11" s="104">
        <f>IFERROR(IF(Tableau2[[#This Row],[Q3]]&gt;0,1,0)+IF(Tableau2[[#This Row],[Q4]]&gt;0,1,0),0)</f>
        <v>2</v>
      </c>
      <c r="AH11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X11" s="120">
        <v>9</v>
      </c>
      <c r="AY11" s="63" t="str">
        <f>Tableau1[[#This Row],[Sport]]&amp;" - "&amp;Tableau1[[#This Row],[Equipe 1]]&amp;" vs "&amp;Tableau1[[#This Row],[Equipe 2]]</f>
        <v>Padel - Spyk'up A vs Les inconnus B</v>
      </c>
      <c r="AZ11" s="120" t="s">
        <v>62</v>
      </c>
      <c r="BA11" s="63" t="str">
        <f>'2-Phase de classement-Padel'!$E$37</f>
        <v>Spyk'up A</v>
      </c>
      <c r="BB11" s="63" t="str">
        <f>'2-Phase de classement-Padel'!$E$38</f>
        <v>Les inconnus B</v>
      </c>
      <c r="BC11" s="63" t="str">
        <f>'2-Phase de classement-Padel'!$F$38</f>
        <v>L</v>
      </c>
      <c r="BD11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1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1" s="104">
        <f>LEN(Tableau3[[#This Row],[Equipe 1]])</f>
        <v>9</v>
      </c>
      <c r="BG11" s="104">
        <f>LEN(Tableau3[[#This Row],[Equipe 2]])</f>
        <v>14</v>
      </c>
      <c r="BH11" s="104">
        <f>IFERROR(IF(Tableau3[[#This Row],[Q3]]&gt;0,1,0)+IF(Tableau3[[#This Row],[Q4]]&gt;0,1,0),0)</f>
        <v>2</v>
      </c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Y11" s="120">
        <v>9</v>
      </c>
      <c r="BZ11" s="63" t="str">
        <f>Tableau15[[#This Row],[Sport]]&amp;" - "&amp;Tableau15[[#This Row],[Equipe 1]]&amp;" vs "&amp;Tableau15[[#This Row],[Equipe 2]]</f>
        <v>Padel - Spyk'up A vs Les inconnus B</v>
      </c>
      <c r="CA11" s="120" t="s">
        <v>62</v>
      </c>
      <c r="CB11" s="63" t="str">
        <f>'2-Phase de classement-Padel'!$E$37</f>
        <v>Spyk'up A</v>
      </c>
      <c r="CC11" s="63" t="str">
        <f>'2-Phase de classement-Padel'!$E$38</f>
        <v>Les inconnus B</v>
      </c>
      <c r="CD11" s="63" t="str">
        <f>'2-Phase de classement-Padel'!$F$38</f>
        <v>L</v>
      </c>
      <c r="CE11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1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1" s="104">
        <f>LEN(Tableau15[[#This Row],[Equipe 1]])</f>
        <v>9</v>
      </c>
      <c r="CH11" s="104">
        <f>LEN(Tableau15[[#This Row],[Equipe 2]])</f>
        <v>14</v>
      </c>
      <c r="CI11" s="104">
        <f>IFERROR(IF(Tableau15[[#This Row],[Q3]]&gt;0,1,0)+IF(Tableau15[[#This Row],[Q4]]&gt;0,1,0),0)</f>
        <v>2</v>
      </c>
    </row>
    <row r="12" spans="1:87" x14ac:dyDescent="0.35">
      <c r="A12" s="120">
        <v>10</v>
      </c>
      <c r="B12" s="63" t="str">
        <f>Tableau1[[#This Row],[Sport]]&amp;" - "&amp;Tableau1[[#This Row],[Equipe 1]]&amp;" vs "&amp;Tableau1[[#This Row],[Equipe 2]]</f>
        <v>Padel - Téléteubiloutes A vs Les torcheurs B</v>
      </c>
      <c r="C12" s="120" t="s">
        <v>62</v>
      </c>
      <c r="D12" s="63" t="str">
        <f>'2-Phase de classement-Padel'!$E$41</f>
        <v>Téléteubiloutes A</v>
      </c>
      <c r="E12" s="63" t="str">
        <f>'2-Phase de classement-Padel'!$E$42</f>
        <v>Les torcheurs B</v>
      </c>
      <c r="F12" s="63" t="str">
        <f>'2-Phase de classement-Padel'!$F$42</f>
        <v>L</v>
      </c>
      <c r="G12" s="104"/>
      <c r="H12" s="104"/>
      <c r="I12" s="104">
        <f>LEN(Tableau1[[#This Row],[Equipe 1]])</f>
        <v>17</v>
      </c>
      <c r="J12" s="104">
        <f>LEN(Tableau1[[#This Row],[Equipe 2]])</f>
        <v>15</v>
      </c>
      <c r="K12" s="104">
        <f>IFERROR(IF(Tableau1[[#This Row],[Q3]]&gt;0,1,0)+IF(Tableau1[[#This Row],[Q4]]&gt;0,1,0),0)</f>
        <v>2</v>
      </c>
      <c r="M12" s="135"/>
      <c r="N12" s="63"/>
      <c r="O12" s="63"/>
      <c r="P12" s="63"/>
      <c r="Q12" s="63"/>
      <c r="R12" s="63"/>
      <c r="S12" s="63"/>
      <c r="T12" s="63"/>
      <c r="U12" s="63"/>
      <c r="V12" s="134"/>
      <c r="X12" s="120">
        <v>10</v>
      </c>
      <c r="Y12" s="63" t="str">
        <f>Tableau2[[#This Row],[Sport]]&amp;" - "&amp;Tableau2[[#This Row],[Equipe 1]]&amp;" vs "&amp;Tableau2[[#This Row],[Equipe 2]]</f>
        <v>Badminton - Spyk'up A vs Floyouyat B</v>
      </c>
      <c r="Z12" s="120" t="s">
        <v>69</v>
      </c>
      <c r="AA12" s="63" t="str">
        <f>'2-Phase de classement-Bad'!$E$41</f>
        <v>Spyk'up A</v>
      </c>
      <c r="AB12" s="63" t="str">
        <f>'2-Phase de classement-Bad'!$E$42</f>
        <v>Floyouyat B</v>
      </c>
      <c r="AC12" s="63" t="str">
        <f>'2-Phase de classement-Bad'!$F$42</f>
        <v>L</v>
      </c>
      <c r="AD12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2" s="104">
        <f>LEN(Tableau2[[#This Row],[Equipe 1]])</f>
        <v>9</v>
      </c>
      <c r="AF12" s="104">
        <f>LEN(Tableau2[[#This Row],[Equipe 2]])</f>
        <v>11</v>
      </c>
      <c r="AG12" s="104">
        <f>IFERROR(IF(Tableau2[[#This Row],[Q3]]&gt;0,1,0)+IF(Tableau2[[#This Row],[Q4]]&gt;0,1,0),0)</f>
        <v>2</v>
      </c>
      <c r="AH12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X12" s="120">
        <v>10</v>
      </c>
      <c r="AY12" s="63" t="str">
        <f>Tableau1[[#This Row],[Sport]]&amp;" - "&amp;Tableau1[[#This Row],[Equipe 1]]&amp;" vs "&amp;Tableau1[[#This Row],[Equipe 2]]</f>
        <v>Padel - Téléteubiloutes A vs Les torcheurs B</v>
      </c>
      <c r="AZ12" s="120" t="s">
        <v>62</v>
      </c>
      <c r="BA12" s="63" t="str">
        <f>'2-Phase de classement-Padel'!$E$41</f>
        <v>Téléteubiloutes A</v>
      </c>
      <c r="BB12" s="63" t="str">
        <f>'2-Phase de classement-Padel'!$E$42</f>
        <v>Les torcheurs B</v>
      </c>
      <c r="BC12" s="63" t="str">
        <f>'2-Phase de classement-Padel'!$F$42</f>
        <v>L</v>
      </c>
      <c r="BD12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Les torcheurs B</v>
      </c>
      <c r="BE12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2" s="104">
        <f>LEN(Tableau3[[#This Row],[Equipe 1]])</f>
        <v>17</v>
      </c>
      <c r="BG12" s="104">
        <f>LEN(Tableau3[[#This Row],[Equipe 2]])</f>
        <v>15</v>
      </c>
      <c r="BH12" s="104">
        <f>IFERROR(IF(Tableau3[[#This Row],[Q3]]&gt;0,1,0)+IF(Tableau3[[#This Row],[Q4]]&gt;0,1,0),0)</f>
        <v>2</v>
      </c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Y12" s="120">
        <v>10</v>
      </c>
      <c r="BZ12" s="63" t="str">
        <f>Tableau15[[#This Row],[Sport]]&amp;" - "&amp;Tableau15[[#This Row],[Equipe 1]]&amp;" vs "&amp;Tableau15[[#This Row],[Equipe 2]]</f>
        <v>Padel - Téléteubiloutes A vs Les torcheurs B</v>
      </c>
      <c r="CA12" s="120" t="s">
        <v>62</v>
      </c>
      <c r="CB12" s="63" t="str">
        <f>'2-Phase de classement-Padel'!$E$41</f>
        <v>Téléteubiloutes A</v>
      </c>
      <c r="CC12" s="63" t="str">
        <f>'2-Phase de classement-Padel'!$E$42</f>
        <v>Les torcheurs B</v>
      </c>
      <c r="CD12" s="63" t="str">
        <f>'2-Phase de classement-Padel'!$F$42</f>
        <v>L</v>
      </c>
      <c r="CE12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2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2" s="104">
        <f>LEN(Tableau15[[#This Row],[Equipe 1]])</f>
        <v>17</v>
      </c>
      <c r="CH12" s="104">
        <f>LEN(Tableau15[[#This Row],[Equipe 2]])</f>
        <v>15</v>
      </c>
      <c r="CI12" s="104">
        <f>IFERROR(IF(Tableau15[[#This Row],[Q3]]&gt;0,1,0)+IF(Tableau15[[#This Row],[Q4]]&gt;0,1,0),0)</f>
        <v>2</v>
      </c>
    </row>
    <row r="13" spans="1:87" x14ac:dyDescent="0.35">
      <c r="A13" s="120">
        <v>11</v>
      </c>
      <c r="B13" s="63" t="str">
        <f>Tableau1[[#This Row],[Sport]]&amp;" - "&amp;Tableau1[[#This Row],[Equipe 1]]&amp;" vs "&amp;Tableau1[[#This Row],[Equipe 2]]</f>
        <v>Padel - Floyouyat A vs Spyk'up B</v>
      </c>
      <c r="C13" s="120" t="s">
        <v>62</v>
      </c>
      <c r="D13" s="63" t="str">
        <f>'2-Phase de classement-Padel'!$E$45</f>
        <v>Floyouyat A</v>
      </c>
      <c r="E13" s="63" t="str">
        <f>'2-Phase de classement-Padel'!$E$46</f>
        <v>Spyk'up B</v>
      </c>
      <c r="F13" s="63" t="str">
        <f>'2-Phase de classement-Padel'!$F$46</f>
        <v>W</v>
      </c>
      <c r="G13" s="104"/>
      <c r="H13" s="104"/>
      <c r="I13" s="104">
        <f>LEN(Tableau1[[#This Row],[Equipe 1]])</f>
        <v>11</v>
      </c>
      <c r="J13" s="104">
        <f>LEN(Tableau1[[#This Row],[Equipe 2]])</f>
        <v>9</v>
      </c>
      <c r="K13" s="104">
        <f>IFERROR(IF(Tableau1[[#This Row],[Q3]]&gt;0,1,0)+IF(Tableau1[[#This Row],[Q4]]&gt;0,1,0),0)</f>
        <v>2</v>
      </c>
      <c r="M13" s="135"/>
      <c r="N13" s="63"/>
      <c r="O13" s="63"/>
      <c r="P13" s="63"/>
      <c r="Q13" s="63"/>
      <c r="R13" s="63"/>
      <c r="S13" s="63"/>
      <c r="T13" s="63"/>
      <c r="U13" s="63"/>
      <c r="V13" s="134"/>
      <c r="X13" s="120">
        <v>11</v>
      </c>
      <c r="Y13" s="63" t="str">
        <f>Tableau2[[#This Row],[Sport]]&amp;" - "&amp;Tableau2[[#This Row],[Equipe 1]]&amp;" vs "&amp;Tableau2[[#This Row],[Equipe 2]]</f>
        <v>Badminton - Blockudoku A vs Téléteubiloutes B</v>
      </c>
      <c r="Z13" s="120" t="s">
        <v>69</v>
      </c>
      <c r="AA13" s="63" t="str">
        <f>'2-Phase de classement-Bad'!$E$45</f>
        <v>Blockudoku A</v>
      </c>
      <c r="AB13" s="63" t="str">
        <f>'2-Phase de classement-Bad'!$E$46</f>
        <v>Téléteubiloutes B</v>
      </c>
      <c r="AC13" s="63" t="str">
        <f>'2-Phase de classement-Bad'!$F$46</f>
        <v>L</v>
      </c>
      <c r="AD13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3" s="104">
        <f>LEN(Tableau2[[#This Row],[Equipe 1]])</f>
        <v>12</v>
      </c>
      <c r="AF13" s="104">
        <f>LEN(Tableau2[[#This Row],[Equipe 2]])</f>
        <v>17</v>
      </c>
      <c r="AG13" s="104">
        <f>IFERROR(IF(Tableau2[[#This Row],[Q3]]&gt;0,1,0)+IF(Tableau2[[#This Row],[Q4]]&gt;0,1,0),0)</f>
        <v>2</v>
      </c>
      <c r="AH1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X13" s="120">
        <v>11</v>
      </c>
      <c r="AY13" s="63" t="str">
        <f>Tableau1[[#This Row],[Sport]]&amp;" - "&amp;Tableau1[[#This Row],[Equipe 1]]&amp;" vs "&amp;Tableau1[[#This Row],[Equipe 2]]</f>
        <v>Padel - Floyouyat A vs Spyk'up B</v>
      </c>
      <c r="AZ13" s="120" t="s">
        <v>62</v>
      </c>
      <c r="BA13" s="63" t="str">
        <f>'2-Phase de classement-Padel'!$E$45</f>
        <v>Floyouyat A</v>
      </c>
      <c r="BB13" s="63" t="str">
        <f>'2-Phase de classement-Padel'!$E$46</f>
        <v>Spyk'up B</v>
      </c>
      <c r="BC13" s="63" t="str">
        <f>'2-Phase de classement-Padel'!$F$46</f>
        <v>W</v>
      </c>
      <c r="BD13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Floyouyat A</v>
      </c>
      <c r="BE13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3" s="104">
        <f>LEN(Tableau3[[#This Row],[Equipe 1]])</f>
        <v>11</v>
      </c>
      <c r="BG13" s="104">
        <f>LEN(Tableau3[[#This Row],[Equipe 2]])</f>
        <v>9</v>
      </c>
      <c r="BH13" s="104">
        <f>IFERROR(IF(Tableau3[[#This Row],[Q3]]&gt;0,1,0)+IF(Tableau3[[#This Row],[Q4]]&gt;0,1,0),0)</f>
        <v>2</v>
      </c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Y13" s="120">
        <v>11</v>
      </c>
      <c r="BZ13" s="63" t="str">
        <f>Tableau15[[#This Row],[Sport]]&amp;" - "&amp;Tableau15[[#This Row],[Equipe 1]]&amp;" vs "&amp;Tableau15[[#This Row],[Equipe 2]]</f>
        <v>Padel - Floyouyat A vs Spyk'up B</v>
      </c>
      <c r="CA13" s="120" t="s">
        <v>62</v>
      </c>
      <c r="CB13" s="63" t="str">
        <f>'2-Phase de classement-Padel'!$E$45</f>
        <v>Floyouyat A</v>
      </c>
      <c r="CC13" s="63" t="str">
        <f>'2-Phase de classement-Padel'!$E$46</f>
        <v>Spyk'up B</v>
      </c>
      <c r="CD13" s="63" t="str">
        <f>'2-Phase de classement-Padel'!$F$46</f>
        <v>W</v>
      </c>
      <c r="CE13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3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3" s="104">
        <f>LEN(Tableau15[[#This Row],[Equipe 1]])</f>
        <v>11</v>
      </c>
      <c r="CH13" s="104">
        <f>LEN(Tableau15[[#This Row],[Equipe 2]])</f>
        <v>9</v>
      </c>
      <c r="CI13" s="104">
        <f>IFERROR(IF(Tableau15[[#This Row],[Q3]]&gt;0,1,0)+IF(Tableau15[[#This Row],[Q4]]&gt;0,1,0),0)</f>
        <v>2</v>
      </c>
    </row>
    <row r="14" spans="1:87" x14ac:dyDescent="0.35">
      <c r="A14" s="121">
        <v>12</v>
      </c>
      <c r="B14" s="63" t="str">
        <f>Tableau1[[#This Row],[Sport]]&amp;" - "&amp;Tableau1[[#This Row],[Equipe 1]]&amp;" vs "&amp;Tableau1[[#This Row],[Equipe 2]]</f>
        <v>Padel - Pooldeads A vs Celtics Grave Gros B</v>
      </c>
      <c r="C14" s="120" t="s">
        <v>62</v>
      </c>
      <c r="D14" s="63" t="str">
        <f>'2-Phase de classement-Padel'!$E$49</f>
        <v>Pooldeads A</v>
      </c>
      <c r="E14" s="63" t="str">
        <f>'2-Phase de classement-Padel'!$E$50</f>
        <v>Celtics Grave Gros B</v>
      </c>
      <c r="F14" s="63" t="str">
        <f>'2-Phase de classement-Padel'!$F$50</f>
        <v>W</v>
      </c>
      <c r="G14" s="104"/>
      <c r="H14" s="104"/>
      <c r="I14" s="104">
        <f>LEN(Tableau1[[#This Row],[Equipe 1]])</f>
        <v>11</v>
      </c>
      <c r="J14" s="104">
        <f>LEN(Tableau1[[#This Row],[Equipe 2]])</f>
        <v>20</v>
      </c>
      <c r="K14" s="104">
        <f>IFERROR(IF(Tableau1[[#This Row],[Q3]]&gt;0,1,0)+IF(Tableau1[[#This Row],[Q4]]&gt;0,1,0),0)</f>
        <v>2</v>
      </c>
      <c r="M14" s="135"/>
      <c r="N14" s="63"/>
      <c r="O14" s="63"/>
      <c r="P14" s="63"/>
      <c r="Q14" s="63"/>
      <c r="R14" s="63"/>
      <c r="S14" s="63"/>
      <c r="T14" s="63"/>
      <c r="U14" s="63"/>
      <c r="V14" s="134"/>
      <c r="X14" s="121">
        <v>12</v>
      </c>
      <c r="Y14" s="63" t="str">
        <f>Tableau2[[#This Row],[Sport]]&amp;" - "&amp;Tableau2[[#This Row],[Equipe 1]]&amp;" vs "&amp;Tableau2[[#This Row],[Equipe 2]]</f>
        <v>Badminton - Floyouyat A vs Les Tengos A</v>
      </c>
      <c r="Z14" s="120" t="s">
        <v>69</v>
      </c>
      <c r="AA14" s="63" t="str">
        <f>'2-Phase de classement-Bad'!$E$49</f>
        <v>Floyouyat A</v>
      </c>
      <c r="AB14" s="63" t="str">
        <f>'2-Phase de classement-Bad'!$E$50</f>
        <v>Les Tengos A</v>
      </c>
      <c r="AC14" s="63" t="str">
        <f>'2-Phase de classement-Bad'!$F$50</f>
        <v>W</v>
      </c>
      <c r="AD14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Floyouyat A</v>
      </c>
      <c r="AE14" s="104">
        <f>LEN(Tableau2[[#This Row],[Equipe 1]])</f>
        <v>11</v>
      </c>
      <c r="AF14" s="104">
        <f>LEN(Tableau2[[#This Row],[Equipe 2]])</f>
        <v>12</v>
      </c>
      <c r="AG14" s="104">
        <f>IFERROR(IF(Tableau2[[#This Row],[Q3]]&gt;0,1,0)+IF(Tableau2[[#This Row],[Q4]]&gt;0,1,0),0)</f>
        <v>2</v>
      </c>
      <c r="AH14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X14" s="121">
        <v>12</v>
      </c>
      <c r="AY14" s="63" t="str">
        <f>Tableau1[[#This Row],[Sport]]&amp;" - "&amp;Tableau1[[#This Row],[Equipe 1]]&amp;" vs "&amp;Tableau1[[#This Row],[Equipe 2]]</f>
        <v>Padel - Pooldeads A vs Celtics Grave Gros B</v>
      </c>
      <c r="AZ14" s="120" t="s">
        <v>62</v>
      </c>
      <c r="BA14" s="63" t="str">
        <f>'2-Phase de classement-Padel'!$E$49</f>
        <v>Pooldeads A</v>
      </c>
      <c r="BB14" s="63" t="str">
        <f>'2-Phase de classement-Padel'!$E$50</f>
        <v>Celtics Grave Gros B</v>
      </c>
      <c r="BC14" s="63" t="str">
        <f>'2-Phase de classement-Padel'!$F$50</f>
        <v>W</v>
      </c>
      <c r="BD14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Celtics Grave Gros B</v>
      </c>
      <c r="BE14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4" s="104">
        <f>LEN(Tableau3[[#This Row],[Equipe 1]])</f>
        <v>11</v>
      </c>
      <c r="BG14" s="104">
        <f>LEN(Tableau3[[#This Row],[Equipe 2]])</f>
        <v>20</v>
      </c>
      <c r="BH14" s="104">
        <f>IFERROR(IF(Tableau3[[#This Row],[Q3]]&gt;0,1,0)+IF(Tableau3[[#This Row],[Q4]]&gt;0,1,0),0)</f>
        <v>2</v>
      </c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Y14" s="121">
        <v>12</v>
      </c>
      <c r="BZ14" s="63" t="str">
        <f>Tableau15[[#This Row],[Sport]]&amp;" - "&amp;Tableau15[[#This Row],[Equipe 1]]&amp;" vs "&amp;Tableau15[[#This Row],[Equipe 2]]</f>
        <v>Padel - Pooldeads A vs Celtics Grave Gros B</v>
      </c>
      <c r="CA14" s="120" t="s">
        <v>62</v>
      </c>
      <c r="CB14" s="63" t="str">
        <f>'2-Phase de classement-Padel'!$E$49</f>
        <v>Pooldeads A</v>
      </c>
      <c r="CC14" s="63" t="str">
        <f>'2-Phase de classement-Padel'!$E$50</f>
        <v>Celtics Grave Gros B</v>
      </c>
      <c r="CD14" s="63" t="str">
        <f>'2-Phase de classement-Padel'!$F$50</f>
        <v>W</v>
      </c>
      <c r="CE14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4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4" s="104">
        <f>LEN(Tableau15[[#This Row],[Equipe 1]])</f>
        <v>11</v>
      </c>
      <c r="CH14" s="104">
        <f>LEN(Tableau15[[#This Row],[Equipe 2]])</f>
        <v>20</v>
      </c>
      <c r="CI14" s="104">
        <f>IFERROR(IF(Tableau15[[#This Row],[Q3]]&gt;0,1,0)+IF(Tableau15[[#This Row],[Q4]]&gt;0,1,0),0)</f>
        <v>2</v>
      </c>
    </row>
    <row r="15" spans="1:87" x14ac:dyDescent="0.35">
      <c r="A15" s="120">
        <v>13</v>
      </c>
      <c r="B15" s="63" t="str">
        <f>Tableau1[[#This Row],[Sport]]&amp;" - "&amp;Tableau1[[#This Row],[Equipe 1]]&amp;" vs "&amp;Tableau1[[#This Row],[Equipe 2]]</f>
        <v>Padel - Les Tengos A vs Bandanateam B</v>
      </c>
      <c r="C15" s="120" t="s">
        <v>62</v>
      </c>
      <c r="D15" s="63" t="str">
        <f>'2-Phase de classement-Padel'!$E$53</f>
        <v>Les Tengos A</v>
      </c>
      <c r="E15" s="63" t="str">
        <f>'2-Phase de classement-Padel'!$E$54</f>
        <v>Bandanateam B</v>
      </c>
      <c r="F15" s="63" t="str">
        <f>'2-Phase de classement-Padel'!$F$54</f>
        <v>L</v>
      </c>
      <c r="G15" s="104"/>
      <c r="H15" s="104"/>
      <c r="I15" s="104">
        <f>LEN(Tableau1[[#This Row],[Equipe 1]])</f>
        <v>12</v>
      </c>
      <c r="J15" s="104">
        <f>LEN(Tableau1[[#This Row],[Equipe 2]])</f>
        <v>13</v>
      </c>
      <c r="K15" s="104">
        <f>IFERROR(IF(Tableau1[[#This Row],[Q3]]&gt;0,1,0)+IF(Tableau1[[#This Row],[Q4]]&gt;0,1,0),0)</f>
        <v>2</v>
      </c>
      <c r="M15" s="135"/>
      <c r="N15" s="63"/>
      <c r="O15" s="63"/>
      <c r="P15" s="63"/>
      <c r="Q15" s="63"/>
      <c r="R15" s="63"/>
      <c r="S15" s="63"/>
      <c r="T15" s="63"/>
      <c r="U15" s="63"/>
      <c r="V15" s="134"/>
      <c r="X15" s="120">
        <v>13</v>
      </c>
      <c r="Y15" s="63" t="str">
        <f>Tableau2[[#This Row],[Sport]]&amp;" - "&amp;Tableau2[[#This Row],[Equipe 1]]&amp;" vs "&amp;Tableau2[[#This Row],[Equipe 2]]</f>
        <v>Badminton - Celtics Grave Gros A vs Les torcheurs A</v>
      </c>
      <c r="Z15" s="120" t="s">
        <v>69</v>
      </c>
      <c r="AA15" s="63" t="str">
        <f>'2-Phase de classement-Bad'!$E$53</f>
        <v>Celtics Grave Gros A</v>
      </c>
      <c r="AB15" s="63" t="str">
        <f>'2-Phase de classement-Bad'!$E$54</f>
        <v>Les torcheurs A</v>
      </c>
      <c r="AC15" s="63" t="str">
        <f>'2-Phase de classement-Bad'!$F$54</f>
        <v>W</v>
      </c>
      <c r="AD15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Celtics Grave Gros A</v>
      </c>
      <c r="AE15" s="104">
        <f>LEN(Tableau2[[#This Row],[Equipe 1]])</f>
        <v>20</v>
      </c>
      <c r="AF15" s="104">
        <f>LEN(Tableau2[[#This Row],[Equipe 2]])</f>
        <v>15</v>
      </c>
      <c r="AG15" s="104">
        <f>IFERROR(IF(Tableau2[[#This Row],[Q3]]&gt;0,1,0)+IF(Tableau2[[#This Row],[Q4]]&gt;0,1,0),0)</f>
        <v>2</v>
      </c>
      <c r="AH15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X15" s="120">
        <v>13</v>
      </c>
      <c r="AY15" s="63" t="str">
        <f>Tableau1[[#This Row],[Sport]]&amp;" - "&amp;Tableau1[[#This Row],[Equipe 1]]&amp;" vs "&amp;Tableau1[[#This Row],[Equipe 2]]</f>
        <v>Padel - Les Tengos A vs Bandanateam B</v>
      </c>
      <c r="AZ15" s="120" t="s">
        <v>62</v>
      </c>
      <c r="BA15" s="63" t="str">
        <f>'2-Phase de classement-Padel'!$E$53</f>
        <v>Les Tengos A</v>
      </c>
      <c r="BB15" s="63" t="str">
        <f>'2-Phase de classement-Padel'!$E$54</f>
        <v>Bandanateam B</v>
      </c>
      <c r="BC15" s="63" t="str">
        <f>'2-Phase de classement-Padel'!$F$54</f>
        <v>L</v>
      </c>
      <c r="BD15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5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5" s="104">
        <f>LEN(Tableau3[[#This Row],[Equipe 1]])</f>
        <v>12</v>
      </c>
      <c r="BG15" s="104">
        <f>LEN(Tableau3[[#This Row],[Equipe 2]])</f>
        <v>13</v>
      </c>
      <c r="BH15" s="104">
        <f>IFERROR(IF(Tableau3[[#This Row],[Q3]]&gt;0,1,0)+IF(Tableau3[[#This Row],[Q4]]&gt;0,1,0),0)</f>
        <v>2</v>
      </c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Y15" s="120">
        <v>13</v>
      </c>
      <c r="BZ15" s="63" t="str">
        <f>Tableau15[[#This Row],[Sport]]&amp;" - "&amp;Tableau15[[#This Row],[Equipe 1]]&amp;" vs "&amp;Tableau15[[#This Row],[Equipe 2]]</f>
        <v>Padel - Les Tengos A vs Bandanateam B</v>
      </c>
      <c r="CA15" s="120" t="s">
        <v>62</v>
      </c>
      <c r="CB15" s="63" t="str">
        <f>'2-Phase de classement-Padel'!$E$53</f>
        <v>Les Tengos A</v>
      </c>
      <c r="CC15" s="63" t="str">
        <f>'2-Phase de classement-Padel'!$E$54</f>
        <v>Bandanateam B</v>
      </c>
      <c r="CD15" s="63" t="str">
        <f>'2-Phase de classement-Padel'!$F$54</f>
        <v>L</v>
      </c>
      <c r="CE15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5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5" s="104">
        <f>LEN(Tableau15[[#This Row],[Equipe 1]])</f>
        <v>12</v>
      </c>
      <c r="CH15" s="104">
        <f>LEN(Tableau15[[#This Row],[Equipe 2]])</f>
        <v>13</v>
      </c>
      <c r="CI15" s="104">
        <f>IFERROR(IF(Tableau15[[#This Row],[Q3]]&gt;0,1,0)+IF(Tableau15[[#This Row],[Q4]]&gt;0,1,0),0)</f>
        <v>2</v>
      </c>
    </row>
    <row r="16" spans="1:87" x14ac:dyDescent="0.35">
      <c r="A16" s="120">
        <v>14</v>
      </c>
      <c r="B16" s="63" t="str">
        <f>Tableau1[[#This Row],[Sport]]&amp;" - "&amp;Tableau1[[#This Row],[Equipe 1]]&amp;" vs "&amp;Tableau1[[#This Row],[Equipe 2]]</f>
        <v>Padel - Waral A vs L'aile ou la cuite B</v>
      </c>
      <c r="C16" s="120" t="s">
        <v>62</v>
      </c>
      <c r="D16" s="63" t="str">
        <f>'2-Phase de classement-Padel'!$E$57</f>
        <v>Waral A</v>
      </c>
      <c r="E16" s="63" t="str">
        <f>'2-Phase de classement-Padel'!$E$58</f>
        <v>L'aile ou la cuite B</v>
      </c>
      <c r="F16" s="63" t="str">
        <f>'2-Phase de classement-Padel'!$F$58</f>
        <v>L</v>
      </c>
      <c r="G16" s="104"/>
      <c r="H16" s="104"/>
      <c r="I16" s="104">
        <f>LEN(Tableau1[[#This Row],[Equipe 1]])</f>
        <v>7</v>
      </c>
      <c r="J16" s="104">
        <f>LEN(Tableau1[[#This Row],[Equipe 2]])</f>
        <v>20</v>
      </c>
      <c r="K16" s="104">
        <f>IFERROR(IF(Tableau1[[#This Row],[Q3]]&gt;0,1,0)+IF(Tableau1[[#This Row],[Q4]]&gt;0,1,0),0)</f>
        <v>2</v>
      </c>
      <c r="M16" s="135"/>
      <c r="N16" s="63"/>
      <c r="O16" s="63"/>
      <c r="P16" s="63"/>
      <c r="Q16" s="63"/>
      <c r="R16" s="63"/>
      <c r="S16" s="63"/>
      <c r="T16" s="63"/>
      <c r="U16" s="63"/>
      <c r="V16" s="134"/>
      <c r="X16" s="120">
        <v>14</v>
      </c>
      <c r="Y16" s="63" t="str">
        <f>Tableau2[[#This Row],[Sport]]&amp;" - "&amp;Tableau2[[#This Row],[Equipe 1]]&amp;" vs "&amp;Tableau2[[#This Row],[Equipe 2]]</f>
        <v>Badminton - Roue Libre B vs Les Fisbrmzv B</v>
      </c>
      <c r="Z16" s="120" t="s">
        <v>69</v>
      </c>
      <c r="AA16" s="63" t="str">
        <f>'2-Phase de classement-Bad'!$E$57</f>
        <v>Roue Libre B</v>
      </c>
      <c r="AB16" s="63" t="str">
        <f>'2-Phase de classement-Bad'!$E$58</f>
        <v>Les Fisbrmzv B</v>
      </c>
      <c r="AC16" s="63" t="str">
        <f>'2-Phase de classement-Bad'!$F$58</f>
        <v>W</v>
      </c>
      <c r="AD16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6" s="104">
        <f>LEN(Tableau2[[#This Row],[Equipe 1]])</f>
        <v>12</v>
      </c>
      <c r="AF16" s="104">
        <f>LEN(Tableau2[[#This Row],[Equipe 2]])</f>
        <v>14</v>
      </c>
      <c r="AG16" s="104">
        <f>IFERROR(IF(Tableau2[[#This Row],[Q3]]&gt;0,1,0)+IF(Tableau2[[#This Row],[Q4]]&gt;0,1,0),0)</f>
        <v>2</v>
      </c>
      <c r="AH16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X16" s="120">
        <v>14</v>
      </c>
      <c r="AY16" s="63" t="str">
        <f>Tableau1[[#This Row],[Sport]]&amp;" - "&amp;Tableau1[[#This Row],[Equipe 1]]&amp;" vs "&amp;Tableau1[[#This Row],[Equipe 2]]</f>
        <v>Padel - Waral A vs L'aile ou la cuite B</v>
      </c>
      <c r="AZ16" s="120" t="s">
        <v>62</v>
      </c>
      <c r="BA16" s="63" t="str">
        <f>'2-Phase de classement-Padel'!$E$57</f>
        <v>Waral A</v>
      </c>
      <c r="BB16" s="63" t="str">
        <f>'2-Phase de classement-Padel'!$E$58</f>
        <v>L'aile ou la cuite B</v>
      </c>
      <c r="BC16" s="63" t="str">
        <f>'2-Phase de classement-Padel'!$F$58</f>
        <v>L</v>
      </c>
      <c r="BD16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6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6" s="104">
        <f>LEN(Tableau3[[#This Row],[Equipe 1]])</f>
        <v>7</v>
      </c>
      <c r="BG16" s="104">
        <f>LEN(Tableau3[[#This Row],[Equipe 2]])</f>
        <v>20</v>
      </c>
      <c r="BH16" s="104">
        <f>IFERROR(IF(Tableau3[[#This Row],[Q3]]&gt;0,1,0)+IF(Tableau3[[#This Row],[Q4]]&gt;0,1,0),0)</f>
        <v>2</v>
      </c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Y16" s="120">
        <v>14</v>
      </c>
      <c r="BZ16" s="63" t="str">
        <f>Tableau15[[#This Row],[Sport]]&amp;" - "&amp;Tableau15[[#This Row],[Equipe 1]]&amp;" vs "&amp;Tableau15[[#This Row],[Equipe 2]]</f>
        <v>Padel - Waral A vs L'aile ou la cuite B</v>
      </c>
      <c r="CA16" s="120" t="s">
        <v>62</v>
      </c>
      <c r="CB16" s="63" t="str">
        <f>'2-Phase de classement-Padel'!$E$57</f>
        <v>Waral A</v>
      </c>
      <c r="CC16" s="63" t="str">
        <f>'2-Phase de classement-Padel'!$E$58</f>
        <v>L'aile ou la cuite B</v>
      </c>
      <c r="CD16" s="63" t="str">
        <f>'2-Phase de classement-Padel'!$F$58</f>
        <v>L</v>
      </c>
      <c r="CE16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6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6" s="104">
        <f>LEN(Tableau15[[#This Row],[Equipe 1]])</f>
        <v>7</v>
      </c>
      <c r="CH16" s="104">
        <f>LEN(Tableau15[[#This Row],[Equipe 2]])</f>
        <v>20</v>
      </c>
      <c r="CI16" s="104">
        <f>IFERROR(IF(Tableau15[[#This Row],[Q3]]&gt;0,1,0)+IF(Tableau15[[#This Row],[Q4]]&gt;0,1,0),0)</f>
        <v>2</v>
      </c>
    </row>
    <row r="17" spans="1:87" x14ac:dyDescent="0.35">
      <c r="A17" s="120">
        <v>15</v>
      </c>
      <c r="B17" s="63" t="str">
        <f>Tableau1[[#This Row],[Sport]]&amp;" - "&amp;Tableau1[[#This Row],[Equipe 1]]&amp;" vs "&amp;Tableau1[[#This Row],[Equipe 2]]</f>
        <v>Padel - Les Fisbrmzv A vs VitaMines B</v>
      </c>
      <c r="C17" s="120" t="s">
        <v>62</v>
      </c>
      <c r="D17" s="63" t="str">
        <f>'2-Phase de classement-Padel'!$E$61</f>
        <v>Les Fisbrmzv A</v>
      </c>
      <c r="E17" s="63" t="str">
        <f>'2-Phase de classement-Padel'!$E$62</f>
        <v>VitaMines B</v>
      </c>
      <c r="F17" s="63" t="str">
        <f>'2-Phase de classement-Padel'!$F$62</f>
        <v>L</v>
      </c>
      <c r="G17" s="104"/>
      <c r="H17" s="104"/>
      <c r="I17" s="104">
        <f>LEN(Tableau1[[#This Row],[Equipe 1]])</f>
        <v>14</v>
      </c>
      <c r="J17" s="104">
        <f>LEN(Tableau1[[#This Row],[Equipe 2]])</f>
        <v>11</v>
      </c>
      <c r="K17" s="104">
        <f>IFERROR(IF(Tableau1[[#This Row],[Q3]]&gt;0,1,0)+IF(Tableau1[[#This Row],[Q4]]&gt;0,1,0),0)</f>
        <v>2</v>
      </c>
      <c r="M17" s="135"/>
      <c r="N17" s="63"/>
      <c r="O17" s="63"/>
      <c r="P17" s="63"/>
      <c r="Q17" s="63"/>
      <c r="R17" s="63"/>
      <c r="S17" s="63"/>
      <c r="T17" s="63"/>
      <c r="U17" s="63"/>
      <c r="V17" s="134"/>
      <c r="X17" s="120">
        <v>15</v>
      </c>
      <c r="Y17" s="63" t="str">
        <f>Tableau2[[#This Row],[Sport]]&amp;" - "&amp;Tableau2[[#This Row],[Equipe 1]]&amp;" vs "&amp;Tableau2[[#This Row],[Equipe 2]]</f>
        <v>Badminton - Les torcheurs B vs Gett'up A</v>
      </c>
      <c r="Z17" s="120" t="s">
        <v>69</v>
      </c>
      <c r="AA17" s="63" t="str">
        <f>'2-Phase de classement-Bad'!$E$61</f>
        <v>Les torcheurs B</v>
      </c>
      <c r="AB17" s="63" t="str">
        <f>'2-Phase de classement-Bad'!$E$62</f>
        <v>Gett'up A</v>
      </c>
      <c r="AC17" s="63" t="str">
        <f>'2-Phase de classement-Bad'!$F$62</f>
        <v>L</v>
      </c>
      <c r="AD17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Les torcheurs B</v>
      </c>
      <c r="AE17" s="104">
        <f>LEN(Tableau2[[#This Row],[Equipe 1]])</f>
        <v>15</v>
      </c>
      <c r="AF17" s="104">
        <f>LEN(Tableau2[[#This Row],[Equipe 2]])</f>
        <v>9</v>
      </c>
      <c r="AG17" s="104">
        <f>IFERROR(IF(Tableau2[[#This Row],[Q3]]&gt;0,1,0)+IF(Tableau2[[#This Row],[Q4]]&gt;0,1,0),0)</f>
        <v>2</v>
      </c>
      <c r="AH17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X17" s="120">
        <v>15</v>
      </c>
      <c r="AY17" s="63" t="str">
        <f>Tableau1[[#This Row],[Sport]]&amp;" - "&amp;Tableau1[[#This Row],[Equipe 1]]&amp;" vs "&amp;Tableau1[[#This Row],[Equipe 2]]</f>
        <v>Padel - Les Fisbrmzv A vs VitaMines B</v>
      </c>
      <c r="AZ17" s="120" t="s">
        <v>62</v>
      </c>
      <c r="BA17" s="63" t="str">
        <f>'2-Phase de classement-Padel'!$E$61</f>
        <v>Les Fisbrmzv A</v>
      </c>
      <c r="BB17" s="63" t="str">
        <f>'2-Phase de classement-Padel'!$E$62</f>
        <v>VitaMines B</v>
      </c>
      <c r="BC17" s="63" t="str">
        <f>'2-Phase de classement-Padel'!$F$62</f>
        <v>L</v>
      </c>
      <c r="BD17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7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7" s="104">
        <f>LEN(Tableau3[[#This Row],[Equipe 1]])</f>
        <v>14</v>
      </c>
      <c r="BG17" s="104">
        <f>LEN(Tableau3[[#This Row],[Equipe 2]])</f>
        <v>11</v>
      </c>
      <c r="BH17" s="104">
        <f>IFERROR(IF(Tableau3[[#This Row],[Q3]]&gt;0,1,0)+IF(Tableau3[[#This Row],[Q4]]&gt;0,1,0),0)</f>
        <v>2</v>
      </c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Y17" s="120">
        <v>15</v>
      </c>
      <c r="BZ17" s="63" t="str">
        <f>Tableau15[[#This Row],[Sport]]&amp;" - "&amp;Tableau15[[#This Row],[Equipe 1]]&amp;" vs "&amp;Tableau15[[#This Row],[Equipe 2]]</f>
        <v>Padel - Les Fisbrmzv A vs VitaMines B</v>
      </c>
      <c r="CA17" s="120" t="s">
        <v>62</v>
      </c>
      <c r="CB17" s="63" t="str">
        <f>'2-Phase de classement-Padel'!$E$61</f>
        <v>Les Fisbrmzv A</v>
      </c>
      <c r="CC17" s="63" t="str">
        <f>'2-Phase de classement-Padel'!$E$62</f>
        <v>VitaMines B</v>
      </c>
      <c r="CD17" s="63" t="str">
        <f>'2-Phase de classement-Padel'!$F$62</f>
        <v>L</v>
      </c>
      <c r="CE17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7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7" s="104">
        <f>LEN(Tableau15[[#This Row],[Equipe 1]])</f>
        <v>14</v>
      </c>
      <c r="CH17" s="104">
        <f>LEN(Tableau15[[#This Row],[Equipe 2]])</f>
        <v>11</v>
      </c>
      <c r="CI17" s="104">
        <f>IFERROR(IF(Tableau15[[#This Row],[Q3]]&gt;0,1,0)+IF(Tableau15[[#This Row],[Q4]]&gt;0,1,0),0)</f>
        <v>2</v>
      </c>
    </row>
    <row r="18" spans="1:87" x14ac:dyDescent="0.35">
      <c r="A18" s="121">
        <v>16</v>
      </c>
      <c r="B18" s="63" t="str">
        <f>Tableau1[[#This Row],[Sport]]&amp;" - "&amp;Tableau1[[#This Row],[Equipe 1]]&amp;" vs "&amp;Tableau1[[#This Row],[Equipe 2]]</f>
        <v>Padel - Les torcheurs A vs Bayer les verres culs sec B</v>
      </c>
      <c r="C18" s="120" t="s">
        <v>62</v>
      </c>
      <c r="D18" s="63" t="str">
        <f>'2-Phase de classement-Padel'!$E$65</f>
        <v>Les torcheurs A</v>
      </c>
      <c r="E18" s="63" t="str">
        <f>'2-Phase de classement-Padel'!$E$66</f>
        <v>Bayer les verres culs sec B</v>
      </c>
      <c r="F18" s="63" t="str">
        <f>'2-Phase de classement-Padel'!$F$66</f>
        <v>W</v>
      </c>
      <c r="G18" s="104"/>
      <c r="H18" s="104"/>
      <c r="I18" s="104">
        <f>LEN(Tableau1[[#This Row],[Equipe 1]])</f>
        <v>15</v>
      </c>
      <c r="J18" s="104">
        <f>LEN(Tableau1[[#This Row],[Equipe 2]])</f>
        <v>27</v>
      </c>
      <c r="K18" s="104">
        <f>IFERROR(IF(Tableau1[[#This Row],[Q3]]&gt;0,1,0)+IF(Tableau1[[#This Row],[Q4]]&gt;0,1,0),0)</f>
        <v>2</v>
      </c>
      <c r="M18" s="135"/>
      <c r="N18" s="63"/>
      <c r="O18" s="63"/>
      <c r="P18" s="63"/>
      <c r="Q18" s="63"/>
      <c r="R18" s="63"/>
      <c r="S18" s="63"/>
      <c r="T18" s="63"/>
      <c r="U18" s="63"/>
      <c r="V18" s="134"/>
      <c r="X18" s="121">
        <v>16</v>
      </c>
      <c r="Y18" s="63" t="str">
        <f>Tableau2[[#This Row],[Sport]]&amp;" - "&amp;Tableau2[[#This Row],[Equipe 1]]&amp;" vs "&amp;Tableau2[[#This Row],[Equipe 2]]</f>
        <v>Badminton - Bandanateam A vs VitaMines B</v>
      </c>
      <c r="Z18" s="120" t="s">
        <v>69</v>
      </c>
      <c r="AA18" s="63" t="str">
        <f>'2-Phase de classement-Bad'!$E$65</f>
        <v>Bandanateam A</v>
      </c>
      <c r="AB18" s="63" t="str">
        <f>'2-Phase de classement-Bad'!$E$66</f>
        <v>VitaMines B</v>
      </c>
      <c r="AC18" s="63" t="str">
        <f>'2-Phase de classement-Bad'!$F$66</f>
        <v>L</v>
      </c>
      <c r="AD18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8" s="104">
        <f>LEN(Tableau2[[#This Row],[Equipe 1]])</f>
        <v>13</v>
      </c>
      <c r="AF18" s="104">
        <f>LEN(Tableau2[[#This Row],[Equipe 2]])</f>
        <v>11</v>
      </c>
      <c r="AG18" s="104">
        <f>IFERROR(IF(Tableau2[[#This Row],[Q3]]&gt;0,1,0)+IF(Tableau2[[#This Row],[Q4]]&gt;0,1,0),0)</f>
        <v>2</v>
      </c>
      <c r="AH18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X18" s="121">
        <v>16</v>
      </c>
      <c r="AY18" s="63" t="str">
        <f>Tableau1[[#This Row],[Sport]]&amp;" - "&amp;Tableau1[[#This Row],[Equipe 1]]&amp;" vs "&amp;Tableau1[[#This Row],[Equipe 2]]</f>
        <v>Padel - Les torcheurs A vs Bayer les verres culs sec B</v>
      </c>
      <c r="AZ18" s="120" t="s">
        <v>62</v>
      </c>
      <c r="BA18" s="63" t="str">
        <f>'2-Phase de classement-Padel'!$E$65</f>
        <v>Les torcheurs A</v>
      </c>
      <c r="BB18" s="63" t="str">
        <f>'2-Phase de classement-Padel'!$E$66</f>
        <v>Bayer les verres culs sec B</v>
      </c>
      <c r="BC18" s="63" t="str">
        <f>'2-Phase de classement-Padel'!$F$66</f>
        <v>W</v>
      </c>
      <c r="BD18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8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8" s="104">
        <f>LEN(Tableau3[[#This Row],[Equipe 1]])</f>
        <v>15</v>
      </c>
      <c r="BG18" s="104">
        <f>LEN(Tableau3[[#This Row],[Equipe 2]])</f>
        <v>27</v>
      </c>
      <c r="BH18" s="104">
        <f>IFERROR(IF(Tableau3[[#This Row],[Q3]]&gt;0,1,0)+IF(Tableau3[[#This Row],[Q4]]&gt;0,1,0),0)</f>
        <v>2</v>
      </c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Y18" s="121">
        <v>16</v>
      </c>
      <c r="BZ18" s="63" t="str">
        <f>Tableau15[[#This Row],[Sport]]&amp;" - "&amp;Tableau15[[#This Row],[Equipe 1]]&amp;" vs "&amp;Tableau15[[#This Row],[Equipe 2]]</f>
        <v>Padel - Les torcheurs A vs Bayer les verres culs sec B</v>
      </c>
      <c r="CA18" s="120" t="s">
        <v>62</v>
      </c>
      <c r="CB18" s="63" t="str">
        <f>'2-Phase de classement-Padel'!$E$65</f>
        <v>Les torcheurs A</v>
      </c>
      <c r="CC18" s="63" t="str">
        <f>'2-Phase de classement-Padel'!$E$66</f>
        <v>Bayer les verres culs sec B</v>
      </c>
      <c r="CD18" s="63" t="str">
        <f>'2-Phase de classement-Padel'!$F$66</f>
        <v>W</v>
      </c>
      <c r="CE18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8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8" s="104">
        <f>LEN(Tableau15[[#This Row],[Equipe 1]])</f>
        <v>15</v>
      </c>
      <c r="CH18" s="104">
        <f>LEN(Tableau15[[#This Row],[Equipe 2]])</f>
        <v>27</v>
      </c>
      <c r="CI18" s="104">
        <f>IFERROR(IF(Tableau15[[#This Row],[Q3]]&gt;0,1,0)+IF(Tableau15[[#This Row],[Q4]]&gt;0,1,0),0)</f>
        <v>2</v>
      </c>
    </row>
    <row r="19" spans="1:87" x14ac:dyDescent="0.35">
      <c r="A19" s="120">
        <v>17</v>
      </c>
      <c r="B19" s="63" t="str">
        <f>Tableau1[[#This Row],[Sport]]&amp;" - "&amp;Tableau1[[#This Row],[Equipe 1]]&amp;" vs "&amp;Tableau1[[#This Row],[Equipe 2]]</f>
        <v>Padel - Roue Libre A vs Les Fisbrmzv B</v>
      </c>
      <c r="C19" s="120" t="s">
        <v>62</v>
      </c>
      <c r="D19" s="63" t="str">
        <f>'2-Phase de classement-Padel'!$E$69</f>
        <v>Roue Libre A</v>
      </c>
      <c r="E19" s="63" t="str">
        <f>'2-Phase de classement-Padel'!$E$70</f>
        <v>Les Fisbrmzv B</v>
      </c>
      <c r="F19" s="63" t="str">
        <f>'2-Phase de classement-Padel'!$F$70</f>
        <v>W</v>
      </c>
      <c r="G19" s="104"/>
      <c r="H19" s="104"/>
      <c r="I19" s="104">
        <f>LEN(Tableau1[[#This Row],[Equipe 1]])</f>
        <v>12</v>
      </c>
      <c r="J19" s="104">
        <f>LEN(Tableau1[[#This Row],[Equipe 2]])</f>
        <v>14</v>
      </c>
      <c r="K19" s="104">
        <f>IFERROR(IF(Tableau1[[#This Row],[Q3]]&gt;0,1,0)+IF(Tableau1[[#This Row],[Q4]]&gt;0,1,0),0)</f>
        <v>2</v>
      </c>
      <c r="M19" s="135"/>
      <c r="N19" s="63"/>
      <c r="O19" s="63"/>
      <c r="P19" s="63"/>
      <c r="Q19" s="63"/>
      <c r="R19" s="63"/>
      <c r="S19" s="63"/>
      <c r="T19" s="63"/>
      <c r="U19" s="63"/>
      <c r="V19" s="134"/>
      <c r="X19" s="120">
        <v>17</v>
      </c>
      <c r="Y19" s="63" t="str">
        <f>Tableau2[[#This Row],[Sport]]&amp;" - "&amp;Tableau2[[#This Row],[Equipe 1]]&amp;" vs "&amp;Tableau2[[#This Row],[Equipe 2]]</f>
        <v>Badminton - Téléteubiloutes A vs L'aile ou la cuite A</v>
      </c>
      <c r="Z19" s="120" t="s">
        <v>69</v>
      </c>
      <c r="AA19" s="63" t="str">
        <f>'2-Phase de classement-Bad'!$E$69</f>
        <v>Téléteubiloutes A</v>
      </c>
      <c r="AB19" s="63" t="str">
        <f>'2-Phase de classement-Bad'!$E$70</f>
        <v>L'aile ou la cuite A</v>
      </c>
      <c r="AC19" s="63" t="str">
        <f>'2-Phase de classement-Bad'!$F$70</f>
        <v>W</v>
      </c>
      <c r="AD19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L'aile ou la cuite A</v>
      </c>
      <c r="AE19" s="104">
        <f>LEN(Tableau2[[#This Row],[Equipe 1]])</f>
        <v>17</v>
      </c>
      <c r="AF19" s="104">
        <f>LEN(Tableau2[[#This Row],[Equipe 2]])</f>
        <v>20</v>
      </c>
      <c r="AG19" s="104">
        <f>IFERROR(IF(Tableau2[[#This Row],[Q3]]&gt;0,1,0)+IF(Tableau2[[#This Row],[Q4]]&gt;0,1,0),0)</f>
        <v>2</v>
      </c>
      <c r="AH19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X19" s="120">
        <v>17</v>
      </c>
      <c r="AY19" s="63" t="str">
        <f>Tableau1[[#This Row],[Sport]]&amp;" - "&amp;Tableau1[[#This Row],[Equipe 1]]&amp;" vs "&amp;Tableau1[[#This Row],[Equipe 2]]</f>
        <v>Padel - Roue Libre A vs Les Fisbrmzv B</v>
      </c>
      <c r="AZ19" s="120" t="s">
        <v>62</v>
      </c>
      <c r="BA19" s="63" t="str">
        <f>'2-Phase de classement-Padel'!$E$69</f>
        <v>Roue Libre A</v>
      </c>
      <c r="BB19" s="63" t="str">
        <f>'2-Phase de classement-Padel'!$E$70</f>
        <v>Les Fisbrmzv B</v>
      </c>
      <c r="BC19" s="63" t="str">
        <f>'2-Phase de classement-Padel'!$F$70</f>
        <v>W</v>
      </c>
      <c r="BD19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Roue Libre A</v>
      </c>
      <c r="BE19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9" s="104">
        <f>LEN(Tableau3[[#This Row],[Equipe 1]])</f>
        <v>12</v>
      </c>
      <c r="BG19" s="104">
        <f>LEN(Tableau3[[#This Row],[Equipe 2]])</f>
        <v>14</v>
      </c>
      <c r="BH19" s="104">
        <f>IFERROR(IF(Tableau3[[#This Row],[Q3]]&gt;0,1,0)+IF(Tableau3[[#This Row],[Q4]]&gt;0,1,0),0)</f>
        <v>2</v>
      </c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Y19" s="120">
        <v>17</v>
      </c>
      <c r="BZ19" s="63" t="str">
        <f>Tableau15[[#This Row],[Sport]]&amp;" - "&amp;Tableau15[[#This Row],[Equipe 1]]&amp;" vs "&amp;Tableau15[[#This Row],[Equipe 2]]</f>
        <v>Padel - Roue Libre A vs Les Fisbrmzv B</v>
      </c>
      <c r="CA19" s="120" t="s">
        <v>62</v>
      </c>
      <c r="CB19" s="63" t="str">
        <f>'2-Phase de classement-Padel'!$E$69</f>
        <v>Roue Libre A</v>
      </c>
      <c r="CC19" s="63" t="str">
        <f>'2-Phase de classement-Padel'!$E$70</f>
        <v>Les Fisbrmzv B</v>
      </c>
      <c r="CD19" s="63" t="str">
        <f>'2-Phase de classement-Padel'!$F$70</f>
        <v>W</v>
      </c>
      <c r="CE19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9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9" s="104">
        <f>LEN(Tableau15[[#This Row],[Equipe 1]])</f>
        <v>12</v>
      </c>
      <c r="CH19" s="104">
        <f>LEN(Tableau15[[#This Row],[Equipe 2]])</f>
        <v>14</v>
      </c>
      <c r="CI19" s="104">
        <f>IFERROR(IF(Tableau15[[#This Row],[Q3]]&gt;0,1,0)+IF(Tableau15[[#This Row],[Q4]]&gt;0,1,0),0)</f>
        <v>2</v>
      </c>
    </row>
    <row r="20" spans="1:87" x14ac:dyDescent="0.35">
      <c r="A20" s="120">
        <v>18</v>
      </c>
      <c r="B20" s="63" t="str">
        <f>Tableau1[[#This Row],[Sport]]&amp;" - "&amp;Tableau1[[#This Row],[Equipe 1]]&amp;" vs "&amp;Tableau1[[#This Row],[Equipe 2]]</f>
        <v>Padel - Celtics Grave Gros A vs Blockudoku B</v>
      </c>
      <c r="C20" s="120" t="s">
        <v>62</v>
      </c>
      <c r="D20" s="63" t="str">
        <f>'2-Phase de classement-Padel'!$E$73</f>
        <v>Celtics Grave Gros A</v>
      </c>
      <c r="E20" s="63" t="str">
        <f>'2-Phase de classement-Padel'!$E$74</f>
        <v>Blockudoku B</v>
      </c>
      <c r="F20" s="63" t="str">
        <f>'2-Phase de classement-Padel'!$F$74</f>
        <v>W</v>
      </c>
      <c r="G20" s="104"/>
      <c r="H20" s="104"/>
      <c r="I20" s="104">
        <f>LEN(Tableau1[[#This Row],[Equipe 1]])</f>
        <v>20</v>
      </c>
      <c r="J20" s="104">
        <f>LEN(Tableau1[[#This Row],[Equipe 2]])</f>
        <v>12</v>
      </c>
      <c r="K20" s="104">
        <f>IFERROR(IF(Tableau1[[#This Row],[Q3]]&gt;0,1,0)+IF(Tableau1[[#This Row],[Q4]]&gt;0,1,0),0)</f>
        <v>2</v>
      </c>
      <c r="M20" s="135"/>
      <c r="N20" s="63"/>
      <c r="O20" s="63"/>
      <c r="P20" s="63"/>
      <c r="Q20" s="63"/>
      <c r="R20" s="63"/>
      <c r="S20" s="63"/>
      <c r="T20" s="63"/>
      <c r="U20" s="63"/>
      <c r="V20" s="134"/>
      <c r="X20" s="120">
        <v>18</v>
      </c>
      <c r="Y20" s="63" t="str">
        <f>Tableau2[[#This Row],[Sport]]&amp;" - "&amp;Tableau2[[#This Row],[Equipe 1]]&amp;" vs "&amp;Tableau2[[#This Row],[Equipe 2]]</f>
        <v>Badminton - Les Tengos B vs Bandanateam B</v>
      </c>
      <c r="Z20" s="120" t="s">
        <v>69</v>
      </c>
      <c r="AA20" s="63" t="str">
        <f>'2-Phase de classement-Bad'!$E$73</f>
        <v>Les Tengos B</v>
      </c>
      <c r="AB20" s="63" t="str">
        <f>'2-Phase de classement-Bad'!$E$74</f>
        <v>Bandanateam B</v>
      </c>
      <c r="AC20" s="63" t="str">
        <f>'2-Phase de classement-Bad'!$F$74</f>
        <v>W</v>
      </c>
      <c r="AD20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Les Tengos B</v>
      </c>
      <c r="AE20" s="104">
        <f>LEN(Tableau2[[#This Row],[Equipe 1]])</f>
        <v>12</v>
      </c>
      <c r="AF20" s="104">
        <f>LEN(Tableau2[[#This Row],[Equipe 2]])</f>
        <v>13</v>
      </c>
      <c r="AG20" s="104">
        <f>IFERROR(IF(Tableau2[[#This Row],[Q3]]&gt;0,1,0)+IF(Tableau2[[#This Row],[Q4]]&gt;0,1,0),0)</f>
        <v>2</v>
      </c>
      <c r="AH20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X20" s="120">
        <v>18</v>
      </c>
      <c r="AY20" s="63" t="str">
        <f>Tableau1[[#This Row],[Sport]]&amp;" - "&amp;Tableau1[[#This Row],[Equipe 1]]&amp;" vs "&amp;Tableau1[[#This Row],[Equipe 2]]</f>
        <v>Padel - Celtics Grave Gros A vs Blockudoku B</v>
      </c>
      <c r="AZ20" s="120" t="s">
        <v>62</v>
      </c>
      <c r="BA20" s="63" t="str">
        <f>'2-Phase de classement-Padel'!$E$73</f>
        <v>Celtics Grave Gros A</v>
      </c>
      <c r="BB20" s="63" t="str">
        <f>'2-Phase de classement-Padel'!$E$74</f>
        <v>Blockudoku B</v>
      </c>
      <c r="BC20" s="63" t="str">
        <f>'2-Phase de classement-Padel'!$F$74</f>
        <v>W</v>
      </c>
      <c r="BD20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Celtics Grave Gros A</v>
      </c>
      <c r="BE20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0" s="104">
        <f>LEN(Tableau3[[#This Row],[Equipe 1]])</f>
        <v>20</v>
      </c>
      <c r="BG20" s="104">
        <f>LEN(Tableau3[[#This Row],[Equipe 2]])</f>
        <v>12</v>
      </c>
      <c r="BH20" s="104">
        <f>IFERROR(IF(Tableau3[[#This Row],[Q3]]&gt;0,1,0)+IF(Tableau3[[#This Row],[Q4]]&gt;0,1,0),0)</f>
        <v>2</v>
      </c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Y20" s="120">
        <v>18</v>
      </c>
      <c r="BZ20" s="63" t="str">
        <f>Tableau15[[#This Row],[Sport]]&amp;" - "&amp;Tableau15[[#This Row],[Equipe 1]]&amp;" vs "&amp;Tableau15[[#This Row],[Equipe 2]]</f>
        <v>Padel - Celtics Grave Gros A vs Blockudoku B</v>
      </c>
      <c r="CA20" s="120" t="s">
        <v>62</v>
      </c>
      <c r="CB20" s="63" t="str">
        <f>'2-Phase de classement-Padel'!$E$73</f>
        <v>Celtics Grave Gros A</v>
      </c>
      <c r="CC20" s="63" t="str">
        <f>'2-Phase de classement-Padel'!$E$74</f>
        <v>Blockudoku B</v>
      </c>
      <c r="CD20" s="63" t="str">
        <f>'2-Phase de classement-Padel'!$F$74</f>
        <v>W</v>
      </c>
      <c r="CE20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0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0" s="104">
        <f>LEN(Tableau15[[#This Row],[Equipe 1]])</f>
        <v>20</v>
      </c>
      <c r="CH20" s="104">
        <f>LEN(Tableau15[[#This Row],[Equipe 2]])</f>
        <v>12</v>
      </c>
      <c r="CI20" s="104">
        <f>IFERROR(IF(Tableau15[[#This Row],[Q3]]&gt;0,1,0)+IF(Tableau15[[#This Row],[Q4]]&gt;0,1,0),0)</f>
        <v>2</v>
      </c>
    </row>
    <row r="21" spans="1:87" x14ac:dyDescent="0.35">
      <c r="A21" s="120">
        <v>19</v>
      </c>
      <c r="B21" s="63" t="str">
        <f>Tableau1[[#This Row],[Sport]]&amp;" - "&amp;Tableau1[[#This Row],[Equipe 1]]&amp;" vs "&amp;Tableau1[[#This Row],[Equipe 2]]</f>
        <v>Padel - Bandanateam A vs Les Tengos B</v>
      </c>
      <c r="C21" s="120" t="s">
        <v>62</v>
      </c>
      <c r="D21" s="63" t="str">
        <f>'2-Phase de classement-Padel'!$E$77</f>
        <v>Bandanateam A</v>
      </c>
      <c r="E21" s="63" t="str">
        <f>'2-Phase de classement-Padel'!$E$78</f>
        <v>Les Tengos B</v>
      </c>
      <c r="F21" s="63" t="str">
        <f>'2-Phase de classement-Padel'!$F$78</f>
        <v>L</v>
      </c>
      <c r="G21" s="104"/>
      <c r="H21" s="104"/>
      <c r="I21" s="104">
        <f>LEN(Tableau1[[#This Row],[Equipe 1]])</f>
        <v>13</v>
      </c>
      <c r="J21" s="104">
        <f>LEN(Tableau1[[#This Row],[Equipe 2]])</f>
        <v>12</v>
      </c>
      <c r="K21" s="104">
        <f>IFERROR(IF(Tableau1[[#This Row],[Q3]]&gt;0,1,0)+IF(Tableau1[[#This Row],[Q4]]&gt;0,1,0),0)</f>
        <v>2</v>
      </c>
      <c r="M21" s="135"/>
      <c r="N21" s="63"/>
      <c r="O21" s="63"/>
      <c r="P21" s="63"/>
      <c r="Q21" s="63"/>
      <c r="R21" s="63"/>
      <c r="S21" s="63"/>
      <c r="T21" s="63"/>
      <c r="U21" s="63"/>
      <c r="V21" s="134"/>
      <c r="X21" s="120">
        <v>19</v>
      </c>
      <c r="Y21" s="63" t="str">
        <f>Tableau2[[#This Row],[Sport]]&amp;" - "&amp;Tableau2[[#This Row],[Equipe 1]]&amp;" vs "&amp;Tableau2[[#This Row],[Equipe 2]]</f>
        <v>Badminton - Pooldeads A vs Waral A</v>
      </c>
      <c r="Z21" s="120" t="s">
        <v>69</v>
      </c>
      <c r="AA21" s="63" t="str">
        <f>'2-Phase de classement-Bad'!$E$77</f>
        <v>Pooldeads A</v>
      </c>
      <c r="AB21" s="63" t="str">
        <f>'2-Phase de classement-Bad'!$E$78</f>
        <v>Waral A</v>
      </c>
      <c r="AC21" s="63" t="str">
        <f>'2-Phase de classement-Bad'!$F$78</f>
        <v>W</v>
      </c>
      <c r="AD21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1" s="104">
        <f>LEN(Tableau2[[#This Row],[Equipe 1]])</f>
        <v>11</v>
      </c>
      <c r="AF21" s="104">
        <f>LEN(Tableau2[[#This Row],[Equipe 2]])</f>
        <v>7</v>
      </c>
      <c r="AG21" s="104">
        <f>IFERROR(IF(Tableau2[[#This Row],[Q3]]&gt;0,1,0)+IF(Tableau2[[#This Row],[Q4]]&gt;0,1,0),0)</f>
        <v>2</v>
      </c>
      <c r="AH21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X21" s="120">
        <v>19</v>
      </c>
      <c r="AY21" s="63" t="str">
        <f>Tableau1[[#This Row],[Sport]]&amp;" - "&amp;Tableau1[[#This Row],[Equipe 1]]&amp;" vs "&amp;Tableau1[[#This Row],[Equipe 2]]</f>
        <v>Padel - Bandanateam A vs Les Tengos B</v>
      </c>
      <c r="AZ21" s="120" t="s">
        <v>62</v>
      </c>
      <c r="BA21" s="63" t="str">
        <f>'2-Phase de classement-Padel'!$E$77</f>
        <v>Bandanateam A</v>
      </c>
      <c r="BB21" s="63" t="str">
        <f>'2-Phase de classement-Padel'!$E$78</f>
        <v>Les Tengos B</v>
      </c>
      <c r="BC21" s="63" t="str">
        <f>'2-Phase de classement-Padel'!$F$78</f>
        <v>L</v>
      </c>
      <c r="BD21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Les Tengos B</v>
      </c>
      <c r="BE21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1" s="104">
        <f>LEN(Tableau3[[#This Row],[Equipe 1]])</f>
        <v>13</v>
      </c>
      <c r="BG21" s="104">
        <f>LEN(Tableau3[[#This Row],[Equipe 2]])</f>
        <v>12</v>
      </c>
      <c r="BH21" s="104">
        <f>IFERROR(IF(Tableau3[[#This Row],[Q3]]&gt;0,1,0)+IF(Tableau3[[#This Row],[Q4]]&gt;0,1,0),0)</f>
        <v>2</v>
      </c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Y21" s="120">
        <v>19</v>
      </c>
      <c r="BZ21" s="63" t="str">
        <f>Tableau15[[#This Row],[Sport]]&amp;" - "&amp;Tableau15[[#This Row],[Equipe 1]]&amp;" vs "&amp;Tableau15[[#This Row],[Equipe 2]]</f>
        <v>Padel - Bandanateam A vs Les Tengos B</v>
      </c>
      <c r="CA21" s="120" t="s">
        <v>62</v>
      </c>
      <c r="CB21" s="63" t="str">
        <f>'2-Phase de classement-Padel'!$E$77</f>
        <v>Bandanateam A</v>
      </c>
      <c r="CC21" s="63" t="str">
        <f>'2-Phase de classement-Padel'!$E$78</f>
        <v>Les Tengos B</v>
      </c>
      <c r="CD21" s="63" t="str">
        <f>'2-Phase de classement-Padel'!$F$78</f>
        <v>L</v>
      </c>
      <c r="CE21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1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1" s="104">
        <f>LEN(Tableau15[[#This Row],[Equipe 1]])</f>
        <v>13</v>
      </c>
      <c r="CH21" s="104">
        <f>LEN(Tableau15[[#This Row],[Equipe 2]])</f>
        <v>12</v>
      </c>
      <c r="CI21" s="104">
        <f>IFERROR(IF(Tableau15[[#This Row],[Q3]]&gt;0,1,0)+IF(Tableau15[[#This Row],[Q4]]&gt;0,1,0),0)</f>
        <v>2</v>
      </c>
    </row>
    <row r="22" spans="1:87" x14ac:dyDescent="0.35">
      <c r="A22" s="121">
        <v>20</v>
      </c>
      <c r="B22" s="63" t="str">
        <f>Tableau1[[#This Row],[Sport]]&amp;" - "&amp;Tableau1[[#This Row],[Equipe 1]]&amp;" vs "&amp;Tableau1[[#This Row],[Equipe 2]]</f>
        <v>Padel - L'aile ou la cuite A vs Waral B</v>
      </c>
      <c r="C22" s="120" t="s">
        <v>62</v>
      </c>
      <c r="D22" s="63" t="str">
        <f>'2-Phase de classement-Padel'!$E$81</f>
        <v>L'aile ou la cuite A</v>
      </c>
      <c r="E22" s="63" t="str">
        <f>'2-Phase de classement-Padel'!$E$82</f>
        <v>Waral B</v>
      </c>
      <c r="F22" s="63" t="str">
        <f>'2-Phase de classement-Padel'!$F$82</f>
        <v>W</v>
      </c>
      <c r="G22" s="104"/>
      <c r="H22" s="104"/>
      <c r="I22" s="104">
        <f>LEN(Tableau1[[#This Row],[Equipe 1]])</f>
        <v>20</v>
      </c>
      <c r="J22" s="104">
        <f>LEN(Tableau1[[#This Row],[Equipe 2]])</f>
        <v>7</v>
      </c>
      <c r="K22" s="104">
        <f>IFERROR(IF(Tableau1[[#This Row],[Q3]]&gt;0,1,0)+IF(Tableau1[[#This Row],[Q4]]&gt;0,1,0),0)</f>
        <v>2</v>
      </c>
      <c r="M22" s="135"/>
      <c r="N22" s="63"/>
      <c r="O22" s="63"/>
      <c r="P22" s="63"/>
      <c r="Q22" s="63"/>
      <c r="R22" s="63"/>
      <c r="S22" s="63"/>
      <c r="T22" s="63"/>
      <c r="U22" s="63"/>
      <c r="V22" s="134"/>
      <c r="X22" s="121">
        <v>20</v>
      </c>
      <c r="Y22" s="63" t="str">
        <f>Tableau2[[#This Row],[Sport]]&amp;" - "&amp;Tableau2[[#This Row],[Equipe 1]]&amp;" vs "&amp;Tableau2[[#This Row],[Equipe 2]]</f>
        <v>Badminton - Les Fisbrmzv A vs Roue Libre A</v>
      </c>
      <c r="Z22" s="120" t="s">
        <v>69</v>
      </c>
      <c r="AA22" s="63" t="str">
        <f>'2-Phase de classement-Bad'!$E$81</f>
        <v>Les Fisbrmzv A</v>
      </c>
      <c r="AB22" s="63" t="str">
        <f>'2-Phase de classement-Bad'!$E$82</f>
        <v>Roue Libre A</v>
      </c>
      <c r="AC22" s="63" t="str">
        <f>'2-Phase de classement-Bad'!$F$82</f>
        <v>W</v>
      </c>
      <c r="AD22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Roue Libre A</v>
      </c>
      <c r="AE22" s="104">
        <f>LEN(Tableau2[[#This Row],[Equipe 1]])</f>
        <v>14</v>
      </c>
      <c r="AF22" s="104">
        <f>LEN(Tableau2[[#This Row],[Equipe 2]])</f>
        <v>12</v>
      </c>
      <c r="AG22" s="104">
        <f>IFERROR(IF(Tableau2[[#This Row],[Q3]]&gt;0,1,0)+IF(Tableau2[[#This Row],[Q4]]&gt;0,1,0),0)</f>
        <v>2</v>
      </c>
      <c r="AH22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X22" s="121">
        <v>20</v>
      </c>
      <c r="AY22" s="63" t="str">
        <f>Tableau1[[#This Row],[Sport]]&amp;" - "&amp;Tableau1[[#This Row],[Equipe 1]]&amp;" vs "&amp;Tableau1[[#This Row],[Equipe 2]]</f>
        <v>Padel - L'aile ou la cuite A vs Waral B</v>
      </c>
      <c r="AZ22" s="120" t="s">
        <v>62</v>
      </c>
      <c r="BA22" s="63" t="str">
        <f>'2-Phase de classement-Padel'!$E$81</f>
        <v>L'aile ou la cuite A</v>
      </c>
      <c r="BB22" s="63" t="str">
        <f>'2-Phase de classement-Padel'!$E$82</f>
        <v>Waral B</v>
      </c>
      <c r="BC22" s="63" t="str">
        <f>'2-Phase de classement-Padel'!$F$82</f>
        <v>W</v>
      </c>
      <c r="BD22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L'aile ou la cuite A</v>
      </c>
      <c r="BE22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2" s="104">
        <f>LEN(Tableau3[[#This Row],[Equipe 1]])</f>
        <v>20</v>
      </c>
      <c r="BG22" s="104">
        <f>LEN(Tableau3[[#This Row],[Equipe 2]])</f>
        <v>7</v>
      </c>
      <c r="BH22" s="104">
        <f>IFERROR(IF(Tableau3[[#This Row],[Q3]]&gt;0,1,0)+IF(Tableau3[[#This Row],[Q4]]&gt;0,1,0),0)</f>
        <v>2</v>
      </c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Y22" s="121">
        <v>20</v>
      </c>
      <c r="BZ22" s="63" t="str">
        <f>Tableau15[[#This Row],[Sport]]&amp;" - "&amp;Tableau15[[#This Row],[Equipe 1]]&amp;" vs "&amp;Tableau15[[#This Row],[Equipe 2]]</f>
        <v>Padel - L'aile ou la cuite A vs Waral B</v>
      </c>
      <c r="CA22" s="120" t="s">
        <v>62</v>
      </c>
      <c r="CB22" s="63" t="str">
        <f>'2-Phase de classement-Padel'!$E$81</f>
        <v>L'aile ou la cuite A</v>
      </c>
      <c r="CC22" s="63" t="str">
        <f>'2-Phase de classement-Padel'!$E$82</f>
        <v>Waral B</v>
      </c>
      <c r="CD22" s="63" t="str">
        <f>'2-Phase de classement-Padel'!$F$82</f>
        <v>W</v>
      </c>
      <c r="CE22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2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2" s="104">
        <f>LEN(Tableau15[[#This Row],[Equipe 1]])</f>
        <v>20</v>
      </c>
      <c r="CH22" s="104">
        <f>LEN(Tableau15[[#This Row],[Equipe 2]])</f>
        <v>7</v>
      </c>
      <c r="CI22" s="104">
        <f>IFERROR(IF(Tableau15[[#This Row],[Q3]]&gt;0,1,0)+IF(Tableau15[[#This Row],[Q4]]&gt;0,1,0),0)</f>
        <v>2</v>
      </c>
    </row>
    <row r="23" spans="1:87" x14ac:dyDescent="0.35">
      <c r="A23" s="120">
        <v>21</v>
      </c>
      <c r="B23" s="63" t="str">
        <f>Tableau1[[#This Row],[Sport]]&amp;" - "&amp;Tableau1[[#This Row],[Equipe 1]]&amp;" vs "&amp;Tableau1[[#This Row],[Equipe 2]]</f>
        <v>Padel - Akatsuki A vs Pooldeads B</v>
      </c>
      <c r="C23" s="120" t="s">
        <v>62</v>
      </c>
      <c r="D23" s="63" t="str">
        <f>'2-Phase de classement-Padel'!$I$7</f>
        <v>Akatsuki A</v>
      </c>
      <c r="E23" s="63" t="str">
        <f>'2-Phase de classement-Padel'!$I$8</f>
        <v>Pooldeads B</v>
      </c>
      <c r="F23" s="63" t="str">
        <f>'2-Phase de classement-Padel'!$J$8</f>
        <v>L</v>
      </c>
      <c r="G23" s="104"/>
      <c r="H23" s="104"/>
      <c r="I23" s="104">
        <f>LEN(Tableau1[[#This Row],[Equipe 1]])</f>
        <v>10</v>
      </c>
      <c r="J23" s="104">
        <f>LEN(Tableau1[[#This Row],[Equipe 2]])</f>
        <v>11</v>
      </c>
      <c r="K23" s="104">
        <f>IFERROR(IF(Tableau1[[#This Row],[Q3]]&gt;0,1,0)+IF(Tableau1[[#This Row],[Q4]]&gt;0,1,0),0)</f>
        <v>2</v>
      </c>
      <c r="M23" s="135"/>
      <c r="N23" s="63"/>
      <c r="O23" s="63"/>
      <c r="P23" s="63"/>
      <c r="Q23" s="63"/>
      <c r="R23" s="63"/>
      <c r="S23" s="63"/>
      <c r="T23" s="63"/>
      <c r="U23" s="63"/>
      <c r="V23" s="134"/>
      <c r="X23" s="120">
        <v>21</v>
      </c>
      <c r="Y23" s="63" t="str">
        <f>Tableau2[[#This Row],[Sport]]&amp;" - "&amp;Tableau2[[#This Row],[Equipe 1]]&amp;" vs "&amp;Tableau2[[#This Row],[Equipe 2]]</f>
        <v>Badminton - Gett'up B vs Akatsuki B</v>
      </c>
      <c r="Z23" s="120" t="s">
        <v>69</v>
      </c>
      <c r="AA23" s="63" t="str">
        <f>'2-Phase de classement-Bad'!$I$7</f>
        <v>Gett'up B</v>
      </c>
      <c r="AB23" s="63" t="str">
        <f>'2-Phase de classement-Bad'!$I$8</f>
        <v>Akatsuki B</v>
      </c>
      <c r="AC23" s="63" t="str">
        <f>'2-Phase de classement-Bad'!$J$8</f>
        <v>L</v>
      </c>
      <c r="AD23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3" s="104">
        <f>LEN(Tableau2[[#This Row],[Equipe 1]])</f>
        <v>9</v>
      </c>
      <c r="AF23" s="104">
        <f>LEN(Tableau2[[#This Row],[Equipe 2]])</f>
        <v>10</v>
      </c>
      <c r="AG23" s="104">
        <f>IFERROR(IF(Tableau2[[#This Row],[Q3]]&gt;0,1,0)+IF(Tableau2[[#This Row],[Q4]]&gt;0,1,0),0)</f>
        <v>2</v>
      </c>
      <c r="AH2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X23" s="120">
        <v>21</v>
      </c>
      <c r="AY23" s="63" t="str">
        <f>Tableau1[[#This Row],[Sport]]&amp;" - "&amp;Tableau1[[#This Row],[Equipe 1]]&amp;" vs "&amp;Tableau1[[#This Row],[Equipe 2]]</f>
        <v>Padel - Akatsuki A vs Pooldeads B</v>
      </c>
      <c r="AZ23" s="120" t="s">
        <v>62</v>
      </c>
      <c r="BA23" s="63" t="str">
        <f>'2-Phase de classement-Padel'!$I$7</f>
        <v>Akatsuki A</v>
      </c>
      <c r="BB23" s="63" t="str">
        <f>'2-Phase de classement-Padel'!$I$8</f>
        <v>Pooldeads B</v>
      </c>
      <c r="BC23" s="63" t="str">
        <f>'2-Phase de classement-Padel'!$J$8</f>
        <v>L</v>
      </c>
      <c r="BD23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3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Akatsuki A</v>
      </c>
      <c r="BF23" s="104">
        <f>LEN(Tableau3[[#This Row],[Equipe 1]])</f>
        <v>10</v>
      </c>
      <c r="BG23" s="104">
        <f>LEN(Tableau3[[#This Row],[Equipe 2]])</f>
        <v>11</v>
      </c>
      <c r="BH23" s="104">
        <f>IFERROR(IF(Tableau3[[#This Row],[Q3]]&gt;0,1,0)+IF(Tableau3[[#This Row],[Q4]]&gt;0,1,0),0)</f>
        <v>2</v>
      </c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Y23" s="120">
        <v>21</v>
      </c>
      <c r="BZ23" s="63" t="str">
        <f>Tableau15[[#This Row],[Sport]]&amp;" - "&amp;Tableau15[[#This Row],[Equipe 1]]&amp;" vs "&amp;Tableau15[[#This Row],[Equipe 2]]</f>
        <v>Padel - Akatsuki A vs Pooldeads B</v>
      </c>
      <c r="CA23" s="120" t="s">
        <v>62</v>
      </c>
      <c r="CB23" s="63" t="str">
        <f>'2-Phase de classement-Padel'!$I$7</f>
        <v>Akatsuki A</v>
      </c>
      <c r="CC23" s="63" t="str">
        <f>'2-Phase de classement-Padel'!$I$8</f>
        <v>Pooldeads B</v>
      </c>
      <c r="CD23" s="63" t="str">
        <f>'2-Phase de classement-Padel'!$J$8</f>
        <v>L</v>
      </c>
      <c r="CE23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3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3" s="104">
        <f>LEN(Tableau15[[#This Row],[Equipe 1]])</f>
        <v>10</v>
      </c>
      <c r="CH23" s="104">
        <f>LEN(Tableau15[[#This Row],[Equipe 2]])</f>
        <v>11</v>
      </c>
      <c r="CI23" s="104">
        <f>IFERROR(IF(Tableau15[[#This Row],[Q3]]&gt;0,1,0)+IF(Tableau15[[#This Row],[Q4]]&gt;0,1,0),0)</f>
        <v>2</v>
      </c>
    </row>
    <row r="24" spans="1:87" x14ac:dyDescent="0.35">
      <c r="A24" s="120">
        <v>21</v>
      </c>
      <c r="B24" s="63" t="str">
        <f>Tableau1[[#This Row],[Sport]]&amp;" - "&amp;Tableau1[[#This Row],[Equipe 1]]&amp;" vs "&amp;Tableau1[[#This Row],[Equipe 2]]</f>
        <v>Padel - Facilement B vs Gett'up A</v>
      </c>
      <c r="C24" s="120" t="s">
        <v>62</v>
      </c>
      <c r="D24" s="63" t="str">
        <f>'2-Phase de classement-Padel'!$R$7</f>
        <v>Facilement B</v>
      </c>
      <c r="E24" s="63" t="str">
        <f>'2-Phase de classement-Padel'!$R$8</f>
        <v>Gett'up A</v>
      </c>
      <c r="F24" s="63" t="str">
        <f>'2-Phase de classement-Padel'!$S$8</f>
        <v>W</v>
      </c>
      <c r="G24" s="104"/>
      <c r="H24" s="104"/>
      <c r="I24" s="104">
        <f>LEN(Tableau1[[#This Row],[Equipe 1]])</f>
        <v>12</v>
      </c>
      <c r="J24" s="104">
        <f>LEN(Tableau1[[#This Row],[Equipe 2]])</f>
        <v>9</v>
      </c>
      <c r="K24" s="104">
        <f>IFERROR(IF(Tableau1[[#This Row],[Q3]]&gt;0,1,0)+IF(Tableau1[[#This Row],[Q4]]&gt;0,1,0),0)</f>
        <v>2</v>
      </c>
      <c r="M24" s="135"/>
      <c r="N24" s="63"/>
      <c r="O24" s="63"/>
      <c r="P24" s="63"/>
      <c r="Q24" s="63"/>
      <c r="R24" s="63"/>
      <c r="S24" s="63"/>
      <c r="T24" s="63"/>
      <c r="U24" s="63"/>
      <c r="V24" s="134"/>
      <c r="X24" s="120">
        <v>21</v>
      </c>
      <c r="Y24" s="63" t="str">
        <f>Tableau2[[#This Row],[Sport]]&amp;" - "&amp;Tableau2[[#This Row],[Equipe 1]]&amp;" vs "&amp;Tableau2[[#This Row],[Equipe 2]]</f>
        <v>Badminton - Lazio de Rhum B vs Facilement A</v>
      </c>
      <c r="Z24" s="120" t="s">
        <v>69</v>
      </c>
      <c r="AA24" s="63" t="str">
        <f>'2-Phase de classement-Bad'!$R$7</f>
        <v>Lazio de Rhum B</v>
      </c>
      <c r="AB24" s="63" t="str">
        <f>'2-Phase de classement-Bad'!$R$8</f>
        <v>Facilement A</v>
      </c>
      <c r="AC24" s="63" t="str">
        <f>'2-Phase de classement-Bad'!$S$8</f>
        <v>L</v>
      </c>
      <c r="AD24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4" s="104">
        <f>LEN(Tableau2[[#This Row],[Equipe 1]])</f>
        <v>15</v>
      </c>
      <c r="AF24" s="104">
        <f>LEN(Tableau2[[#This Row],[Equipe 2]])</f>
        <v>12</v>
      </c>
      <c r="AG24" s="104">
        <f>IFERROR(IF(Tableau2[[#This Row],[Q3]]&gt;0,1,0)+IF(Tableau2[[#This Row],[Q4]]&gt;0,1,0),0)</f>
        <v>2</v>
      </c>
      <c r="AH24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X24" s="120">
        <v>21</v>
      </c>
      <c r="AY24" s="63" t="str">
        <f>Tableau1[[#This Row],[Sport]]&amp;" - "&amp;Tableau1[[#This Row],[Equipe 1]]&amp;" vs "&amp;Tableau1[[#This Row],[Equipe 2]]</f>
        <v>Padel - Facilement B vs Gett'up A</v>
      </c>
      <c r="AZ24" s="120" t="s">
        <v>62</v>
      </c>
      <c r="BA24" s="63" t="str">
        <f>'2-Phase de classement-Padel'!$R$7</f>
        <v>Facilement B</v>
      </c>
      <c r="BB24" s="63" t="str">
        <f>'2-Phase de classement-Padel'!$R$8</f>
        <v>Gett'up A</v>
      </c>
      <c r="BC24" s="63" t="str">
        <f>'2-Phase de classement-Padel'!$S$8</f>
        <v>W</v>
      </c>
      <c r="BD24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4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Facilement B</v>
      </c>
      <c r="BF24" s="104">
        <f>LEN(Tableau3[[#This Row],[Equipe 1]])</f>
        <v>12</v>
      </c>
      <c r="BG24" s="104">
        <f>LEN(Tableau3[[#This Row],[Equipe 2]])</f>
        <v>9</v>
      </c>
      <c r="BH24" s="104">
        <f>IFERROR(IF(Tableau3[[#This Row],[Q3]]&gt;0,1,0)+IF(Tableau3[[#This Row],[Q4]]&gt;0,1,0),0)</f>
        <v>2</v>
      </c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Y24" s="120">
        <v>21</v>
      </c>
      <c r="BZ24" s="63" t="str">
        <f>Tableau15[[#This Row],[Sport]]&amp;" - "&amp;Tableau15[[#This Row],[Equipe 1]]&amp;" vs "&amp;Tableau15[[#This Row],[Equipe 2]]</f>
        <v>Padel - Facilement B vs Gett'up A</v>
      </c>
      <c r="CA24" s="120" t="s">
        <v>62</v>
      </c>
      <c r="CB24" s="63" t="str">
        <f>'2-Phase de classement-Padel'!$R$7</f>
        <v>Facilement B</v>
      </c>
      <c r="CC24" s="63" t="str">
        <f>'2-Phase de classement-Padel'!$R$8</f>
        <v>Gett'up A</v>
      </c>
      <c r="CD24" s="63" t="str">
        <f>'2-Phase de classement-Padel'!$S$8</f>
        <v>W</v>
      </c>
      <c r="CE24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4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4" s="104">
        <f>LEN(Tableau15[[#This Row],[Equipe 1]])</f>
        <v>12</v>
      </c>
      <c r="CH24" s="104">
        <f>LEN(Tableau15[[#This Row],[Equipe 2]])</f>
        <v>9</v>
      </c>
      <c r="CI24" s="104">
        <f>IFERROR(IF(Tableau15[[#This Row],[Q3]]&gt;0,1,0)+IF(Tableau15[[#This Row],[Q4]]&gt;0,1,0),0)</f>
        <v>2</v>
      </c>
    </row>
    <row r="25" spans="1:87" x14ac:dyDescent="0.35">
      <c r="A25" s="120">
        <v>22</v>
      </c>
      <c r="B25" s="63" t="str">
        <f>Tableau1[[#This Row],[Sport]]&amp;" - "&amp;Tableau1[[#This Row],[Equipe 1]]&amp;" vs "&amp;Tableau1[[#This Row],[Equipe 2]]</f>
        <v>Padel - Les inconnus A vs Gett'up B</v>
      </c>
      <c r="C25" s="120" t="s">
        <v>62</v>
      </c>
      <c r="D25" s="63" t="str">
        <f>'2-Phase de classement-Padel'!$I$15</f>
        <v>Les inconnus A</v>
      </c>
      <c r="E25" s="63" t="str">
        <f>'2-Phase de classement-Padel'!$I$16</f>
        <v>Gett'up B</v>
      </c>
      <c r="F25" s="63" t="str">
        <f>'2-Phase de classement-Padel'!$J$16</f>
        <v>W</v>
      </c>
      <c r="G25" s="104"/>
      <c r="H25" s="104"/>
      <c r="I25" s="104">
        <f>LEN(Tableau1[[#This Row],[Equipe 1]])</f>
        <v>14</v>
      </c>
      <c r="J25" s="104">
        <f>LEN(Tableau1[[#This Row],[Equipe 2]])</f>
        <v>9</v>
      </c>
      <c r="K25" s="104">
        <f>IFERROR(IF(Tableau1[[#This Row],[Q3]]&gt;0,1,0)+IF(Tableau1[[#This Row],[Q4]]&gt;0,1,0),0)</f>
        <v>2</v>
      </c>
      <c r="M25" s="135"/>
      <c r="N25" s="63"/>
      <c r="O25" s="63"/>
      <c r="P25" s="63"/>
      <c r="Q25" s="63"/>
      <c r="R25" s="63"/>
      <c r="S25" s="63"/>
      <c r="T25" s="63"/>
      <c r="U25" s="63"/>
      <c r="V25" s="134"/>
      <c r="X25" s="120">
        <v>22</v>
      </c>
      <c r="Y25" s="63" t="str">
        <f>Tableau2[[#This Row],[Sport]]&amp;" - "&amp;Tableau2[[#This Row],[Equipe 1]]&amp;" vs "&amp;Tableau2[[#This Row],[Equipe 2]]</f>
        <v>Badminton - L'aile ou la cuite B vs Facilement B</v>
      </c>
      <c r="Z25" s="120" t="s">
        <v>69</v>
      </c>
      <c r="AA25" s="63" t="str">
        <f>'2-Phase de classement-Bad'!$I$15</f>
        <v>L'aile ou la cuite B</v>
      </c>
      <c r="AB25" s="63" t="str">
        <f>'2-Phase de classement-Bad'!$I$16</f>
        <v>Facilement B</v>
      </c>
      <c r="AC25" s="63" t="str">
        <f>'2-Phase de classement-Bad'!$J$16</f>
        <v>L</v>
      </c>
      <c r="AD25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5" s="104">
        <f>LEN(Tableau2[[#This Row],[Equipe 1]])</f>
        <v>20</v>
      </c>
      <c r="AF25" s="104">
        <f>LEN(Tableau2[[#This Row],[Equipe 2]])</f>
        <v>12</v>
      </c>
      <c r="AG25" s="104">
        <f>IFERROR(IF(Tableau2[[#This Row],[Q3]]&gt;0,1,0)+IF(Tableau2[[#This Row],[Q4]]&gt;0,1,0),0)</f>
        <v>2</v>
      </c>
      <c r="AH25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X25" s="120">
        <v>22</v>
      </c>
      <c r="AY25" s="63" t="str">
        <f>Tableau1[[#This Row],[Sport]]&amp;" - "&amp;Tableau1[[#This Row],[Equipe 1]]&amp;" vs "&amp;Tableau1[[#This Row],[Equipe 2]]</f>
        <v>Padel - Les inconnus A vs Gett'up B</v>
      </c>
      <c r="AZ25" s="120" t="s">
        <v>62</v>
      </c>
      <c r="BA25" s="63" t="str">
        <f>'2-Phase de classement-Padel'!$I$15</f>
        <v>Les inconnus A</v>
      </c>
      <c r="BB25" s="63" t="str">
        <f>'2-Phase de classement-Padel'!$I$16</f>
        <v>Gett'up B</v>
      </c>
      <c r="BC25" s="63" t="str">
        <f>'2-Phase de classement-Padel'!$J$16</f>
        <v>W</v>
      </c>
      <c r="BD25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5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5" s="104">
        <f>LEN(Tableau3[[#This Row],[Equipe 1]])</f>
        <v>14</v>
      </c>
      <c r="BG25" s="104">
        <f>LEN(Tableau3[[#This Row],[Equipe 2]])</f>
        <v>9</v>
      </c>
      <c r="BH25" s="104">
        <f>IFERROR(IF(Tableau3[[#This Row],[Q3]]&gt;0,1,0)+IF(Tableau3[[#This Row],[Q4]]&gt;0,1,0),0)</f>
        <v>2</v>
      </c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Y25" s="120">
        <v>22</v>
      </c>
      <c r="BZ25" s="63" t="str">
        <f>Tableau15[[#This Row],[Sport]]&amp;" - "&amp;Tableau15[[#This Row],[Equipe 1]]&amp;" vs "&amp;Tableau15[[#This Row],[Equipe 2]]</f>
        <v>Padel - Les inconnus A vs Gett'up B</v>
      </c>
      <c r="CA25" s="120" t="s">
        <v>62</v>
      </c>
      <c r="CB25" s="63" t="str">
        <f>'2-Phase de classement-Padel'!$I$15</f>
        <v>Les inconnus A</v>
      </c>
      <c r="CC25" s="63" t="str">
        <f>'2-Phase de classement-Padel'!$I$16</f>
        <v>Gett'up B</v>
      </c>
      <c r="CD25" s="63" t="str">
        <f>'2-Phase de classement-Padel'!$J$16</f>
        <v>W</v>
      </c>
      <c r="CE25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5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5" s="104">
        <f>LEN(Tableau15[[#This Row],[Equipe 1]])</f>
        <v>14</v>
      </c>
      <c r="CH25" s="104">
        <f>LEN(Tableau15[[#This Row],[Equipe 2]])</f>
        <v>9</v>
      </c>
      <c r="CI25" s="104">
        <f>IFERROR(IF(Tableau15[[#This Row],[Q3]]&gt;0,1,0)+IF(Tableau15[[#This Row],[Q4]]&gt;0,1,0),0)</f>
        <v>2</v>
      </c>
    </row>
    <row r="26" spans="1:87" x14ac:dyDescent="0.35">
      <c r="A26" s="121">
        <v>22</v>
      </c>
      <c r="B26" s="63" t="str">
        <f>Tableau1[[#This Row],[Sport]]&amp;" - "&amp;Tableau1[[#This Row],[Equipe 1]]&amp;" vs "&amp;Tableau1[[#This Row],[Equipe 2]]</f>
        <v>Padel - Roue Libre B vs Lazio de Rhum A</v>
      </c>
      <c r="C26" s="120" t="s">
        <v>62</v>
      </c>
      <c r="D26" s="122" t="str">
        <f>'2-Phase de classement-Padel'!$R$15</f>
        <v>Roue Libre B</v>
      </c>
      <c r="E26" s="122" t="str">
        <f>'2-Phase de classement-Padel'!$R$16</f>
        <v>Lazio de Rhum A</v>
      </c>
      <c r="F26" s="63" t="str">
        <f>'2-Phase de classement-Padel'!$S$16</f>
        <v>W</v>
      </c>
      <c r="G26" s="104"/>
      <c r="H26" s="104"/>
      <c r="I26" s="104">
        <f>LEN(Tableau1[[#This Row],[Equipe 1]])</f>
        <v>12</v>
      </c>
      <c r="J26" s="104">
        <f>LEN(Tableau1[[#This Row],[Equipe 2]])</f>
        <v>15</v>
      </c>
      <c r="K26" s="104">
        <f>IFERROR(IF(Tableau1[[#This Row],[Q3]]&gt;0,1,0)+IF(Tableau1[[#This Row],[Q4]]&gt;0,1,0),0)</f>
        <v>2</v>
      </c>
      <c r="M26" s="135"/>
      <c r="N26" s="63"/>
      <c r="O26" s="63"/>
      <c r="P26" s="63"/>
      <c r="Q26" s="63"/>
      <c r="R26" s="63"/>
      <c r="S26" s="63"/>
      <c r="T26" s="63"/>
      <c r="U26" s="63"/>
      <c r="V26" s="134"/>
      <c r="X26" s="121">
        <v>22</v>
      </c>
      <c r="Y26" s="63" t="str">
        <f>Tableau2[[#This Row],[Sport]]&amp;" - "&amp;Tableau2[[#This Row],[Equipe 1]]&amp;" vs "&amp;Tableau2[[#This Row],[Equipe 2]]</f>
        <v>Badminton - Bayer les verres culs sec A vs Akatsuki A</v>
      </c>
      <c r="Z26" s="120" t="s">
        <v>69</v>
      </c>
      <c r="AA26" s="122" t="str">
        <f>'2-Phase de classement-Bad'!$R$15</f>
        <v>Bayer les verres culs sec A</v>
      </c>
      <c r="AB26" s="122" t="str">
        <f>'2-Phase de classement-Bad'!$R$16</f>
        <v>Akatsuki A</v>
      </c>
      <c r="AC26" s="63" t="str">
        <f>'2-Phase de classement-Bad'!$S$16</f>
        <v>L</v>
      </c>
      <c r="AD26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6" s="104">
        <f>LEN(Tableau2[[#This Row],[Equipe 1]])</f>
        <v>27</v>
      </c>
      <c r="AF26" s="104">
        <f>LEN(Tableau2[[#This Row],[Equipe 2]])</f>
        <v>10</v>
      </c>
      <c r="AG26" s="104">
        <f>IFERROR(IF(Tableau2[[#This Row],[Q3]]&gt;0,1,0)+IF(Tableau2[[#This Row],[Q4]]&gt;0,1,0),0)</f>
        <v>2</v>
      </c>
      <c r="AH26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X26" s="121">
        <v>22</v>
      </c>
      <c r="AY26" s="63" t="str">
        <f>Tableau1[[#This Row],[Sport]]&amp;" - "&amp;Tableau1[[#This Row],[Equipe 1]]&amp;" vs "&amp;Tableau1[[#This Row],[Equipe 2]]</f>
        <v>Padel - Roue Libre B vs Lazio de Rhum A</v>
      </c>
      <c r="AZ26" s="120" t="s">
        <v>62</v>
      </c>
      <c r="BA26" s="122" t="str">
        <f>'2-Phase de classement-Padel'!$R$15</f>
        <v>Roue Libre B</v>
      </c>
      <c r="BB26" s="122" t="str">
        <f>'2-Phase de classement-Padel'!$R$16</f>
        <v>Lazio de Rhum A</v>
      </c>
      <c r="BC26" s="63" t="str">
        <f>'2-Phase de classement-Padel'!$S$16</f>
        <v>W</v>
      </c>
      <c r="BD26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6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6" s="104">
        <f>LEN(Tableau3[[#This Row],[Equipe 1]])</f>
        <v>12</v>
      </c>
      <c r="BG26" s="104">
        <f>LEN(Tableau3[[#This Row],[Equipe 2]])</f>
        <v>15</v>
      </c>
      <c r="BH26" s="104">
        <f>IFERROR(IF(Tableau3[[#This Row],[Q3]]&gt;0,1,0)+IF(Tableau3[[#This Row],[Q4]]&gt;0,1,0),0)</f>
        <v>2</v>
      </c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Y26" s="121">
        <v>22</v>
      </c>
      <c r="BZ26" s="63" t="str">
        <f>Tableau15[[#This Row],[Sport]]&amp;" - "&amp;Tableau15[[#This Row],[Equipe 1]]&amp;" vs "&amp;Tableau15[[#This Row],[Equipe 2]]</f>
        <v>Padel - Roue Libre B vs Lazio de Rhum A</v>
      </c>
      <c r="CA26" s="120" t="s">
        <v>62</v>
      </c>
      <c r="CB26" s="122" t="str">
        <f>'2-Phase de classement-Padel'!$R$15</f>
        <v>Roue Libre B</v>
      </c>
      <c r="CC26" s="122" t="str">
        <f>'2-Phase de classement-Padel'!$R$16</f>
        <v>Lazio de Rhum A</v>
      </c>
      <c r="CD26" s="63" t="str">
        <f>'2-Phase de classement-Padel'!$S$16</f>
        <v>W</v>
      </c>
      <c r="CE26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6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6" s="104">
        <f>LEN(Tableau15[[#This Row],[Equipe 1]])</f>
        <v>12</v>
      </c>
      <c r="CH26" s="104">
        <f>LEN(Tableau15[[#This Row],[Equipe 2]])</f>
        <v>15</v>
      </c>
      <c r="CI26" s="104">
        <f>IFERROR(IF(Tableau15[[#This Row],[Q3]]&gt;0,1,0)+IF(Tableau15[[#This Row],[Q4]]&gt;0,1,0),0)</f>
        <v>2</v>
      </c>
    </row>
    <row r="27" spans="1:87" x14ac:dyDescent="0.35">
      <c r="A27" s="120">
        <v>23</v>
      </c>
      <c r="B27" s="63" t="str">
        <f>Tableau1[[#This Row],[Sport]]&amp;" - "&amp;Tableau1[[#This Row],[Equipe 1]]&amp;" vs "&amp;Tableau1[[#This Row],[Equipe 2]]</f>
        <v>Padel - VitaMines A vs Lazio de Rhum B</v>
      </c>
      <c r="C27" s="120" t="s">
        <v>62</v>
      </c>
      <c r="D27" s="63" t="str">
        <f>'2-Phase de classement-Padel'!$I$23</f>
        <v>VitaMines A</v>
      </c>
      <c r="E27" s="63" t="str">
        <f>'2-Phase de classement-Padel'!$I$24</f>
        <v>Lazio de Rhum B</v>
      </c>
      <c r="F27" s="63" t="str">
        <f>'2-Phase de classement-Padel'!$J$24</f>
        <v>L</v>
      </c>
      <c r="G27" s="104"/>
      <c r="H27" s="104"/>
      <c r="I27" s="104">
        <f>LEN(Tableau1[[#This Row],[Equipe 1]])</f>
        <v>11</v>
      </c>
      <c r="J27" s="104">
        <f>LEN(Tableau1[[#This Row],[Equipe 2]])</f>
        <v>15</v>
      </c>
      <c r="K27" s="104">
        <f>IFERROR(IF(Tableau1[[#This Row],[Q3]]&gt;0,1,0)+IF(Tableau1[[#This Row],[Q4]]&gt;0,1,0),0)</f>
        <v>2</v>
      </c>
      <c r="M27" s="135"/>
      <c r="N27" s="63"/>
      <c r="O27" s="63"/>
      <c r="P27" s="63"/>
      <c r="Q27" s="63"/>
      <c r="R27" s="63"/>
      <c r="S27" s="63"/>
      <c r="T27" s="63"/>
      <c r="U27" s="63"/>
      <c r="V27" s="134"/>
      <c r="X27" s="120">
        <v>23</v>
      </c>
      <c r="Y27" s="63" t="str">
        <f>Tableau2[[#This Row],[Sport]]&amp;" - "&amp;Tableau2[[#This Row],[Equipe 1]]&amp;" vs "&amp;Tableau2[[#This Row],[Equipe 2]]</f>
        <v>Badminton - Bayer les verres culs sec B vs VitaMines A</v>
      </c>
      <c r="Z27" s="120" t="s">
        <v>69</v>
      </c>
      <c r="AA27" s="63" t="str">
        <f>'2-Phase de classement-Bad'!$I$23</f>
        <v>Bayer les verres culs sec B</v>
      </c>
      <c r="AB27" s="63" t="str">
        <f>'2-Phase de classement-Bad'!$I$24</f>
        <v>VitaMines A</v>
      </c>
      <c r="AC27" s="63" t="str">
        <f>'2-Phase de classement-Bad'!$J$24</f>
        <v>L</v>
      </c>
      <c r="AD27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7" s="104">
        <f>LEN(Tableau2[[#This Row],[Equipe 1]])</f>
        <v>27</v>
      </c>
      <c r="AF27" s="104">
        <f>LEN(Tableau2[[#This Row],[Equipe 2]])</f>
        <v>11</v>
      </c>
      <c r="AG27" s="104">
        <f>IFERROR(IF(Tableau2[[#This Row],[Q3]]&gt;0,1,0)+IF(Tableau2[[#This Row],[Q4]]&gt;0,1,0),0)</f>
        <v>2</v>
      </c>
      <c r="AH27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X27" s="120">
        <v>23</v>
      </c>
      <c r="AY27" s="63" t="str">
        <f>Tableau1[[#This Row],[Sport]]&amp;" - "&amp;Tableau1[[#This Row],[Equipe 1]]&amp;" vs "&amp;Tableau1[[#This Row],[Equipe 2]]</f>
        <v>Padel - VitaMines A vs Lazio de Rhum B</v>
      </c>
      <c r="AZ27" s="120" t="s">
        <v>62</v>
      </c>
      <c r="BA27" s="63" t="str">
        <f>'2-Phase de classement-Padel'!$I$23</f>
        <v>VitaMines A</v>
      </c>
      <c r="BB27" s="63" t="str">
        <f>'2-Phase de classement-Padel'!$I$24</f>
        <v>Lazio de Rhum B</v>
      </c>
      <c r="BC27" s="63" t="str">
        <f>'2-Phase de classement-Padel'!$J$24</f>
        <v>L</v>
      </c>
      <c r="BD27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7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7" s="104">
        <f>LEN(Tableau3[[#This Row],[Equipe 1]])</f>
        <v>11</v>
      </c>
      <c r="BG27" s="104">
        <f>LEN(Tableau3[[#This Row],[Equipe 2]])</f>
        <v>15</v>
      </c>
      <c r="BH27" s="104">
        <f>IFERROR(IF(Tableau3[[#This Row],[Q3]]&gt;0,1,0)+IF(Tableau3[[#This Row],[Q4]]&gt;0,1,0),0)</f>
        <v>2</v>
      </c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Y27" s="120">
        <v>23</v>
      </c>
      <c r="BZ27" s="63" t="str">
        <f>Tableau15[[#This Row],[Sport]]&amp;" - "&amp;Tableau15[[#This Row],[Equipe 1]]&amp;" vs "&amp;Tableau15[[#This Row],[Equipe 2]]</f>
        <v>Padel - VitaMines A vs Lazio de Rhum B</v>
      </c>
      <c r="CA27" s="120" t="s">
        <v>62</v>
      </c>
      <c r="CB27" s="63" t="str">
        <f>'2-Phase de classement-Padel'!$I$23</f>
        <v>VitaMines A</v>
      </c>
      <c r="CC27" s="63" t="str">
        <f>'2-Phase de classement-Padel'!$I$24</f>
        <v>Lazio de Rhum B</v>
      </c>
      <c r="CD27" s="63" t="str">
        <f>'2-Phase de classement-Padel'!$J$24</f>
        <v>L</v>
      </c>
      <c r="CE27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7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7" s="104">
        <f>LEN(Tableau15[[#This Row],[Equipe 1]])</f>
        <v>11</v>
      </c>
      <c r="CH27" s="104">
        <f>LEN(Tableau15[[#This Row],[Equipe 2]])</f>
        <v>15</v>
      </c>
      <c r="CI27" s="104">
        <f>IFERROR(IF(Tableau15[[#This Row],[Q3]]&gt;0,1,0)+IF(Tableau15[[#This Row],[Q4]]&gt;0,1,0),0)</f>
        <v>2</v>
      </c>
    </row>
    <row r="28" spans="1:87" x14ac:dyDescent="0.35">
      <c r="A28" s="120">
        <v>23</v>
      </c>
      <c r="B28" s="63" t="str">
        <f>Tableau1[[#This Row],[Sport]]&amp;" - "&amp;Tableau1[[#This Row],[Equipe 1]]&amp;" vs "&amp;Tableau1[[#This Row],[Equipe 2]]</f>
        <v>Padel - Floyouyat B vs Bayer les verres culs sec A</v>
      </c>
      <c r="C28" s="120" t="s">
        <v>62</v>
      </c>
      <c r="D28" s="63" t="str">
        <f>'2-Phase de classement-Padel'!$R$23</f>
        <v>Floyouyat B</v>
      </c>
      <c r="E28" s="63" t="str">
        <f>'2-Phase de classement-Padel'!$R$24</f>
        <v>Bayer les verres culs sec A</v>
      </c>
      <c r="F28" s="63" t="str">
        <f>'2-Phase de classement-Padel'!$S$24</f>
        <v>L</v>
      </c>
      <c r="G28" s="104"/>
      <c r="H28" s="104"/>
      <c r="I28" s="104">
        <f>LEN(Tableau1[[#This Row],[Equipe 1]])</f>
        <v>11</v>
      </c>
      <c r="J28" s="104">
        <f>LEN(Tableau1[[#This Row],[Equipe 2]])</f>
        <v>27</v>
      </c>
      <c r="K28" s="104">
        <f>IFERROR(IF(Tableau1[[#This Row],[Q3]]&gt;0,1,0)+IF(Tableau1[[#This Row],[Q4]]&gt;0,1,0),0)</f>
        <v>2</v>
      </c>
      <c r="M28" s="135"/>
      <c r="N28" s="63"/>
      <c r="O28" s="63"/>
      <c r="P28" s="63"/>
      <c r="Q28" s="63"/>
      <c r="R28" s="63"/>
      <c r="S28" s="63"/>
      <c r="T28" s="63"/>
      <c r="U28" s="63"/>
      <c r="V28" s="134"/>
      <c r="X28" s="120">
        <v>23</v>
      </c>
      <c r="Y28" s="63" t="str">
        <f>Tableau2[[#This Row],[Sport]]&amp;" - "&amp;Tableau2[[#This Row],[Equipe 1]]&amp;" vs "&amp;Tableau2[[#This Row],[Equipe 2]]</f>
        <v>Badminton - Pooldeads B vs Les inconnus A</v>
      </c>
      <c r="Z28" s="120" t="s">
        <v>69</v>
      </c>
      <c r="AA28" s="63" t="str">
        <f>'2-Phase de classement-Bad'!$R$23</f>
        <v>Pooldeads B</v>
      </c>
      <c r="AB28" s="63" t="str">
        <f>'2-Phase de classement-Bad'!$R$24</f>
        <v>Les inconnus A</v>
      </c>
      <c r="AC28" s="63" t="str">
        <f>'2-Phase de classement-Bad'!$S$24</f>
        <v>W</v>
      </c>
      <c r="AD28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8" s="104">
        <f>LEN(Tableau2[[#This Row],[Equipe 1]])</f>
        <v>11</v>
      </c>
      <c r="AF28" s="104">
        <f>LEN(Tableau2[[#This Row],[Equipe 2]])</f>
        <v>14</v>
      </c>
      <c r="AG28" s="104">
        <f>IFERROR(IF(Tableau2[[#This Row],[Q3]]&gt;0,1,0)+IF(Tableau2[[#This Row],[Q4]]&gt;0,1,0),0)</f>
        <v>2</v>
      </c>
      <c r="AH28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X28" s="120">
        <v>23</v>
      </c>
      <c r="AY28" s="63" t="str">
        <f>Tableau1[[#This Row],[Sport]]&amp;" - "&amp;Tableau1[[#This Row],[Equipe 1]]&amp;" vs "&amp;Tableau1[[#This Row],[Equipe 2]]</f>
        <v>Padel - Floyouyat B vs Bayer les verres culs sec A</v>
      </c>
      <c r="AZ28" s="120" t="s">
        <v>62</v>
      </c>
      <c r="BA28" s="63" t="str">
        <f>'2-Phase de classement-Padel'!$R$23</f>
        <v>Floyouyat B</v>
      </c>
      <c r="BB28" s="63" t="str">
        <f>'2-Phase de classement-Padel'!$R$24</f>
        <v>Bayer les verres culs sec A</v>
      </c>
      <c r="BC28" s="63" t="str">
        <f>'2-Phase de classement-Padel'!$S$24</f>
        <v>L</v>
      </c>
      <c r="BD28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8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8" s="104">
        <f>LEN(Tableau3[[#This Row],[Equipe 1]])</f>
        <v>11</v>
      </c>
      <c r="BG28" s="104">
        <f>LEN(Tableau3[[#This Row],[Equipe 2]])</f>
        <v>27</v>
      </c>
      <c r="BH28" s="104">
        <f>IFERROR(IF(Tableau3[[#This Row],[Q3]]&gt;0,1,0)+IF(Tableau3[[#This Row],[Q4]]&gt;0,1,0),0)</f>
        <v>2</v>
      </c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Y28" s="120">
        <v>23</v>
      </c>
      <c r="BZ28" s="63" t="str">
        <f>Tableau15[[#This Row],[Sport]]&amp;" - "&amp;Tableau15[[#This Row],[Equipe 1]]&amp;" vs "&amp;Tableau15[[#This Row],[Equipe 2]]</f>
        <v>Padel - Floyouyat B vs Bayer les verres culs sec A</v>
      </c>
      <c r="CA28" s="120" t="s">
        <v>62</v>
      </c>
      <c r="CB28" s="63" t="str">
        <f>'2-Phase de classement-Padel'!$R$23</f>
        <v>Floyouyat B</v>
      </c>
      <c r="CC28" s="63" t="str">
        <f>'2-Phase de classement-Padel'!$R$24</f>
        <v>Bayer les verres culs sec A</v>
      </c>
      <c r="CD28" s="63" t="str">
        <f>'2-Phase de classement-Padel'!$S$24</f>
        <v>L</v>
      </c>
      <c r="CE28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8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8" s="104">
        <f>LEN(Tableau15[[#This Row],[Equipe 1]])</f>
        <v>11</v>
      </c>
      <c r="CH28" s="104">
        <f>LEN(Tableau15[[#This Row],[Equipe 2]])</f>
        <v>27</v>
      </c>
      <c r="CI28" s="104">
        <f>IFERROR(IF(Tableau15[[#This Row],[Q3]]&gt;0,1,0)+IF(Tableau15[[#This Row],[Q4]]&gt;0,1,0),0)</f>
        <v>2</v>
      </c>
    </row>
    <row r="29" spans="1:87" x14ac:dyDescent="0.35">
      <c r="A29" s="120">
        <v>24</v>
      </c>
      <c r="B29" s="63" t="str">
        <f>Tableau1[[#This Row],[Sport]]&amp;" - "&amp;Tableau1[[#This Row],[Equipe 1]]&amp;" vs "&amp;Tableau1[[#This Row],[Equipe 2]]</f>
        <v>Padel - Facilement A vs Téléteubiloutes B</v>
      </c>
      <c r="C29" s="120" t="s">
        <v>62</v>
      </c>
      <c r="D29" s="63" t="str">
        <f>'2-Phase de classement-Padel'!$I$31</f>
        <v>Facilement A</v>
      </c>
      <c r="E29" s="63" t="str">
        <f>'2-Phase de classement-Padel'!$I$32</f>
        <v>Téléteubiloutes B</v>
      </c>
      <c r="F29" s="63" t="str">
        <f>'2-Phase de classement-Padel'!$J$32</f>
        <v>L</v>
      </c>
      <c r="G29" s="104"/>
      <c r="H29" s="104"/>
      <c r="I29" s="104">
        <f>LEN(Tableau1[[#This Row],[Equipe 1]])</f>
        <v>12</v>
      </c>
      <c r="J29" s="104">
        <f>LEN(Tableau1[[#This Row],[Equipe 2]])</f>
        <v>17</v>
      </c>
      <c r="K29" s="104">
        <f>IFERROR(IF(Tableau1[[#This Row],[Q3]]&gt;0,1,0)+IF(Tableau1[[#This Row],[Q4]]&gt;0,1,0),0)</f>
        <v>2</v>
      </c>
      <c r="M29" s="135"/>
      <c r="N29" s="63"/>
      <c r="O29" s="63"/>
      <c r="P29" s="63"/>
      <c r="Q29" s="63"/>
      <c r="R29" s="63"/>
      <c r="S29" s="63"/>
      <c r="T29" s="63"/>
      <c r="U29" s="63"/>
      <c r="V29" s="134"/>
      <c r="X29" s="120">
        <v>24</v>
      </c>
      <c r="Y29" s="63" t="str">
        <f>Tableau2[[#This Row],[Sport]]&amp;" - "&amp;Tableau2[[#This Row],[Equipe 1]]&amp;" vs "&amp;Tableau2[[#This Row],[Equipe 2]]</f>
        <v>Badminton - Celtics Grave Gros B vs Spyk'up B</v>
      </c>
      <c r="Z29" s="120" t="s">
        <v>69</v>
      </c>
      <c r="AA29" s="63" t="str">
        <f>'2-Phase de classement-Bad'!$I$31</f>
        <v>Celtics Grave Gros B</v>
      </c>
      <c r="AB29" s="63" t="str">
        <f>'2-Phase de classement-Bad'!$I$32</f>
        <v>Spyk'up B</v>
      </c>
      <c r="AC29" s="63" t="str">
        <f>'2-Phase de classement-Bad'!$J$32</f>
        <v>L</v>
      </c>
      <c r="AD29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Celtics Grave Gros B</v>
      </c>
      <c r="AE29" s="104">
        <f>LEN(Tableau2[[#This Row],[Equipe 1]])</f>
        <v>20</v>
      </c>
      <c r="AF29" s="104">
        <f>LEN(Tableau2[[#This Row],[Equipe 2]])</f>
        <v>9</v>
      </c>
      <c r="AG29" s="104">
        <f>IFERROR(IF(Tableau2[[#This Row],[Q3]]&gt;0,1,0)+IF(Tableau2[[#This Row],[Q4]]&gt;0,1,0),0)</f>
        <v>2</v>
      </c>
      <c r="AH29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X29" s="120">
        <v>24</v>
      </c>
      <c r="AY29" s="63" t="str">
        <f>Tableau1[[#This Row],[Sport]]&amp;" - "&amp;Tableau1[[#This Row],[Equipe 1]]&amp;" vs "&amp;Tableau1[[#This Row],[Equipe 2]]</f>
        <v>Padel - Facilement A vs Téléteubiloutes B</v>
      </c>
      <c r="AZ29" s="120" t="s">
        <v>62</v>
      </c>
      <c r="BA29" s="63" t="str">
        <f>'2-Phase de classement-Padel'!$I$31</f>
        <v>Facilement A</v>
      </c>
      <c r="BB29" s="63" t="str">
        <f>'2-Phase de classement-Padel'!$I$32</f>
        <v>Téléteubiloutes B</v>
      </c>
      <c r="BC29" s="63" t="str">
        <f>'2-Phase de classement-Padel'!$J$32</f>
        <v>L</v>
      </c>
      <c r="BD29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9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Facilement A</v>
      </c>
      <c r="BF29" s="104">
        <f>LEN(Tableau3[[#This Row],[Equipe 1]])</f>
        <v>12</v>
      </c>
      <c r="BG29" s="104">
        <f>LEN(Tableau3[[#This Row],[Equipe 2]])</f>
        <v>17</v>
      </c>
      <c r="BH29" s="104">
        <f>IFERROR(IF(Tableau3[[#This Row],[Q3]]&gt;0,1,0)+IF(Tableau3[[#This Row],[Q4]]&gt;0,1,0),0)</f>
        <v>2</v>
      </c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Y29" s="120">
        <v>24</v>
      </c>
      <c r="BZ29" s="63" t="str">
        <f>Tableau15[[#This Row],[Sport]]&amp;" - "&amp;Tableau15[[#This Row],[Equipe 1]]&amp;" vs "&amp;Tableau15[[#This Row],[Equipe 2]]</f>
        <v>Padel - Facilement A vs Téléteubiloutes B</v>
      </c>
      <c r="CA29" s="120" t="s">
        <v>62</v>
      </c>
      <c r="CB29" s="63" t="str">
        <f>'2-Phase de classement-Padel'!$I$31</f>
        <v>Facilement A</v>
      </c>
      <c r="CC29" s="63" t="str">
        <f>'2-Phase de classement-Padel'!$I$32</f>
        <v>Téléteubiloutes B</v>
      </c>
      <c r="CD29" s="63" t="str">
        <f>'2-Phase de classement-Padel'!$J$32</f>
        <v>L</v>
      </c>
      <c r="CE29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9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9" s="104">
        <f>LEN(Tableau15[[#This Row],[Equipe 1]])</f>
        <v>12</v>
      </c>
      <c r="CH29" s="104">
        <f>LEN(Tableau15[[#This Row],[Equipe 2]])</f>
        <v>17</v>
      </c>
      <c r="CI29" s="104">
        <f>IFERROR(IF(Tableau15[[#This Row],[Q3]]&gt;0,1,0)+IF(Tableau15[[#This Row],[Q4]]&gt;0,1,0),0)</f>
        <v>2</v>
      </c>
    </row>
    <row r="30" spans="1:87" x14ac:dyDescent="0.35">
      <c r="A30" s="121">
        <v>24</v>
      </c>
      <c r="B30" s="63" t="str">
        <f>Tableau1[[#This Row],[Sport]]&amp;" - "&amp;Tableau1[[#This Row],[Equipe 1]]&amp;" vs "&amp;Tableau1[[#This Row],[Equipe 2]]</f>
        <v>Padel - Akatsuki B vs Blockudoku A</v>
      </c>
      <c r="C30" s="120" t="s">
        <v>62</v>
      </c>
      <c r="D30" s="63" t="str">
        <f>'2-Phase de classement-Padel'!$R$31</f>
        <v>Akatsuki B</v>
      </c>
      <c r="E30" s="63" t="str">
        <f>'2-Phase de classement-Padel'!$R$32</f>
        <v>Blockudoku A</v>
      </c>
      <c r="F30" s="63" t="str">
        <f>'2-Phase de classement-Padel'!$S$32</f>
        <v>L</v>
      </c>
      <c r="G30" s="104"/>
      <c r="H30" s="104"/>
      <c r="I30" s="104">
        <f>LEN(Tableau1[[#This Row],[Equipe 1]])</f>
        <v>10</v>
      </c>
      <c r="J30" s="104">
        <f>LEN(Tableau1[[#This Row],[Equipe 2]])</f>
        <v>12</v>
      </c>
      <c r="K30" s="104">
        <f>IFERROR(IF(Tableau1[[#This Row],[Q3]]&gt;0,1,0)+IF(Tableau1[[#This Row],[Q4]]&gt;0,1,0),0)</f>
        <v>2</v>
      </c>
      <c r="M30" s="135"/>
      <c r="N30" s="63"/>
      <c r="O30" s="63"/>
      <c r="P30" s="63"/>
      <c r="Q30" s="63"/>
      <c r="R30" s="63"/>
      <c r="S30" s="63"/>
      <c r="T30" s="63"/>
      <c r="U30" s="63"/>
      <c r="V30" s="134"/>
      <c r="X30" s="121">
        <v>24</v>
      </c>
      <c r="Y30" s="63" t="str">
        <f>Tableau2[[#This Row],[Sport]]&amp;" - "&amp;Tableau2[[#This Row],[Equipe 1]]&amp;" vs "&amp;Tableau2[[#This Row],[Equipe 2]]</f>
        <v>Badminton - Lazio de Rhum A vs Les inconnus B</v>
      </c>
      <c r="Z30" s="120" t="s">
        <v>69</v>
      </c>
      <c r="AA30" s="63" t="str">
        <f>'2-Phase de classement-Bad'!$R$31</f>
        <v>Lazio de Rhum A</v>
      </c>
      <c r="AB30" s="63" t="str">
        <f>'2-Phase de classement-Bad'!$R$32</f>
        <v>Les inconnus B</v>
      </c>
      <c r="AC30" s="63" t="str">
        <f>'2-Phase de classement-Bad'!$S$32</f>
        <v>W</v>
      </c>
      <c r="AD30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0" s="104">
        <f>LEN(Tableau2[[#This Row],[Equipe 1]])</f>
        <v>15</v>
      </c>
      <c r="AF30" s="104">
        <f>LEN(Tableau2[[#This Row],[Equipe 2]])</f>
        <v>14</v>
      </c>
      <c r="AG30" s="104">
        <f>IFERROR(IF(Tableau2[[#This Row],[Q3]]&gt;0,1,0)+IF(Tableau2[[#This Row],[Q4]]&gt;0,1,0),0)</f>
        <v>2</v>
      </c>
      <c r="AH30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X30" s="121">
        <v>24</v>
      </c>
      <c r="AY30" s="63" t="str">
        <f>Tableau1[[#This Row],[Sport]]&amp;" - "&amp;Tableau1[[#This Row],[Equipe 1]]&amp;" vs "&amp;Tableau1[[#This Row],[Equipe 2]]</f>
        <v>Padel - Akatsuki B vs Blockudoku A</v>
      </c>
      <c r="AZ30" s="120" t="s">
        <v>62</v>
      </c>
      <c r="BA30" s="63" t="str">
        <f>'2-Phase de classement-Padel'!$R$31</f>
        <v>Akatsuki B</v>
      </c>
      <c r="BB30" s="63" t="str">
        <f>'2-Phase de classement-Padel'!$R$32</f>
        <v>Blockudoku A</v>
      </c>
      <c r="BC30" s="63" t="str">
        <f>'2-Phase de classement-Padel'!$S$32</f>
        <v>L</v>
      </c>
      <c r="BD30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0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Akatsuki B</v>
      </c>
      <c r="BF30" s="104">
        <f>LEN(Tableau3[[#This Row],[Equipe 1]])</f>
        <v>10</v>
      </c>
      <c r="BG30" s="104">
        <f>LEN(Tableau3[[#This Row],[Equipe 2]])</f>
        <v>12</v>
      </c>
      <c r="BH30" s="104">
        <f>IFERROR(IF(Tableau3[[#This Row],[Q3]]&gt;0,1,0)+IF(Tableau3[[#This Row],[Q4]]&gt;0,1,0),0)</f>
        <v>2</v>
      </c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Y30" s="121">
        <v>24</v>
      </c>
      <c r="BZ30" s="63" t="str">
        <f>Tableau15[[#This Row],[Sport]]&amp;" - "&amp;Tableau15[[#This Row],[Equipe 1]]&amp;" vs "&amp;Tableau15[[#This Row],[Equipe 2]]</f>
        <v>Padel - Akatsuki B vs Blockudoku A</v>
      </c>
      <c r="CA30" s="120" t="s">
        <v>62</v>
      </c>
      <c r="CB30" s="63" t="str">
        <f>'2-Phase de classement-Padel'!$R$31</f>
        <v>Akatsuki B</v>
      </c>
      <c r="CC30" s="63" t="str">
        <f>'2-Phase de classement-Padel'!$R$32</f>
        <v>Blockudoku A</v>
      </c>
      <c r="CD30" s="63" t="str">
        <f>'2-Phase de classement-Padel'!$S$32</f>
        <v>L</v>
      </c>
      <c r="CE30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0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0" s="104">
        <f>LEN(Tableau15[[#This Row],[Equipe 1]])</f>
        <v>10</v>
      </c>
      <c r="CH30" s="104">
        <f>LEN(Tableau15[[#This Row],[Equipe 2]])</f>
        <v>12</v>
      </c>
      <c r="CI30" s="104">
        <f>IFERROR(IF(Tableau15[[#This Row],[Q3]]&gt;0,1,0)+IF(Tableau15[[#This Row],[Q4]]&gt;0,1,0),0)</f>
        <v>2</v>
      </c>
    </row>
    <row r="31" spans="1:87" x14ac:dyDescent="0.35">
      <c r="A31" s="120">
        <v>25</v>
      </c>
      <c r="B31" s="63" t="str">
        <f>Tableau1[[#This Row],[Sport]]&amp;" - "&amp;Tableau1[[#This Row],[Equipe 1]]&amp;" vs "&amp;Tableau1[[#This Row],[Equipe 2]]</f>
        <v>Padel - Spyk'up A vs Téléteubiloutes A</v>
      </c>
      <c r="C31" s="120" t="s">
        <v>62</v>
      </c>
      <c r="D31" s="63" t="str">
        <f>'2-Phase de classement-Padel'!$I$39</f>
        <v>Spyk'up A</v>
      </c>
      <c r="E31" s="63" t="str">
        <f>'2-Phase de classement-Padel'!$I$40</f>
        <v>Téléteubiloutes A</v>
      </c>
      <c r="F31" s="63" t="str">
        <f>'2-Phase de classement-Padel'!$J$40</f>
        <v>L</v>
      </c>
      <c r="G31" s="104"/>
      <c r="H31" s="104"/>
      <c r="I31" s="104">
        <f>LEN(Tableau1[[#This Row],[Equipe 1]])</f>
        <v>9</v>
      </c>
      <c r="J31" s="104">
        <f>LEN(Tableau1[[#This Row],[Equipe 2]])</f>
        <v>17</v>
      </c>
      <c r="K31" s="104">
        <f>IFERROR(IF(Tableau1[[#This Row],[Q3]]&gt;0,1,0)+IF(Tableau1[[#This Row],[Q4]]&gt;0,1,0),0)</f>
        <v>2</v>
      </c>
      <c r="M31" s="135"/>
      <c r="N31" s="63"/>
      <c r="O31" s="63"/>
      <c r="P31" s="63"/>
      <c r="Q31" s="63"/>
      <c r="R31" s="63"/>
      <c r="S31" s="63"/>
      <c r="T31" s="63"/>
      <c r="U31" s="63"/>
      <c r="V31" s="134"/>
      <c r="X31" s="120">
        <v>25</v>
      </c>
      <c r="Y31" s="63" t="str">
        <f>Tableau2[[#This Row],[Sport]]&amp;" - "&amp;Tableau2[[#This Row],[Equipe 1]]&amp;" vs "&amp;Tableau2[[#This Row],[Equipe 2]]</f>
        <v>Badminton - Blockudoku B vs Spyk'up A</v>
      </c>
      <c r="Z31" s="120" t="s">
        <v>69</v>
      </c>
      <c r="AA31" s="63" t="str">
        <f>'2-Phase de classement-Bad'!$I$39</f>
        <v>Blockudoku B</v>
      </c>
      <c r="AB31" s="63" t="str">
        <f>'2-Phase de classement-Bad'!$I$40</f>
        <v>Spyk'up A</v>
      </c>
      <c r="AC31" s="63" t="str">
        <f>'2-Phase de classement-Bad'!$J$40</f>
        <v>W</v>
      </c>
      <c r="AD31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1" s="104">
        <f>LEN(Tableau2[[#This Row],[Equipe 1]])</f>
        <v>12</v>
      </c>
      <c r="AF31" s="104">
        <f>LEN(Tableau2[[#This Row],[Equipe 2]])</f>
        <v>9</v>
      </c>
      <c r="AG31" s="104">
        <f>IFERROR(IF(Tableau2[[#This Row],[Q3]]&gt;0,1,0)+IF(Tableau2[[#This Row],[Q4]]&gt;0,1,0),0)</f>
        <v>2</v>
      </c>
      <c r="AH31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X31" s="120">
        <v>25</v>
      </c>
      <c r="AY31" s="63" t="str">
        <f>Tableau1[[#This Row],[Sport]]&amp;" - "&amp;Tableau1[[#This Row],[Equipe 1]]&amp;" vs "&amp;Tableau1[[#This Row],[Equipe 2]]</f>
        <v>Padel - Spyk'up A vs Téléteubiloutes A</v>
      </c>
      <c r="AZ31" s="120" t="s">
        <v>62</v>
      </c>
      <c r="BA31" s="63" t="str">
        <f>'2-Phase de classement-Padel'!$I$39</f>
        <v>Spyk'up A</v>
      </c>
      <c r="BB31" s="63" t="str">
        <f>'2-Phase de classement-Padel'!$I$40</f>
        <v>Téléteubiloutes A</v>
      </c>
      <c r="BC31" s="63" t="str">
        <f>'2-Phase de classement-Padel'!$J$40</f>
        <v>L</v>
      </c>
      <c r="BD31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Téléteubiloutes A</v>
      </c>
      <c r="BE31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1" s="104">
        <f>LEN(Tableau3[[#This Row],[Equipe 1]])</f>
        <v>9</v>
      </c>
      <c r="BG31" s="104">
        <f>LEN(Tableau3[[#This Row],[Equipe 2]])</f>
        <v>17</v>
      </c>
      <c r="BH31" s="104">
        <f>IFERROR(IF(Tableau3[[#This Row],[Q3]]&gt;0,1,0)+IF(Tableau3[[#This Row],[Q4]]&gt;0,1,0),0)</f>
        <v>2</v>
      </c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Y31" s="120">
        <v>25</v>
      </c>
      <c r="BZ31" s="63" t="str">
        <f>Tableau15[[#This Row],[Sport]]&amp;" - "&amp;Tableau15[[#This Row],[Equipe 1]]&amp;" vs "&amp;Tableau15[[#This Row],[Equipe 2]]</f>
        <v>Padel - Spyk'up A vs Téléteubiloutes A</v>
      </c>
      <c r="CA31" s="120" t="s">
        <v>62</v>
      </c>
      <c r="CB31" s="63" t="str">
        <f>'2-Phase de classement-Padel'!$I$39</f>
        <v>Spyk'up A</v>
      </c>
      <c r="CC31" s="63" t="str">
        <f>'2-Phase de classement-Padel'!$I$40</f>
        <v>Téléteubiloutes A</v>
      </c>
      <c r="CD31" s="63" t="str">
        <f>'2-Phase de classement-Padel'!$J$40</f>
        <v>L</v>
      </c>
      <c r="CE31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1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1" s="104">
        <f>LEN(Tableau15[[#This Row],[Equipe 1]])</f>
        <v>9</v>
      </c>
      <c r="CH31" s="104">
        <f>LEN(Tableau15[[#This Row],[Equipe 2]])</f>
        <v>17</v>
      </c>
      <c r="CI31" s="104">
        <f>IFERROR(IF(Tableau15[[#This Row],[Q3]]&gt;0,1,0)+IF(Tableau15[[#This Row],[Q4]]&gt;0,1,0),0)</f>
        <v>2</v>
      </c>
    </row>
    <row r="32" spans="1:87" x14ac:dyDescent="0.35">
      <c r="A32" s="120">
        <v>25</v>
      </c>
      <c r="B32" s="63" t="str">
        <f>Tableau1[[#This Row],[Sport]]&amp;" - "&amp;Tableau1[[#This Row],[Equipe 1]]&amp;" vs "&amp;Tableau1[[#This Row],[Equipe 2]]</f>
        <v>Padel - Les inconnus B vs Les torcheurs B</v>
      </c>
      <c r="C32" s="120" t="s">
        <v>62</v>
      </c>
      <c r="D32" s="63" t="str">
        <f>'2-Phase de classement-Padel'!$R$39</f>
        <v>Les inconnus B</v>
      </c>
      <c r="E32" s="63" t="str">
        <f>'2-Phase de classement-Padel'!$R$40</f>
        <v>Les torcheurs B</v>
      </c>
      <c r="F32" s="63" t="str">
        <f>'2-Phase de classement-Padel'!$S$40</f>
        <v>W</v>
      </c>
      <c r="G32" s="104"/>
      <c r="H32" s="104"/>
      <c r="I32" s="104">
        <f>LEN(Tableau1[[#This Row],[Equipe 1]])</f>
        <v>14</v>
      </c>
      <c r="J32" s="104">
        <f>LEN(Tableau1[[#This Row],[Equipe 2]])</f>
        <v>15</v>
      </c>
      <c r="K32" s="104">
        <f>IFERROR(IF(Tableau1[[#This Row],[Q3]]&gt;0,1,0)+IF(Tableau1[[#This Row],[Q4]]&gt;0,1,0),0)</f>
        <v>2</v>
      </c>
      <c r="M32" s="135"/>
      <c r="N32" s="63"/>
      <c r="O32" s="63"/>
      <c r="P32" s="63"/>
      <c r="Q32" s="63"/>
      <c r="R32" s="63"/>
      <c r="S32" s="63"/>
      <c r="T32" s="63"/>
      <c r="U32" s="63"/>
      <c r="V32" s="134"/>
      <c r="X32" s="120">
        <v>25</v>
      </c>
      <c r="Y32" s="63" t="str">
        <f>Tableau2[[#This Row],[Sport]]&amp;" - "&amp;Tableau2[[#This Row],[Equipe 1]]&amp;" vs "&amp;Tableau2[[#This Row],[Equipe 2]]</f>
        <v>Badminton - Waral B vs Floyouyat B</v>
      </c>
      <c r="Z32" s="120" t="s">
        <v>69</v>
      </c>
      <c r="AA32" s="63" t="str">
        <f>'2-Phase de classement-Bad'!$R$39</f>
        <v>Waral B</v>
      </c>
      <c r="AB32" s="63" t="str">
        <f>'2-Phase de classement-Bad'!$R$40</f>
        <v>Floyouyat B</v>
      </c>
      <c r="AC32" s="63" t="str">
        <f>'2-Phase de classement-Bad'!$S$40</f>
        <v>L</v>
      </c>
      <c r="AD32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2" s="104">
        <f>LEN(Tableau2[[#This Row],[Equipe 1]])</f>
        <v>7</v>
      </c>
      <c r="AF32" s="104">
        <f>LEN(Tableau2[[#This Row],[Equipe 2]])</f>
        <v>11</v>
      </c>
      <c r="AG32" s="104">
        <f>IFERROR(IF(Tableau2[[#This Row],[Q3]]&gt;0,1,0)+IF(Tableau2[[#This Row],[Q4]]&gt;0,1,0),0)</f>
        <v>2</v>
      </c>
      <c r="AH32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X32" s="120">
        <v>25</v>
      </c>
      <c r="AY32" s="63" t="str">
        <f>Tableau1[[#This Row],[Sport]]&amp;" - "&amp;Tableau1[[#This Row],[Equipe 1]]&amp;" vs "&amp;Tableau1[[#This Row],[Equipe 2]]</f>
        <v>Padel - Les inconnus B vs Les torcheurs B</v>
      </c>
      <c r="AZ32" s="120" t="s">
        <v>62</v>
      </c>
      <c r="BA32" s="63" t="str">
        <f>'2-Phase de classement-Padel'!$R$39</f>
        <v>Les inconnus B</v>
      </c>
      <c r="BB32" s="63" t="str">
        <f>'2-Phase de classement-Padel'!$R$40</f>
        <v>Les torcheurs B</v>
      </c>
      <c r="BC32" s="63" t="str">
        <f>'2-Phase de classement-Padel'!$S$40</f>
        <v>W</v>
      </c>
      <c r="BD32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Les torcheurs B</v>
      </c>
      <c r="BE32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2" s="104">
        <f>LEN(Tableau3[[#This Row],[Equipe 1]])</f>
        <v>14</v>
      </c>
      <c r="BG32" s="104">
        <f>LEN(Tableau3[[#This Row],[Equipe 2]])</f>
        <v>15</v>
      </c>
      <c r="BH32" s="104">
        <f>IFERROR(IF(Tableau3[[#This Row],[Q3]]&gt;0,1,0)+IF(Tableau3[[#This Row],[Q4]]&gt;0,1,0),0)</f>
        <v>2</v>
      </c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Y32" s="120">
        <v>25</v>
      </c>
      <c r="BZ32" s="63" t="str">
        <f>Tableau15[[#This Row],[Sport]]&amp;" - "&amp;Tableau15[[#This Row],[Equipe 1]]&amp;" vs "&amp;Tableau15[[#This Row],[Equipe 2]]</f>
        <v>Padel - Les inconnus B vs Les torcheurs B</v>
      </c>
      <c r="CA32" s="120" t="s">
        <v>62</v>
      </c>
      <c r="CB32" s="63" t="str">
        <f>'2-Phase de classement-Padel'!$R$39</f>
        <v>Les inconnus B</v>
      </c>
      <c r="CC32" s="63" t="str">
        <f>'2-Phase de classement-Padel'!$R$40</f>
        <v>Les torcheurs B</v>
      </c>
      <c r="CD32" s="63" t="str">
        <f>'2-Phase de classement-Padel'!$S$40</f>
        <v>W</v>
      </c>
      <c r="CE32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2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2" s="104">
        <f>LEN(Tableau15[[#This Row],[Equipe 1]])</f>
        <v>14</v>
      </c>
      <c r="CH32" s="104">
        <f>LEN(Tableau15[[#This Row],[Equipe 2]])</f>
        <v>15</v>
      </c>
      <c r="CI32" s="104">
        <f>IFERROR(IF(Tableau15[[#This Row],[Q3]]&gt;0,1,0)+IF(Tableau15[[#This Row],[Q4]]&gt;0,1,0),0)</f>
        <v>2</v>
      </c>
    </row>
    <row r="33" spans="1:87" x14ac:dyDescent="0.35">
      <c r="A33" s="120">
        <v>26</v>
      </c>
      <c r="B33" s="63" t="str">
        <f>Tableau1[[#This Row],[Sport]]&amp;" - "&amp;Tableau1[[#This Row],[Equipe 1]]&amp;" vs "&amp;Tableau1[[#This Row],[Equipe 2]]</f>
        <v>Padel - Spyk'up B vs Celtics Grave Gros B</v>
      </c>
      <c r="C33" s="120" t="s">
        <v>62</v>
      </c>
      <c r="D33" s="63" t="str">
        <f>'2-Phase de classement-Padel'!$I$47</f>
        <v>Spyk'up B</v>
      </c>
      <c r="E33" s="63" t="str">
        <f>'2-Phase de classement-Padel'!$I$48</f>
        <v>Celtics Grave Gros B</v>
      </c>
      <c r="F33" s="63" t="str">
        <f>'2-Phase de classement-Padel'!$J$48</f>
        <v>L</v>
      </c>
      <c r="G33" s="104"/>
      <c r="H33" s="104"/>
      <c r="I33" s="104">
        <f>LEN(Tableau1[[#This Row],[Equipe 1]])</f>
        <v>9</v>
      </c>
      <c r="J33" s="104">
        <f>LEN(Tableau1[[#This Row],[Equipe 2]])</f>
        <v>20</v>
      </c>
      <c r="K33" s="104">
        <f>IFERROR(IF(Tableau1[[#This Row],[Q3]]&gt;0,1,0)+IF(Tableau1[[#This Row],[Q4]]&gt;0,1,0),0)</f>
        <v>2</v>
      </c>
      <c r="M33" s="135"/>
      <c r="N33" s="63"/>
      <c r="O33" s="63"/>
      <c r="P33" s="63"/>
      <c r="Q33" s="63"/>
      <c r="R33" s="63"/>
      <c r="S33" s="63"/>
      <c r="T33" s="63"/>
      <c r="U33" s="63"/>
      <c r="V33" s="134"/>
      <c r="X33" s="120">
        <v>26</v>
      </c>
      <c r="Y33" s="63" t="str">
        <f>Tableau2[[#This Row],[Sport]]&amp;" - "&amp;Tableau2[[#This Row],[Equipe 1]]&amp;" vs "&amp;Tableau2[[#This Row],[Equipe 2]]</f>
        <v>Badminton - Blockudoku A vs Les Tengos A</v>
      </c>
      <c r="Z33" s="120" t="s">
        <v>69</v>
      </c>
      <c r="AA33" s="63" t="str">
        <f>'2-Phase de classement-Bad'!$I$47</f>
        <v>Blockudoku A</v>
      </c>
      <c r="AB33" s="63" t="str">
        <f>'2-Phase de classement-Bad'!$I$48</f>
        <v>Les Tengos A</v>
      </c>
      <c r="AC33" s="63" t="str">
        <f>'2-Phase de classement-Bad'!$J$48</f>
        <v>W</v>
      </c>
      <c r="AD33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3" s="104">
        <f>LEN(Tableau2[[#This Row],[Equipe 1]])</f>
        <v>12</v>
      </c>
      <c r="AF33" s="104">
        <f>LEN(Tableau2[[#This Row],[Equipe 2]])</f>
        <v>12</v>
      </c>
      <c r="AG33" s="104">
        <f>IFERROR(IF(Tableau2[[#This Row],[Q3]]&gt;0,1,0)+IF(Tableau2[[#This Row],[Q4]]&gt;0,1,0),0)</f>
        <v>2</v>
      </c>
      <c r="AH3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X33" s="120">
        <v>26</v>
      </c>
      <c r="AY33" s="63" t="str">
        <f>Tableau1[[#This Row],[Sport]]&amp;" - "&amp;Tableau1[[#This Row],[Equipe 1]]&amp;" vs "&amp;Tableau1[[#This Row],[Equipe 2]]</f>
        <v>Padel - Spyk'up B vs Celtics Grave Gros B</v>
      </c>
      <c r="AZ33" s="120" t="s">
        <v>62</v>
      </c>
      <c r="BA33" s="63" t="str">
        <f>'2-Phase de classement-Padel'!$I$47</f>
        <v>Spyk'up B</v>
      </c>
      <c r="BB33" s="63" t="str">
        <f>'2-Phase de classement-Padel'!$I$48</f>
        <v>Celtics Grave Gros B</v>
      </c>
      <c r="BC33" s="63" t="str">
        <f>'2-Phase de classement-Padel'!$J$48</f>
        <v>L</v>
      </c>
      <c r="BD33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Celtics Grave Gros B</v>
      </c>
      <c r="BE33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3" s="104">
        <f>LEN(Tableau3[[#This Row],[Equipe 1]])</f>
        <v>9</v>
      </c>
      <c r="BG33" s="104">
        <f>LEN(Tableau3[[#This Row],[Equipe 2]])</f>
        <v>20</v>
      </c>
      <c r="BH33" s="104">
        <f>IFERROR(IF(Tableau3[[#This Row],[Q3]]&gt;0,1,0)+IF(Tableau3[[#This Row],[Q4]]&gt;0,1,0),0)</f>
        <v>2</v>
      </c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Y33" s="120">
        <v>26</v>
      </c>
      <c r="BZ33" s="63" t="str">
        <f>Tableau15[[#This Row],[Sport]]&amp;" - "&amp;Tableau15[[#This Row],[Equipe 1]]&amp;" vs "&amp;Tableau15[[#This Row],[Equipe 2]]</f>
        <v>Padel - Spyk'up B vs Celtics Grave Gros B</v>
      </c>
      <c r="CA33" s="120" t="s">
        <v>62</v>
      </c>
      <c r="CB33" s="63" t="str">
        <f>'2-Phase de classement-Padel'!$I$47</f>
        <v>Spyk'up B</v>
      </c>
      <c r="CC33" s="63" t="str">
        <f>'2-Phase de classement-Padel'!$I$48</f>
        <v>Celtics Grave Gros B</v>
      </c>
      <c r="CD33" s="63" t="str">
        <f>'2-Phase de classement-Padel'!$J$48</f>
        <v>L</v>
      </c>
      <c r="CE33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3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3" s="104">
        <f>LEN(Tableau15[[#This Row],[Equipe 1]])</f>
        <v>9</v>
      </c>
      <c r="CH33" s="104">
        <f>LEN(Tableau15[[#This Row],[Equipe 2]])</f>
        <v>20</v>
      </c>
      <c r="CI33" s="104">
        <f>IFERROR(IF(Tableau15[[#This Row],[Q3]]&gt;0,1,0)+IF(Tableau15[[#This Row],[Q4]]&gt;0,1,0),0)</f>
        <v>2</v>
      </c>
    </row>
    <row r="34" spans="1:87" x14ac:dyDescent="0.35">
      <c r="A34" s="121">
        <v>26</v>
      </c>
      <c r="B34" s="63" t="str">
        <f>Tableau1[[#This Row],[Sport]]&amp;" - "&amp;Tableau1[[#This Row],[Equipe 1]]&amp;" vs "&amp;Tableau1[[#This Row],[Equipe 2]]</f>
        <v>Padel - Floyouyat A vs Pooldeads A</v>
      </c>
      <c r="C34" s="120" t="s">
        <v>62</v>
      </c>
      <c r="D34" s="63" t="str">
        <f>'2-Phase de classement-Padel'!$R$47</f>
        <v>Floyouyat A</v>
      </c>
      <c r="E34" s="63" t="str">
        <f>'2-Phase de classement-Padel'!$R$48</f>
        <v>Pooldeads A</v>
      </c>
      <c r="F34" s="63" t="str">
        <f>'2-Phase de classement-Padel'!$S$48</f>
        <v>L</v>
      </c>
      <c r="G34" s="104"/>
      <c r="H34" s="104"/>
      <c r="I34" s="104">
        <f>LEN(Tableau1[[#This Row],[Equipe 1]])</f>
        <v>11</v>
      </c>
      <c r="J34" s="104">
        <f>LEN(Tableau1[[#This Row],[Equipe 2]])</f>
        <v>11</v>
      </c>
      <c r="K34" s="104">
        <f>IFERROR(IF(Tableau1[[#This Row],[Q3]]&gt;0,1,0)+IF(Tableau1[[#This Row],[Q4]]&gt;0,1,0),0)</f>
        <v>2</v>
      </c>
      <c r="M34" s="135"/>
      <c r="N34" s="63"/>
      <c r="O34" s="63"/>
      <c r="P34" s="63"/>
      <c r="Q34" s="63"/>
      <c r="R34" s="63"/>
      <c r="S34" s="63"/>
      <c r="T34" s="63"/>
      <c r="U34" s="63"/>
      <c r="V34" s="134"/>
      <c r="X34" s="121">
        <v>26</v>
      </c>
      <c r="Y34" s="63" t="str">
        <f>Tableau2[[#This Row],[Sport]]&amp;" - "&amp;Tableau2[[#This Row],[Equipe 1]]&amp;" vs "&amp;Tableau2[[#This Row],[Equipe 2]]</f>
        <v>Badminton - Téléteubiloutes B vs Floyouyat A</v>
      </c>
      <c r="Z34" s="120" t="s">
        <v>69</v>
      </c>
      <c r="AA34" s="63" t="str">
        <f>'2-Phase de classement-Bad'!$R$47</f>
        <v>Téléteubiloutes B</v>
      </c>
      <c r="AB34" s="63" t="str">
        <f>'2-Phase de classement-Bad'!$R$48</f>
        <v>Floyouyat A</v>
      </c>
      <c r="AC34" s="63" t="str">
        <f>'2-Phase de classement-Bad'!$S$48</f>
        <v>L</v>
      </c>
      <c r="AD34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Floyouyat A</v>
      </c>
      <c r="AE34" s="104">
        <f>LEN(Tableau2[[#This Row],[Equipe 1]])</f>
        <v>17</v>
      </c>
      <c r="AF34" s="104">
        <f>LEN(Tableau2[[#This Row],[Equipe 2]])</f>
        <v>11</v>
      </c>
      <c r="AG34" s="104">
        <f>IFERROR(IF(Tableau2[[#This Row],[Q3]]&gt;0,1,0)+IF(Tableau2[[#This Row],[Q4]]&gt;0,1,0),0)</f>
        <v>2</v>
      </c>
      <c r="AH34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X34" s="121">
        <v>26</v>
      </c>
      <c r="AY34" s="63" t="str">
        <f>Tableau1[[#This Row],[Sport]]&amp;" - "&amp;Tableau1[[#This Row],[Equipe 1]]&amp;" vs "&amp;Tableau1[[#This Row],[Equipe 2]]</f>
        <v>Padel - Floyouyat A vs Pooldeads A</v>
      </c>
      <c r="AZ34" s="120" t="s">
        <v>62</v>
      </c>
      <c r="BA34" s="63" t="str">
        <f>'2-Phase de classement-Padel'!$R$47</f>
        <v>Floyouyat A</v>
      </c>
      <c r="BB34" s="63" t="str">
        <f>'2-Phase de classement-Padel'!$R$48</f>
        <v>Pooldeads A</v>
      </c>
      <c r="BC34" s="63" t="str">
        <f>'2-Phase de classement-Padel'!$S$48</f>
        <v>L</v>
      </c>
      <c r="BD34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Floyouyat A</v>
      </c>
      <c r="BE34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4" s="104">
        <f>LEN(Tableau3[[#This Row],[Equipe 1]])</f>
        <v>11</v>
      </c>
      <c r="BG34" s="104">
        <f>LEN(Tableau3[[#This Row],[Equipe 2]])</f>
        <v>11</v>
      </c>
      <c r="BH34" s="104">
        <f>IFERROR(IF(Tableau3[[#This Row],[Q3]]&gt;0,1,0)+IF(Tableau3[[#This Row],[Q4]]&gt;0,1,0),0)</f>
        <v>2</v>
      </c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Y34" s="121">
        <v>26</v>
      </c>
      <c r="BZ34" s="63" t="str">
        <f>Tableau15[[#This Row],[Sport]]&amp;" - "&amp;Tableau15[[#This Row],[Equipe 1]]&amp;" vs "&amp;Tableau15[[#This Row],[Equipe 2]]</f>
        <v>Padel - Floyouyat A vs Pooldeads A</v>
      </c>
      <c r="CA34" s="120" t="s">
        <v>62</v>
      </c>
      <c r="CB34" s="63" t="str">
        <f>'2-Phase de classement-Padel'!$R$47</f>
        <v>Floyouyat A</v>
      </c>
      <c r="CC34" s="63" t="str">
        <f>'2-Phase de classement-Padel'!$R$48</f>
        <v>Pooldeads A</v>
      </c>
      <c r="CD34" s="63" t="str">
        <f>'2-Phase de classement-Padel'!$S$48</f>
        <v>L</v>
      </c>
      <c r="CE34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4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4" s="104">
        <f>LEN(Tableau15[[#This Row],[Equipe 1]])</f>
        <v>11</v>
      </c>
      <c r="CH34" s="104">
        <f>LEN(Tableau15[[#This Row],[Equipe 2]])</f>
        <v>11</v>
      </c>
      <c r="CI34" s="104">
        <f>IFERROR(IF(Tableau15[[#This Row],[Q3]]&gt;0,1,0)+IF(Tableau15[[#This Row],[Q4]]&gt;0,1,0),0)</f>
        <v>2</v>
      </c>
    </row>
    <row r="35" spans="1:87" x14ac:dyDescent="0.35">
      <c r="A35" s="120">
        <v>27</v>
      </c>
      <c r="B35" s="63" t="str">
        <f>Tableau1[[#This Row],[Sport]]&amp;" - "&amp;Tableau1[[#This Row],[Equipe 1]]&amp;" vs "&amp;Tableau1[[#This Row],[Equipe 2]]</f>
        <v>Padel - Les Tengos A vs Waral A</v>
      </c>
      <c r="C35" s="120" t="s">
        <v>62</v>
      </c>
      <c r="D35" s="63" t="str">
        <f>'2-Phase de classement-Padel'!$I$55</f>
        <v>Les Tengos A</v>
      </c>
      <c r="E35" s="63" t="str">
        <f>'2-Phase de classement-Padel'!$I$56</f>
        <v>Waral A</v>
      </c>
      <c r="F35" s="63" t="str">
        <f>'2-Phase de classement-Padel'!$J$56</f>
        <v>W</v>
      </c>
      <c r="G35" s="104"/>
      <c r="H35" s="104"/>
      <c r="I35" s="104">
        <f>LEN(Tableau1[[#This Row],[Equipe 1]])</f>
        <v>12</v>
      </c>
      <c r="J35" s="104">
        <f>LEN(Tableau1[[#This Row],[Equipe 2]])</f>
        <v>7</v>
      </c>
      <c r="K35" s="104">
        <f>IFERROR(IF(Tableau1[[#This Row],[Q3]]&gt;0,1,0)+IF(Tableau1[[#This Row],[Q4]]&gt;0,1,0),0)</f>
        <v>2</v>
      </c>
      <c r="M35" s="135"/>
      <c r="N35" s="63"/>
      <c r="O35" s="63"/>
      <c r="P35" s="63"/>
      <c r="Q35" s="63"/>
      <c r="R35" s="63"/>
      <c r="S35" s="63"/>
      <c r="T35" s="63"/>
      <c r="U35" s="63"/>
      <c r="V35" s="134"/>
      <c r="X35" s="120">
        <v>27</v>
      </c>
      <c r="Y35" s="63" t="str">
        <f>Tableau2[[#This Row],[Sport]]&amp;" - "&amp;Tableau2[[#This Row],[Equipe 1]]&amp;" vs "&amp;Tableau2[[#This Row],[Equipe 2]]</f>
        <v>Badminton - Les torcheurs A vs Les Fisbrmzv B</v>
      </c>
      <c r="Z35" s="120" t="s">
        <v>69</v>
      </c>
      <c r="AA35" s="63" t="str">
        <f>'2-Phase de classement-Bad'!$I$55</f>
        <v>Les torcheurs A</v>
      </c>
      <c r="AB35" s="63" t="str">
        <f>'2-Phase de classement-Bad'!$I$56</f>
        <v>Les Fisbrmzv B</v>
      </c>
      <c r="AC35" s="63" t="str">
        <f>'2-Phase de classement-Bad'!$J$56</f>
        <v>W</v>
      </c>
      <c r="AD35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5" s="104">
        <f>LEN(Tableau2[[#This Row],[Equipe 1]])</f>
        <v>15</v>
      </c>
      <c r="AF35" s="104">
        <f>LEN(Tableau2[[#This Row],[Equipe 2]])</f>
        <v>14</v>
      </c>
      <c r="AG35" s="104">
        <f>IFERROR(IF(Tableau2[[#This Row],[Q3]]&gt;0,1,0)+IF(Tableau2[[#This Row],[Q4]]&gt;0,1,0),0)</f>
        <v>2</v>
      </c>
      <c r="AH35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X35" s="120">
        <v>27</v>
      </c>
      <c r="AY35" s="63" t="str">
        <f>Tableau1[[#This Row],[Sport]]&amp;" - "&amp;Tableau1[[#This Row],[Equipe 1]]&amp;" vs "&amp;Tableau1[[#This Row],[Equipe 2]]</f>
        <v>Padel - Les Tengos A vs Waral A</v>
      </c>
      <c r="AZ35" s="120" t="s">
        <v>62</v>
      </c>
      <c r="BA35" s="63" t="str">
        <f>'2-Phase de classement-Padel'!$I$55</f>
        <v>Les Tengos A</v>
      </c>
      <c r="BB35" s="63" t="str">
        <f>'2-Phase de classement-Padel'!$I$56</f>
        <v>Waral A</v>
      </c>
      <c r="BC35" s="63" t="str">
        <f>'2-Phase de classement-Padel'!$J$56</f>
        <v>W</v>
      </c>
      <c r="BD35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5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5" s="104">
        <f>LEN(Tableau3[[#This Row],[Equipe 1]])</f>
        <v>12</v>
      </c>
      <c r="BG35" s="104">
        <f>LEN(Tableau3[[#This Row],[Equipe 2]])</f>
        <v>7</v>
      </c>
      <c r="BH35" s="104">
        <f>IFERROR(IF(Tableau3[[#This Row],[Q3]]&gt;0,1,0)+IF(Tableau3[[#This Row],[Q4]]&gt;0,1,0),0)</f>
        <v>2</v>
      </c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Y35" s="120">
        <v>27</v>
      </c>
      <c r="BZ35" s="63" t="str">
        <f>Tableau15[[#This Row],[Sport]]&amp;" - "&amp;Tableau15[[#This Row],[Equipe 1]]&amp;" vs "&amp;Tableau15[[#This Row],[Equipe 2]]</f>
        <v>Padel - Les Tengos A vs Waral A</v>
      </c>
      <c r="CA35" s="120" t="s">
        <v>62</v>
      </c>
      <c r="CB35" s="63" t="str">
        <f>'2-Phase de classement-Padel'!$I$55</f>
        <v>Les Tengos A</v>
      </c>
      <c r="CC35" s="63" t="str">
        <f>'2-Phase de classement-Padel'!$I$56</f>
        <v>Waral A</v>
      </c>
      <c r="CD35" s="63" t="str">
        <f>'2-Phase de classement-Padel'!$J$56</f>
        <v>W</v>
      </c>
      <c r="CE35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5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5" s="104">
        <f>LEN(Tableau15[[#This Row],[Equipe 1]])</f>
        <v>12</v>
      </c>
      <c r="CH35" s="104">
        <f>LEN(Tableau15[[#This Row],[Equipe 2]])</f>
        <v>7</v>
      </c>
      <c r="CI35" s="104">
        <f>IFERROR(IF(Tableau15[[#This Row],[Q3]]&gt;0,1,0)+IF(Tableau15[[#This Row],[Q4]]&gt;0,1,0),0)</f>
        <v>2</v>
      </c>
    </row>
    <row r="36" spans="1:87" x14ac:dyDescent="0.35">
      <c r="A36" s="120">
        <v>27</v>
      </c>
      <c r="B36" s="63" t="str">
        <f>Tableau1[[#This Row],[Sport]]&amp;" - "&amp;Tableau1[[#This Row],[Equipe 1]]&amp;" vs "&amp;Tableau1[[#This Row],[Equipe 2]]</f>
        <v>Padel - Bandanateam B vs L'aile ou la cuite B</v>
      </c>
      <c r="C36" s="120" t="s">
        <v>62</v>
      </c>
      <c r="D36" s="63" t="str">
        <f>'2-Phase de classement-Padel'!$R$55</f>
        <v>Bandanateam B</v>
      </c>
      <c r="E36" s="63" t="str">
        <f>'2-Phase de classement-Padel'!$R$56</f>
        <v>L'aile ou la cuite B</v>
      </c>
      <c r="F36" s="63" t="str">
        <f>'2-Phase de classement-Padel'!$S$56</f>
        <v>L</v>
      </c>
      <c r="G36" s="104"/>
      <c r="H36" s="104"/>
      <c r="I36" s="104">
        <f>LEN(Tableau1[[#This Row],[Equipe 1]])</f>
        <v>13</v>
      </c>
      <c r="J36" s="104">
        <f>LEN(Tableau1[[#This Row],[Equipe 2]])</f>
        <v>20</v>
      </c>
      <c r="K36" s="104">
        <f>IFERROR(IF(Tableau1[[#This Row],[Q3]]&gt;0,1,0)+IF(Tableau1[[#This Row],[Q4]]&gt;0,1,0),0)</f>
        <v>2</v>
      </c>
      <c r="M36" s="135"/>
      <c r="N36" s="63"/>
      <c r="O36" s="63"/>
      <c r="P36" s="63"/>
      <c r="Q36" s="63"/>
      <c r="R36" s="63"/>
      <c r="S36" s="63"/>
      <c r="T36" s="63"/>
      <c r="U36" s="63"/>
      <c r="V36" s="134"/>
      <c r="X36" s="120">
        <v>27</v>
      </c>
      <c r="Y36" s="63" t="str">
        <f>Tableau2[[#This Row],[Sport]]&amp;" - "&amp;Tableau2[[#This Row],[Equipe 1]]&amp;" vs "&amp;Tableau2[[#This Row],[Equipe 2]]</f>
        <v>Badminton - Celtics Grave Gros A vs Roue Libre B</v>
      </c>
      <c r="Z36" s="120" t="s">
        <v>69</v>
      </c>
      <c r="AA36" s="63" t="str">
        <f>'2-Phase de classement-Bad'!$R$55</f>
        <v>Celtics Grave Gros A</v>
      </c>
      <c r="AB36" s="63" t="str">
        <f>'2-Phase de classement-Bad'!$R$56</f>
        <v>Roue Libre B</v>
      </c>
      <c r="AC36" s="63" t="str">
        <f>'2-Phase de classement-Bad'!$S$56</f>
        <v>W</v>
      </c>
      <c r="AD36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Celtics Grave Gros A</v>
      </c>
      <c r="AE36" s="104">
        <f>LEN(Tableau2[[#This Row],[Equipe 1]])</f>
        <v>20</v>
      </c>
      <c r="AF36" s="104">
        <f>LEN(Tableau2[[#This Row],[Equipe 2]])</f>
        <v>12</v>
      </c>
      <c r="AG36" s="104">
        <f>IFERROR(IF(Tableau2[[#This Row],[Q3]]&gt;0,1,0)+IF(Tableau2[[#This Row],[Q4]]&gt;0,1,0),0)</f>
        <v>2</v>
      </c>
      <c r="AH36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X36" s="120">
        <v>27</v>
      </c>
      <c r="AY36" s="63" t="str">
        <f>Tableau1[[#This Row],[Sport]]&amp;" - "&amp;Tableau1[[#This Row],[Equipe 1]]&amp;" vs "&amp;Tableau1[[#This Row],[Equipe 2]]</f>
        <v>Padel - Bandanateam B vs L'aile ou la cuite B</v>
      </c>
      <c r="AZ36" s="120" t="s">
        <v>62</v>
      </c>
      <c r="BA36" s="63" t="str">
        <f>'2-Phase de classement-Padel'!$R$55</f>
        <v>Bandanateam B</v>
      </c>
      <c r="BB36" s="63" t="str">
        <f>'2-Phase de classement-Padel'!$R$56</f>
        <v>L'aile ou la cuite B</v>
      </c>
      <c r="BC36" s="63" t="str">
        <f>'2-Phase de classement-Padel'!$S$56</f>
        <v>L</v>
      </c>
      <c r="BD36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6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6" s="104">
        <f>LEN(Tableau3[[#This Row],[Equipe 1]])</f>
        <v>13</v>
      </c>
      <c r="BG36" s="104">
        <f>LEN(Tableau3[[#This Row],[Equipe 2]])</f>
        <v>20</v>
      </c>
      <c r="BH36" s="104">
        <f>IFERROR(IF(Tableau3[[#This Row],[Q3]]&gt;0,1,0)+IF(Tableau3[[#This Row],[Q4]]&gt;0,1,0),0)</f>
        <v>2</v>
      </c>
      <c r="BJ36" s="63"/>
      <c r="BK36" s="63"/>
      <c r="BL36" s="63"/>
      <c r="BM36" s="63"/>
      <c r="BN36" s="63"/>
      <c r="BO36" s="63"/>
      <c r="BP36" s="63"/>
      <c r="BQ36" s="63"/>
      <c r="BR36" s="63"/>
      <c r="BS36" s="63"/>
      <c r="BT36" s="63"/>
      <c r="BU36" s="63"/>
      <c r="BV36" s="63"/>
      <c r="BW36" s="63"/>
      <c r="BY36" s="120">
        <v>27</v>
      </c>
      <c r="BZ36" s="63" t="str">
        <f>Tableau15[[#This Row],[Sport]]&amp;" - "&amp;Tableau15[[#This Row],[Equipe 1]]&amp;" vs "&amp;Tableau15[[#This Row],[Equipe 2]]</f>
        <v>Padel - Bandanateam B vs L'aile ou la cuite B</v>
      </c>
      <c r="CA36" s="120" t="s">
        <v>62</v>
      </c>
      <c r="CB36" s="63" t="str">
        <f>'2-Phase de classement-Padel'!$R$55</f>
        <v>Bandanateam B</v>
      </c>
      <c r="CC36" s="63" t="str">
        <f>'2-Phase de classement-Padel'!$R$56</f>
        <v>L'aile ou la cuite B</v>
      </c>
      <c r="CD36" s="63" t="str">
        <f>'2-Phase de classement-Padel'!$S$56</f>
        <v>L</v>
      </c>
      <c r="CE36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6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6" s="104">
        <f>LEN(Tableau15[[#This Row],[Equipe 1]])</f>
        <v>13</v>
      </c>
      <c r="CH36" s="104">
        <f>LEN(Tableau15[[#This Row],[Equipe 2]])</f>
        <v>20</v>
      </c>
      <c r="CI36" s="104">
        <f>IFERROR(IF(Tableau15[[#This Row],[Q3]]&gt;0,1,0)+IF(Tableau15[[#This Row],[Q4]]&gt;0,1,0),0)</f>
        <v>2</v>
      </c>
    </row>
    <row r="37" spans="1:87" x14ac:dyDescent="0.35">
      <c r="A37" s="120">
        <v>28</v>
      </c>
      <c r="B37" s="63" t="str">
        <f>Tableau1[[#This Row],[Sport]]&amp;" - "&amp;Tableau1[[#This Row],[Equipe 1]]&amp;" vs "&amp;Tableau1[[#This Row],[Equipe 2]]</f>
        <v>Padel - Les Fisbrmzv A vs Bayer les verres culs sec B</v>
      </c>
      <c r="C37" s="120" t="s">
        <v>62</v>
      </c>
      <c r="D37" s="63" t="str">
        <f>'2-Phase de classement-Padel'!$I$63</f>
        <v>Les Fisbrmzv A</v>
      </c>
      <c r="E37" s="63" t="str">
        <f>'2-Phase de classement-Padel'!$I$64</f>
        <v>Bayer les verres culs sec B</v>
      </c>
      <c r="F37" s="63" t="str">
        <f>'2-Phase de classement-Padel'!$J$64</f>
        <v>L</v>
      </c>
      <c r="G37" s="104"/>
      <c r="H37" s="104"/>
      <c r="I37" s="104">
        <f>LEN(Tableau1[[#This Row],[Equipe 1]])</f>
        <v>14</v>
      </c>
      <c r="J37" s="104">
        <f>LEN(Tableau1[[#This Row],[Equipe 2]])</f>
        <v>27</v>
      </c>
      <c r="K37" s="104">
        <f>IFERROR(IF(Tableau1[[#This Row],[Q3]]&gt;0,1,0)+IF(Tableau1[[#This Row],[Q4]]&gt;0,1,0),0)</f>
        <v>2</v>
      </c>
      <c r="M37" s="135"/>
      <c r="N37" s="63"/>
      <c r="O37" s="63"/>
      <c r="P37" s="63"/>
      <c r="Q37" s="63"/>
      <c r="R37" s="63"/>
      <c r="S37" s="63"/>
      <c r="T37" s="63"/>
      <c r="U37" s="63"/>
      <c r="V37" s="134"/>
      <c r="X37" s="120">
        <v>28</v>
      </c>
      <c r="Y37" s="63" t="str">
        <f>Tableau2[[#This Row],[Sport]]&amp;" - "&amp;Tableau2[[#This Row],[Equipe 1]]&amp;" vs "&amp;Tableau2[[#This Row],[Equipe 2]]</f>
        <v>Badminton - Les torcheurs B vs Bandanateam A</v>
      </c>
      <c r="Z37" s="120" t="s">
        <v>69</v>
      </c>
      <c r="AA37" s="63" t="str">
        <f>'2-Phase de classement-Bad'!$I$63</f>
        <v>Les torcheurs B</v>
      </c>
      <c r="AB37" s="63" t="str">
        <f>'2-Phase de classement-Bad'!$I$64</f>
        <v>Bandanateam A</v>
      </c>
      <c r="AC37" s="63" t="str">
        <f>'2-Phase de classement-Bad'!$J$64</f>
        <v>W</v>
      </c>
      <c r="AD37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Les torcheurs B</v>
      </c>
      <c r="AE37" s="104">
        <f>LEN(Tableau2[[#This Row],[Equipe 1]])</f>
        <v>15</v>
      </c>
      <c r="AF37" s="104">
        <f>LEN(Tableau2[[#This Row],[Equipe 2]])</f>
        <v>13</v>
      </c>
      <c r="AG37" s="104">
        <f>IFERROR(IF(Tableau2[[#This Row],[Q3]]&gt;0,1,0)+IF(Tableau2[[#This Row],[Q4]]&gt;0,1,0),0)</f>
        <v>2</v>
      </c>
      <c r="AH37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X37" s="120">
        <v>28</v>
      </c>
      <c r="AY37" s="63" t="str">
        <f>Tableau1[[#This Row],[Sport]]&amp;" - "&amp;Tableau1[[#This Row],[Equipe 1]]&amp;" vs "&amp;Tableau1[[#This Row],[Equipe 2]]</f>
        <v>Padel - Les Fisbrmzv A vs Bayer les verres culs sec B</v>
      </c>
      <c r="AZ37" s="120" t="s">
        <v>62</v>
      </c>
      <c r="BA37" s="63" t="str">
        <f>'2-Phase de classement-Padel'!$I$63</f>
        <v>Les Fisbrmzv A</v>
      </c>
      <c r="BB37" s="63" t="str">
        <f>'2-Phase de classement-Padel'!$I$64</f>
        <v>Bayer les verres culs sec B</v>
      </c>
      <c r="BC37" s="63" t="str">
        <f>'2-Phase de classement-Padel'!$J$64</f>
        <v>L</v>
      </c>
      <c r="BD37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7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7" s="104">
        <f>LEN(Tableau3[[#This Row],[Equipe 1]])</f>
        <v>14</v>
      </c>
      <c r="BG37" s="104">
        <f>LEN(Tableau3[[#This Row],[Equipe 2]])</f>
        <v>27</v>
      </c>
      <c r="BH37" s="104">
        <f>IFERROR(IF(Tableau3[[#This Row],[Q3]]&gt;0,1,0)+IF(Tableau3[[#This Row],[Q4]]&gt;0,1,0),0)</f>
        <v>2</v>
      </c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Y37" s="120">
        <v>28</v>
      </c>
      <c r="BZ37" s="63" t="str">
        <f>Tableau15[[#This Row],[Sport]]&amp;" - "&amp;Tableau15[[#This Row],[Equipe 1]]&amp;" vs "&amp;Tableau15[[#This Row],[Equipe 2]]</f>
        <v>Padel - Les Fisbrmzv A vs Bayer les verres culs sec B</v>
      </c>
      <c r="CA37" s="120" t="s">
        <v>62</v>
      </c>
      <c r="CB37" s="63" t="str">
        <f>'2-Phase de classement-Padel'!$I$63</f>
        <v>Les Fisbrmzv A</v>
      </c>
      <c r="CC37" s="63" t="str">
        <f>'2-Phase de classement-Padel'!$I$64</f>
        <v>Bayer les verres culs sec B</v>
      </c>
      <c r="CD37" s="63" t="str">
        <f>'2-Phase de classement-Padel'!$J$64</f>
        <v>L</v>
      </c>
      <c r="CE37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7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7" s="104">
        <f>LEN(Tableau15[[#This Row],[Equipe 1]])</f>
        <v>14</v>
      </c>
      <c r="CH37" s="104">
        <f>LEN(Tableau15[[#This Row],[Equipe 2]])</f>
        <v>27</v>
      </c>
      <c r="CI37" s="104">
        <f>IFERROR(IF(Tableau15[[#This Row],[Q3]]&gt;0,1,0)+IF(Tableau15[[#This Row],[Q4]]&gt;0,1,0),0)</f>
        <v>2</v>
      </c>
    </row>
    <row r="38" spans="1:87" x14ac:dyDescent="0.35">
      <c r="A38" s="121">
        <v>28</v>
      </c>
      <c r="B38" s="63" t="str">
        <f>Tableau1[[#This Row],[Sport]]&amp;" - "&amp;Tableau1[[#This Row],[Equipe 1]]&amp;" vs "&amp;Tableau1[[#This Row],[Equipe 2]]</f>
        <v>Padel - VitaMines B vs Les torcheurs A</v>
      </c>
      <c r="C38" s="120" t="s">
        <v>62</v>
      </c>
      <c r="D38" s="63" t="str">
        <f>'2-Phase de classement-Padel'!$R$63</f>
        <v>VitaMines B</v>
      </c>
      <c r="E38" s="63" t="str">
        <f>'2-Phase de classement-Padel'!$R$64</f>
        <v>Les torcheurs A</v>
      </c>
      <c r="F38" s="63" t="str">
        <f>'2-Phase de classement-Padel'!$S$64</f>
        <v>W</v>
      </c>
      <c r="G38" s="104"/>
      <c r="H38" s="104"/>
      <c r="I38" s="104">
        <f>LEN(Tableau1[[#This Row],[Equipe 1]])</f>
        <v>11</v>
      </c>
      <c r="J38" s="104">
        <f>LEN(Tableau1[[#This Row],[Equipe 2]])</f>
        <v>15</v>
      </c>
      <c r="K38" s="104">
        <f>IFERROR(IF(Tableau1[[#This Row],[Q3]]&gt;0,1,0)+IF(Tableau1[[#This Row],[Q4]]&gt;0,1,0),0)</f>
        <v>2</v>
      </c>
      <c r="M38" s="135"/>
      <c r="N38" s="63"/>
      <c r="O38" s="63"/>
      <c r="P38" s="63"/>
      <c r="Q38" s="63"/>
      <c r="R38" s="63"/>
      <c r="S38" s="63"/>
      <c r="T38" s="63"/>
      <c r="U38" s="63"/>
      <c r="V38" s="134"/>
      <c r="X38" s="121">
        <v>28</v>
      </c>
      <c r="Y38" s="63" t="str">
        <f>Tableau2[[#This Row],[Sport]]&amp;" - "&amp;Tableau2[[#This Row],[Equipe 1]]&amp;" vs "&amp;Tableau2[[#This Row],[Equipe 2]]</f>
        <v>Badminton - Gett'up A vs VitaMines B</v>
      </c>
      <c r="Z38" s="120" t="s">
        <v>69</v>
      </c>
      <c r="AA38" s="63" t="str">
        <f>'2-Phase de classement-Bad'!$R$63</f>
        <v>Gett'up A</v>
      </c>
      <c r="AB38" s="63" t="str">
        <f>'2-Phase de classement-Bad'!$R$64</f>
        <v>VitaMines B</v>
      </c>
      <c r="AC38" s="63" t="str">
        <f>'2-Phase de classement-Bad'!$S$64</f>
        <v>L</v>
      </c>
      <c r="AD38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8" s="104">
        <f>LEN(Tableau2[[#This Row],[Equipe 1]])</f>
        <v>9</v>
      </c>
      <c r="AF38" s="104">
        <f>LEN(Tableau2[[#This Row],[Equipe 2]])</f>
        <v>11</v>
      </c>
      <c r="AG38" s="104">
        <f>IFERROR(IF(Tableau2[[#This Row],[Q3]]&gt;0,1,0)+IF(Tableau2[[#This Row],[Q4]]&gt;0,1,0),0)</f>
        <v>2</v>
      </c>
      <c r="AH38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X38" s="121">
        <v>28</v>
      </c>
      <c r="AY38" s="63" t="str">
        <f>Tableau1[[#This Row],[Sport]]&amp;" - "&amp;Tableau1[[#This Row],[Equipe 1]]&amp;" vs "&amp;Tableau1[[#This Row],[Equipe 2]]</f>
        <v>Padel - VitaMines B vs Les torcheurs A</v>
      </c>
      <c r="AZ38" s="120" t="s">
        <v>62</v>
      </c>
      <c r="BA38" s="63" t="str">
        <f>'2-Phase de classement-Padel'!$R$63</f>
        <v>VitaMines B</v>
      </c>
      <c r="BB38" s="63" t="str">
        <f>'2-Phase de classement-Padel'!$R$64</f>
        <v>Les torcheurs A</v>
      </c>
      <c r="BC38" s="63" t="str">
        <f>'2-Phase de classement-Padel'!$S$64</f>
        <v>W</v>
      </c>
      <c r="BD38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8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8" s="104">
        <f>LEN(Tableau3[[#This Row],[Equipe 1]])</f>
        <v>11</v>
      </c>
      <c r="BG38" s="104">
        <f>LEN(Tableau3[[#This Row],[Equipe 2]])</f>
        <v>15</v>
      </c>
      <c r="BH38" s="104">
        <f>IFERROR(IF(Tableau3[[#This Row],[Q3]]&gt;0,1,0)+IF(Tableau3[[#This Row],[Q4]]&gt;0,1,0),0)</f>
        <v>2</v>
      </c>
      <c r="BJ38" s="63"/>
      <c r="BK38" s="63"/>
      <c r="BL38" s="63"/>
      <c r="BM38" s="63"/>
      <c r="BN38" s="63"/>
      <c r="BO38" s="63"/>
      <c r="BP38" s="63"/>
      <c r="BQ38" s="63"/>
      <c r="BR38" s="63"/>
      <c r="BS38" s="63"/>
      <c r="BT38" s="63"/>
      <c r="BU38" s="63"/>
      <c r="BV38" s="63"/>
      <c r="BW38" s="63"/>
      <c r="BY38" s="121">
        <v>28</v>
      </c>
      <c r="BZ38" s="63" t="str">
        <f>Tableau15[[#This Row],[Sport]]&amp;" - "&amp;Tableau15[[#This Row],[Equipe 1]]&amp;" vs "&amp;Tableau15[[#This Row],[Equipe 2]]</f>
        <v>Padel - VitaMines B vs Les torcheurs A</v>
      </c>
      <c r="CA38" s="120" t="s">
        <v>62</v>
      </c>
      <c r="CB38" s="63" t="str">
        <f>'2-Phase de classement-Padel'!$R$63</f>
        <v>VitaMines B</v>
      </c>
      <c r="CC38" s="63" t="str">
        <f>'2-Phase de classement-Padel'!$R$64</f>
        <v>Les torcheurs A</v>
      </c>
      <c r="CD38" s="63" t="str">
        <f>'2-Phase de classement-Padel'!$S$64</f>
        <v>W</v>
      </c>
      <c r="CE38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8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8" s="104">
        <f>LEN(Tableau15[[#This Row],[Equipe 1]])</f>
        <v>11</v>
      </c>
      <c r="CH38" s="104">
        <f>LEN(Tableau15[[#This Row],[Equipe 2]])</f>
        <v>15</v>
      </c>
      <c r="CI38" s="104">
        <f>IFERROR(IF(Tableau15[[#This Row],[Q3]]&gt;0,1,0)+IF(Tableau15[[#This Row],[Q4]]&gt;0,1,0),0)</f>
        <v>2</v>
      </c>
    </row>
    <row r="39" spans="1:87" x14ac:dyDescent="0.35">
      <c r="A39" s="120">
        <v>29</v>
      </c>
      <c r="B39" s="63" t="str">
        <f>Tableau1[[#This Row],[Sport]]&amp;" - "&amp;Tableau1[[#This Row],[Equipe 1]]&amp;" vs "&amp;Tableau1[[#This Row],[Equipe 2]]</f>
        <v>Padel - Les Fisbrmzv B vs Blockudoku B</v>
      </c>
      <c r="C39" s="120" t="s">
        <v>62</v>
      </c>
      <c r="D39" s="63" t="str">
        <f>'2-Phase de classement-Padel'!$I$71</f>
        <v>Les Fisbrmzv B</v>
      </c>
      <c r="E39" s="63" t="str">
        <f>'2-Phase de classement-Padel'!$I$72</f>
        <v>Blockudoku B</v>
      </c>
      <c r="F39" s="63" t="str">
        <f>'2-Phase de classement-Padel'!$J$72</f>
        <v>L</v>
      </c>
      <c r="G39" s="104"/>
      <c r="H39" s="104"/>
      <c r="I39" s="104">
        <f>LEN(Tableau1[[#This Row],[Equipe 1]])</f>
        <v>14</v>
      </c>
      <c r="J39" s="104">
        <f>LEN(Tableau1[[#This Row],[Equipe 2]])</f>
        <v>12</v>
      </c>
      <c r="K39" s="104">
        <f>IFERROR(IF(Tableau1[[#This Row],[Q3]]&gt;0,1,0)+IF(Tableau1[[#This Row],[Q4]]&gt;0,1,0),0)</f>
        <v>2</v>
      </c>
      <c r="M39" s="135"/>
      <c r="N39" s="63"/>
      <c r="O39" s="63"/>
      <c r="P39" s="63"/>
      <c r="Q39" s="63"/>
      <c r="R39" s="63"/>
      <c r="S39" s="63"/>
      <c r="T39" s="63"/>
      <c r="U39" s="63"/>
      <c r="V39" s="134"/>
      <c r="X39" s="120">
        <v>29</v>
      </c>
      <c r="Y39" s="63" t="str">
        <f>Tableau2[[#This Row],[Sport]]&amp;" - "&amp;Tableau2[[#This Row],[Equipe 1]]&amp;" vs "&amp;Tableau2[[#This Row],[Equipe 2]]</f>
        <v>Badminton - L'aile ou la cuite A vs Bandanateam B</v>
      </c>
      <c r="Z39" s="120" t="s">
        <v>69</v>
      </c>
      <c r="AA39" s="63" t="str">
        <f>'2-Phase de classement-Bad'!$I$71</f>
        <v>L'aile ou la cuite A</v>
      </c>
      <c r="AB39" s="63" t="str">
        <f>'2-Phase de classement-Bad'!$I$72</f>
        <v>Bandanateam B</v>
      </c>
      <c r="AC39" s="63" t="str">
        <f>'2-Phase de classement-Bad'!$J$72</f>
        <v>L</v>
      </c>
      <c r="AD39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L'aile ou la cuite A</v>
      </c>
      <c r="AE39" s="104">
        <f>LEN(Tableau2[[#This Row],[Equipe 1]])</f>
        <v>20</v>
      </c>
      <c r="AF39" s="104">
        <f>LEN(Tableau2[[#This Row],[Equipe 2]])</f>
        <v>13</v>
      </c>
      <c r="AG39" s="104">
        <f>IFERROR(IF(Tableau2[[#This Row],[Q3]]&gt;0,1,0)+IF(Tableau2[[#This Row],[Q4]]&gt;0,1,0),0)</f>
        <v>2</v>
      </c>
      <c r="AH39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X39" s="120">
        <v>29</v>
      </c>
      <c r="AY39" s="63" t="str">
        <f>Tableau1[[#This Row],[Sport]]&amp;" - "&amp;Tableau1[[#This Row],[Equipe 1]]&amp;" vs "&amp;Tableau1[[#This Row],[Equipe 2]]</f>
        <v>Padel - Les Fisbrmzv B vs Blockudoku B</v>
      </c>
      <c r="AZ39" s="120" t="s">
        <v>62</v>
      </c>
      <c r="BA39" s="63" t="str">
        <f>'2-Phase de classement-Padel'!$I$71</f>
        <v>Les Fisbrmzv B</v>
      </c>
      <c r="BB39" s="63" t="str">
        <f>'2-Phase de classement-Padel'!$I$72</f>
        <v>Blockudoku B</v>
      </c>
      <c r="BC39" s="63" t="str">
        <f>'2-Phase de classement-Padel'!$J$72</f>
        <v>L</v>
      </c>
      <c r="BD39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9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9" s="104">
        <f>LEN(Tableau3[[#This Row],[Equipe 1]])</f>
        <v>14</v>
      </c>
      <c r="BG39" s="104">
        <f>LEN(Tableau3[[#This Row],[Equipe 2]])</f>
        <v>12</v>
      </c>
      <c r="BH39" s="104">
        <f>IFERROR(IF(Tableau3[[#This Row],[Q3]]&gt;0,1,0)+IF(Tableau3[[#This Row],[Q4]]&gt;0,1,0),0)</f>
        <v>2</v>
      </c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Y39" s="120">
        <v>29</v>
      </c>
      <c r="BZ39" s="63" t="str">
        <f>Tableau15[[#This Row],[Sport]]&amp;" - "&amp;Tableau15[[#This Row],[Equipe 1]]&amp;" vs "&amp;Tableau15[[#This Row],[Equipe 2]]</f>
        <v>Padel - Les Fisbrmzv B vs Blockudoku B</v>
      </c>
      <c r="CA39" s="120" t="s">
        <v>62</v>
      </c>
      <c r="CB39" s="63" t="str">
        <f>'2-Phase de classement-Padel'!$I$71</f>
        <v>Les Fisbrmzv B</v>
      </c>
      <c r="CC39" s="63" t="str">
        <f>'2-Phase de classement-Padel'!$I$72</f>
        <v>Blockudoku B</v>
      </c>
      <c r="CD39" s="63" t="str">
        <f>'2-Phase de classement-Padel'!$J$72</f>
        <v>L</v>
      </c>
      <c r="CE39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9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9" s="104">
        <f>LEN(Tableau15[[#This Row],[Equipe 1]])</f>
        <v>14</v>
      </c>
      <c r="CH39" s="104">
        <f>LEN(Tableau15[[#This Row],[Equipe 2]])</f>
        <v>12</v>
      </c>
      <c r="CI39" s="104">
        <f>IFERROR(IF(Tableau15[[#This Row],[Q3]]&gt;0,1,0)+IF(Tableau15[[#This Row],[Q4]]&gt;0,1,0),0)</f>
        <v>2</v>
      </c>
    </row>
    <row r="40" spans="1:87" x14ac:dyDescent="0.35">
      <c r="A40" s="120">
        <v>29</v>
      </c>
      <c r="B40" s="63" t="str">
        <f>Tableau1[[#This Row],[Sport]]&amp;" - "&amp;Tableau1[[#This Row],[Equipe 1]]&amp;" vs "&amp;Tableau1[[#This Row],[Equipe 2]]</f>
        <v>Padel - Roue Libre A vs Celtics Grave Gros A</v>
      </c>
      <c r="C40" s="120" t="s">
        <v>62</v>
      </c>
      <c r="D40" s="63" t="str">
        <f>'2-Phase de classement-Padel'!$R$71</f>
        <v>Roue Libre A</v>
      </c>
      <c r="E40" s="63" t="str">
        <f>'2-Phase de classement-Padel'!$R$72</f>
        <v>Celtics Grave Gros A</v>
      </c>
      <c r="F40" s="63" t="str">
        <f>'2-Phase de classement-Padel'!$S$72</f>
        <v>W</v>
      </c>
      <c r="G40" s="104"/>
      <c r="H40" s="104"/>
      <c r="I40" s="104">
        <f>LEN(Tableau1[[#This Row],[Equipe 1]])</f>
        <v>12</v>
      </c>
      <c r="J40" s="104">
        <f>LEN(Tableau1[[#This Row],[Equipe 2]])</f>
        <v>20</v>
      </c>
      <c r="K40" s="104">
        <f>IFERROR(IF(Tableau1[[#This Row],[Q3]]&gt;0,1,0)+IF(Tableau1[[#This Row],[Q4]]&gt;0,1,0),0)</f>
        <v>2</v>
      </c>
      <c r="M40" s="135"/>
      <c r="N40" s="63"/>
      <c r="O40" s="63"/>
      <c r="P40" s="63"/>
      <c r="Q40" s="63"/>
      <c r="R40" s="63"/>
      <c r="S40" s="63"/>
      <c r="T40" s="63"/>
      <c r="U40" s="63"/>
      <c r="V40" s="134"/>
      <c r="X40" s="120">
        <v>29</v>
      </c>
      <c r="Y40" s="63" t="str">
        <f>Tableau2[[#This Row],[Sport]]&amp;" - "&amp;Tableau2[[#This Row],[Equipe 1]]&amp;" vs "&amp;Tableau2[[#This Row],[Equipe 2]]</f>
        <v>Badminton - Téléteubiloutes A vs Les Tengos B</v>
      </c>
      <c r="Z40" s="120" t="s">
        <v>69</v>
      </c>
      <c r="AA40" s="63" t="str">
        <f>'2-Phase de classement-Bad'!$R$71</f>
        <v>Téléteubiloutes A</v>
      </c>
      <c r="AB40" s="63" t="str">
        <f>'2-Phase de classement-Bad'!$R$72</f>
        <v>Les Tengos B</v>
      </c>
      <c r="AC40" s="63" t="str">
        <f>'2-Phase de classement-Bad'!$S$72</f>
        <v>L</v>
      </c>
      <c r="AD40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Les Tengos B</v>
      </c>
      <c r="AE40" s="104">
        <f>LEN(Tableau2[[#This Row],[Equipe 1]])</f>
        <v>17</v>
      </c>
      <c r="AF40" s="104">
        <f>LEN(Tableau2[[#This Row],[Equipe 2]])</f>
        <v>12</v>
      </c>
      <c r="AG40" s="104">
        <f>IFERROR(IF(Tableau2[[#This Row],[Q3]]&gt;0,1,0)+IF(Tableau2[[#This Row],[Q4]]&gt;0,1,0),0)</f>
        <v>2</v>
      </c>
      <c r="AH40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X40" s="120">
        <v>29</v>
      </c>
      <c r="AY40" s="63" t="str">
        <f>Tableau1[[#This Row],[Sport]]&amp;" - "&amp;Tableau1[[#This Row],[Equipe 1]]&amp;" vs "&amp;Tableau1[[#This Row],[Equipe 2]]</f>
        <v>Padel - Roue Libre A vs Celtics Grave Gros A</v>
      </c>
      <c r="AZ40" s="120" t="s">
        <v>62</v>
      </c>
      <c r="BA40" s="63" t="str">
        <f>'2-Phase de classement-Padel'!$R$71</f>
        <v>Roue Libre A</v>
      </c>
      <c r="BB40" s="63" t="str">
        <f>'2-Phase de classement-Padel'!$R$72</f>
        <v>Celtics Grave Gros A</v>
      </c>
      <c r="BC40" s="63" t="str">
        <f>'2-Phase de classement-Padel'!$S$72</f>
        <v>W</v>
      </c>
      <c r="BD40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Celtics Grave Gros A</v>
      </c>
      <c r="BE40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0" s="104">
        <f>LEN(Tableau3[[#This Row],[Equipe 1]])</f>
        <v>12</v>
      </c>
      <c r="BG40" s="104">
        <f>LEN(Tableau3[[#This Row],[Equipe 2]])</f>
        <v>20</v>
      </c>
      <c r="BH40" s="104">
        <f>IFERROR(IF(Tableau3[[#This Row],[Q3]]&gt;0,1,0)+IF(Tableau3[[#This Row],[Q4]]&gt;0,1,0),0)</f>
        <v>2</v>
      </c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Y40" s="120">
        <v>29</v>
      </c>
      <c r="BZ40" s="63" t="str">
        <f>Tableau15[[#This Row],[Sport]]&amp;" - "&amp;Tableau15[[#This Row],[Equipe 1]]&amp;" vs "&amp;Tableau15[[#This Row],[Equipe 2]]</f>
        <v>Padel - Roue Libre A vs Celtics Grave Gros A</v>
      </c>
      <c r="CA40" s="120" t="s">
        <v>62</v>
      </c>
      <c r="CB40" s="63" t="str">
        <f>'2-Phase de classement-Padel'!$R$71</f>
        <v>Roue Libre A</v>
      </c>
      <c r="CC40" s="63" t="str">
        <f>'2-Phase de classement-Padel'!$R$72</f>
        <v>Celtics Grave Gros A</v>
      </c>
      <c r="CD40" s="63" t="str">
        <f>'2-Phase de classement-Padel'!$S$72</f>
        <v>W</v>
      </c>
      <c r="CE40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0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0" s="104">
        <f>LEN(Tableau15[[#This Row],[Equipe 1]])</f>
        <v>12</v>
      </c>
      <c r="CH40" s="104">
        <f>LEN(Tableau15[[#This Row],[Equipe 2]])</f>
        <v>20</v>
      </c>
      <c r="CI40" s="104">
        <f>IFERROR(IF(Tableau15[[#This Row],[Q3]]&gt;0,1,0)+IF(Tableau15[[#This Row],[Q4]]&gt;0,1,0),0)</f>
        <v>2</v>
      </c>
    </row>
    <row r="41" spans="1:87" x14ac:dyDescent="0.35">
      <c r="A41" s="120">
        <v>30</v>
      </c>
      <c r="B41" s="63" t="str">
        <f>Tableau1[[#This Row],[Sport]]&amp;" - "&amp;Tableau1[[#This Row],[Equipe 1]]&amp;" vs "&amp;Tableau1[[#This Row],[Equipe 2]]</f>
        <v>Padel - Bandanateam A vs Waral B</v>
      </c>
      <c r="C41" s="120" t="s">
        <v>62</v>
      </c>
      <c r="D41" s="63" t="str">
        <f>'2-Phase de classement-Padel'!$I$79</f>
        <v>Bandanateam A</v>
      </c>
      <c r="E41" s="63" t="str">
        <f>'2-Phase de classement-Padel'!$I$80</f>
        <v>Waral B</v>
      </c>
      <c r="F41" s="63" t="str">
        <f>'2-Phase de classement-Padel'!$J$80</f>
        <v>W</v>
      </c>
      <c r="G41" s="104"/>
      <c r="H41" s="104"/>
      <c r="I41" s="104">
        <f>LEN(Tableau1[[#This Row],[Equipe 1]])</f>
        <v>13</v>
      </c>
      <c r="J41" s="104">
        <f>LEN(Tableau1[[#This Row],[Equipe 2]])</f>
        <v>7</v>
      </c>
      <c r="K41" s="104">
        <f>IFERROR(IF(Tableau1[[#This Row],[Q3]]&gt;0,1,0)+IF(Tableau1[[#This Row],[Q4]]&gt;0,1,0),0)</f>
        <v>2</v>
      </c>
      <c r="M41" s="135"/>
      <c r="N41" s="63"/>
      <c r="O41" s="63"/>
      <c r="P41" s="63"/>
      <c r="Q41" s="63"/>
      <c r="R41" s="63"/>
      <c r="S41" s="63"/>
      <c r="T41" s="63"/>
      <c r="U41" s="63"/>
      <c r="V41" s="134"/>
      <c r="X41" s="120">
        <v>30</v>
      </c>
      <c r="Y41" s="63" t="str">
        <f>Tableau2[[#This Row],[Sport]]&amp;" - "&amp;Tableau2[[#This Row],[Equipe 1]]&amp;" vs "&amp;Tableau2[[#This Row],[Equipe 2]]</f>
        <v>Badminton - Waral A vs Roue Libre A</v>
      </c>
      <c r="Z41" s="120" t="s">
        <v>69</v>
      </c>
      <c r="AA41" s="63" t="str">
        <f>'2-Phase de classement-Bad'!$I$79</f>
        <v>Waral A</v>
      </c>
      <c r="AB41" s="63" t="str">
        <f>'2-Phase de classement-Bad'!$I$80</f>
        <v>Roue Libre A</v>
      </c>
      <c r="AC41" s="63" t="str">
        <f>'2-Phase de classement-Bad'!$J$80</f>
        <v>L</v>
      </c>
      <c r="AD41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Roue Libre A</v>
      </c>
      <c r="AE41" s="104">
        <f>LEN(Tableau2[[#This Row],[Equipe 1]])</f>
        <v>7</v>
      </c>
      <c r="AF41" s="104">
        <f>LEN(Tableau2[[#This Row],[Equipe 2]])</f>
        <v>12</v>
      </c>
      <c r="AG41" s="104">
        <f>IFERROR(IF(Tableau2[[#This Row],[Q3]]&gt;0,1,0)+IF(Tableau2[[#This Row],[Q4]]&gt;0,1,0),0)</f>
        <v>2</v>
      </c>
      <c r="AH41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X41" s="120">
        <v>30</v>
      </c>
      <c r="AY41" s="63" t="str">
        <f>Tableau1[[#This Row],[Sport]]&amp;" - "&amp;Tableau1[[#This Row],[Equipe 1]]&amp;" vs "&amp;Tableau1[[#This Row],[Equipe 2]]</f>
        <v>Padel - Bandanateam A vs Waral B</v>
      </c>
      <c r="AZ41" s="120" t="s">
        <v>62</v>
      </c>
      <c r="BA41" s="63" t="str">
        <f>'2-Phase de classement-Padel'!$I$79</f>
        <v>Bandanateam A</v>
      </c>
      <c r="BB41" s="63" t="str">
        <f>'2-Phase de classement-Padel'!$I$80</f>
        <v>Waral B</v>
      </c>
      <c r="BC41" s="63" t="str">
        <f>'2-Phase de classement-Padel'!$J$80</f>
        <v>W</v>
      </c>
      <c r="BD41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1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1" s="104">
        <f>LEN(Tableau3[[#This Row],[Equipe 1]])</f>
        <v>13</v>
      </c>
      <c r="BG41" s="104">
        <f>LEN(Tableau3[[#This Row],[Equipe 2]])</f>
        <v>7</v>
      </c>
      <c r="BH41" s="104">
        <f>IFERROR(IF(Tableau3[[#This Row],[Q3]]&gt;0,1,0)+IF(Tableau3[[#This Row],[Q4]]&gt;0,1,0),0)</f>
        <v>2</v>
      </c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Y41" s="120">
        <v>30</v>
      </c>
      <c r="BZ41" s="63" t="str">
        <f>Tableau15[[#This Row],[Sport]]&amp;" - "&amp;Tableau15[[#This Row],[Equipe 1]]&amp;" vs "&amp;Tableau15[[#This Row],[Equipe 2]]</f>
        <v>Padel - Bandanateam A vs Waral B</v>
      </c>
      <c r="CA41" s="120" t="s">
        <v>62</v>
      </c>
      <c r="CB41" s="63" t="str">
        <f>'2-Phase de classement-Padel'!$I$79</f>
        <v>Bandanateam A</v>
      </c>
      <c r="CC41" s="63" t="str">
        <f>'2-Phase de classement-Padel'!$I$80</f>
        <v>Waral B</v>
      </c>
      <c r="CD41" s="63" t="str">
        <f>'2-Phase de classement-Padel'!$J$80</f>
        <v>W</v>
      </c>
      <c r="CE41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1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1" s="104">
        <f>LEN(Tableau15[[#This Row],[Equipe 1]])</f>
        <v>13</v>
      </c>
      <c r="CH41" s="104">
        <f>LEN(Tableau15[[#This Row],[Equipe 2]])</f>
        <v>7</v>
      </c>
      <c r="CI41" s="104">
        <f>IFERROR(IF(Tableau15[[#This Row],[Q3]]&gt;0,1,0)+IF(Tableau15[[#This Row],[Q4]]&gt;0,1,0),0)</f>
        <v>2</v>
      </c>
    </row>
    <row r="42" spans="1:87" x14ac:dyDescent="0.35">
      <c r="A42" s="121">
        <v>30</v>
      </c>
      <c r="B42" s="63" t="str">
        <f>Tableau1[[#This Row],[Sport]]&amp;" - "&amp;Tableau1[[#This Row],[Equipe 1]]&amp;" vs "&amp;Tableau1[[#This Row],[Equipe 2]]</f>
        <v>Padel - Les Tengos B vs L'aile ou la cuite A</v>
      </c>
      <c r="C42" s="120" t="s">
        <v>62</v>
      </c>
      <c r="D42" s="63" t="str">
        <f>'2-Phase de classement-Padel'!$R$79</f>
        <v>Les Tengos B</v>
      </c>
      <c r="E42" s="63" t="str">
        <f>'2-Phase de classement-Padel'!$R$80</f>
        <v>L'aile ou la cuite A</v>
      </c>
      <c r="F42" s="63" t="str">
        <f>'2-Phase de classement-Padel'!$S$80</f>
        <v>W</v>
      </c>
      <c r="G42" s="104"/>
      <c r="H42" s="104"/>
      <c r="I42" s="104">
        <f>LEN(Tableau1[[#This Row],[Equipe 1]])</f>
        <v>12</v>
      </c>
      <c r="J42" s="104">
        <f>LEN(Tableau1[[#This Row],[Equipe 2]])</f>
        <v>20</v>
      </c>
      <c r="K42" s="104">
        <f>IFERROR(IF(Tableau1[[#This Row],[Q3]]&gt;0,1,0)+IF(Tableau1[[#This Row],[Q4]]&gt;0,1,0),0)</f>
        <v>2</v>
      </c>
      <c r="M42" s="135"/>
      <c r="N42" s="63"/>
      <c r="O42" s="63"/>
      <c r="P42" s="63"/>
      <c r="Q42" s="63"/>
      <c r="R42" s="63"/>
      <c r="S42" s="63"/>
      <c r="T42" s="63"/>
      <c r="U42" s="63"/>
      <c r="V42" s="134"/>
      <c r="X42" s="121">
        <v>30</v>
      </c>
      <c r="Y42" s="63" t="str">
        <f>Tableau2[[#This Row],[Sport]]&amp;" - "&amp;Tableau2[[#This Row],[Equipe 1]]&amp;" vs "&amp;Tableau2[[#This Row],[Equipe 2]]</f>
        <v>Badminton - Pooldeads A vs Les Fisbrmzv A</v>
      </c>
      <c r="Z42" s="120" t="s">
        <v>69</v>
      </c>
      <c r="AA42" s="63" t="str">
        <f>'2-Phase de classement-Bad'!$R$79</f>
        <v>Pooldeads A</v>
      </c>
      <c r="AB42" s="63" t="str">
        <f>'2-Phase de classement-Bad'!$R$80</f>
        <v>Les Fisbrmzv A</v>
      </c>
      <c r="AC42" s="63" t="str">
        <f>'2-Phase de classement-Bad'!$S$80</f>
        <v>L</v>
      </c>
      <c r="AD42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2" s="104">
        <f>LEN(Tableau2[[#This Row],[Equipe 1]])</f>
        <v>11</v>
      </c>
      <c r="AF42" s="104">
        <f>LEN(Tableau2[[#This Row],[Equipe 2]])</f>
        <v>14</v>
      </c>
      <c r="AG42" s="104">
        <f>IFERROR(IF(Tableau2[[#This Row],[Q3]]&gt;0,1,0)+IF(Tableau2[[#This Row],[Q4]]&gt;0,1,0),0)</f>
        <v>2</v>
      </c>
      <c r="AH42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X42" s="121">
        <v>30</v>
      </c>
      <c r="AY42" s="63" t="str">
        <f>Tableau1[[#This Row],[Sport]]&amp;" - "&amp;Tableau1[[#This Row],[Equipe 1]]&amp;" vs "&amp;Tableau1[[#This Row],[Equipe 2]]</f>
        <v>Padel - Les Tengos B vs L'aile ou la cuite A</v>
      </c>
      <c r="AZ42" s="120" t="s">
        <v>62</v>
      </c>
      <c r="BA42" s="63" t="str">
        <f>'2-Phase de classement-Padel'!$R$79</f>
        <v>Les Tengos B</v>
      </c>
      <c r="BB42" s="63" t="str">
        <f>'2-Phase de classement-Padel'!$R$80</f>
        <v>L'aile ou la cuite A</v>
      </c>
      <c r="BC42" s="63" t="str">
        <f>'2-Phase de classement-Padel'!$S$80</f>
        <v>W</v>
      </c>
      <c r="BD42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L'aile ou la cuite A</v>
      </c>
      <c r="BE42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2" s="104">
        <f>LEN(Tableau3[[#This Row],[Equipe 1]])</f>
        <v>12</v>
      </c>
      <c r="BG42" s="104">
        <f>LEN(Tableau3[[#This Row],[Equipe 2]])</f>
        <v>20</v>
      </c>
      <c r="BH42" s="104">
        <f>IFERROR(IF(Tableau3[[#This Row],[Q3]]&gt;0,1,0)+IF(Tableau3[[#This Row],[Q4]]&gt;0,1,0),0)</f>
        <v>2</v>
      </c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Y42" s="121">
        <v>30</v>
      </c>
      <c r="BZ42" s="63" t="str">
        <f>Tableau15[[#This Row],[Sport]]&amp;" - "&amp;Tableau15[[#This Row],[Equipe 1]]&amp;" vs "&amp;Tableau15[[#This Row],[Equipe 2]]</f>
        <v>Padel - Les Tengos B vs L'aile ou la cuite A</v>
      </c>
      <c r="CA42" s="120" t="s">
        <v>62</v>
      </c>
      <c r="CB42" s="63" t="str">
        <f>'2-Phase de classement-Padel'!$R$79</f>
        <v>Les Tengos B</v>
      </c>
      <c r="CC42" s="63" t="str">
        <f>'2-Phase de classement-Padel'!$R$80</f>
        <v>L'aile ou la cuite A</v>
      </c>
      <c r="CD42" s="63" t="str">
        <f>'2-Phase de classement-Padel'!$S$80</f>
        <v>W</v>
      </c>
      <c r="CE42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2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2" s="104">
        <f>LEN(Tableau15[[#This Row],[Equipe 1]])</f>
        <v>12</v>
      </c>
      <c r="CH42" s="104">
        <f>LEN(Tableau15[[#This Row],[Equipe 2]])</f>
        <v>20</v>
      </c>
      <c r="CI42" s="104">
        <f>IFERROR(IF(Tableau15[[#This Row],[Q3]]&gt;0,1,0)+IF(Tableau15[[#This Row],[Q4]]&gt;0,1,0),0)</f>
        <v>2</v>
      </c>
    </row>
    <row r="43" spans="1:87" x14ac:dyDescent="0.35">
      <c r="A43" s="120">
        <v>31</v>
      </c>
      <c r="B43" s="63" t="str">
        <f>Tableau1[[#This Row],[Sport]]&amp;" - "&amp;Tableau1[[#This Row],[Equipe 1]]&amp;" vs "&amp;Tableau1[[#This Row],[Equipe 2]]</f>
        <v>Padel - Akatsuki A vs Gett'up B</v>
      </c>
      <c r="C43" s="120" t="s">
        <v>62</v>
      </c>
      <c r="D43" s="63" t="str">
        <f>'2-Phase de classement-Padel'!$M$11</f>
        <v>Akatsuki A</v>
      </c>
      <c r="E43" s="63" t="str">
        <f>'2-Phase de classement-Padel'!$M$12</f>
        <v>Gett'up B</v>
      </c>
      <c r="F43" s="63" t="str">
        <f>'2-Phase de classement-Padel'!$N$12</f>
        <v>EC</v>
      </c>
      <c r="G43" s="104"/>
      <c r="H43" s="104"/>
      <c r="I43" s="104">
        <f>LEN(Tableau1[[#This Row],[Equipe 1]])</f>
        <v>10</v>
      </c>
      <c r="J43" s="104">
        <f>LEN(Tableau1[[#This Row],[Equipe 2]])</f>
        <v>9</v>
      </c>
      <c r="K43" s="104">
        <f>IFERROR(IF(Tableau1[[#This Row],[Q3]]&gt;0,1,0)+IF(Tableau1[[#This Row],[Q4]]&gt;0,1,0),0)</f>
        <v>2</v>
      </c>
      <c r="M43" s="135"/>
      <c r="N43" s="63"/>
      <c r="O43" s="63"/>
      <c r="P43" s="63"/>
      <c r="Q43" s="63"/>
      <c r="R43" s="63"/>
      <c r="S43" s="63"/>
      <c r="T43" s="63"/>
      <c r="U43" s="63"/>
      <c r="V43" s="134"/>
      <c r="X43" s="120">
        <v>31</v>
      </c>
      <c r="Y43" s="63" t="str">
        <f>Tableau2[[#This Row],[Sport]]&amp;" - "&amp;Tableau2[[#This Row],[Equipe 1]]&amp;" vs "&amp;Tableau2[[#This Row],[Equipe 2]]</f>
        <v>Badminton - Gett'up B vs L'aile ou la cuite B</v>
      </c>
      <c r="Z43" s="120" t="s">
        <v>69</v>
      </c>
      <c r="AA43" s="63" t="str">
        <f>'2-Phase de classement-Bad'!$M$11</f>
        <v>Gett'up B</v>
      </c>
      <c r="AB43" s="63" t="str">
        <f>'2-Phase de classement-Bad'!$M$12</f>
        <v>L'aile ou la cuite B</v>
      </c>
      <c r="AC43" s="63" t="str">
        <f>'2-Phase de classement-Bad'!$N$12</f>
        <v>EC</v>
      </c>
      <c r="AD43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3" s="104">
        <f>LEN(Tableau2[[#This Row],[Equipe 1]])</f>
        <v>9</v>
      </c>
      <c r="AF43" s="104">
        <f>LEN(Tableau2[[#This Row],[Equipe 2]])</f>
        <v>20</v>
      </c>
      <c r="AG43" s="104">
        <f>IFERROR(IF(Tableau2[[#This Row],[Q3]]&gt;0,1,0)+IF(Tableau2[[#This Row],[Q4]]&gt;0,1,0),0)</f>
        <v>2</v>
      </c>
      <c r="AH4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X43" s="120">
        <v>31</v>
      </c>
      <c r="AY43" s="63" t="str">
        <f>Tableau1[[#This Row],[Sport]]&amp;" - "&amp;Tableau1[[#This Row],[Equipe 1]]&amp;" vs "&amp;Tableau1[[#This Row],[Equipe 2]]</f>
        <v>Padel - Akatsuki A vs Gett'up B</v>
      </c>
      <c r="AZ43" s="120" t="s">
        <v>62</v>
      </c>
      <c r="BA43" s="63" t="str">
        <f>'2-Phase de classement-Padel'!$M$11</f>
        <v>Akatsuki A</v>
      </c>
      <c r="BB43" s="63" t="str">
        <f>'2-Phase de classement-Padel'!$M$12</f>
        <v>Gett'up B</v>
      </c>
      <c r="BC43" s="63" t="str">
        <f>'2-Phase de classement-Padel'!$N$12</f>
        <v>EC</v>
      </c>
      <c r="BD43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3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Akatsuki A</v>
      </c>
      <c r="BF43" s="104">
        <f>LEN(Tableau3[[#This Row],[Equipe 1]])</f>
        <v>10</v>
      </c>
      <c r="BG43" s="104">
        <f>LEN(Tableau3[[#This Row],[Equipe 2]])</f>
        <v>9</v>
      </c>
      <c r="BH43" s="104">
        <f>IFERROR(IF(Tableau3[[#This Row],[Q3]]&gt;0,1,0)+IF(Tableau3[[#This Row],[Q4]]&gt;0,1,0),0)</f>
        <v>2</v>
      </c>
      <c r="BJ43" s="63"/>
      <c r="BK43" s="63"/>
      <c r="BL43" s="63"/>
      <c r="BM43" s="63"/>
      <c r="BN43" s="63"/>
      <c r="BO43" s="63"/>
      <c r="BP43" s="63"/>
      <c r="BQ43" s="63"/>
      <c r="BR43" s="63"/>
      <c r="BS43" s="63"/>
      <c r="BT43" s="63"/>
      <c r="BU43" s="63"/>
      <c r="BV43" s="63"/>
      <c r="BW43" s="63"/>
      <c r="BY43" s="120">
        <v>31</v>
      </c>
      <c r="BZ43" s="63" t="str">
        <f>Tableau15[[#This Row],[Sport]]&amp;" - "&amp;Tableau15[[#This Row],[Equipe 1]]&amp;" vs "&amp;Tableau15[[#This Row],[Equipe 2]]</f>
        <v>Padel - Akatsuki A vs Gett'up B</v>
      </c>
      <c r="CA43" s="120" t="s">
        <v>62</v>
      </c>
      <c r="CB43" s="63" t="str">
        <f>'2-Phase de classement-Padel'!$M$11</f>
        <v>Akatsuki A</v>
      </c>
      <c r="CC43" s="63" t="str">
        <f>'2-Phase de classement-Padel'!$M$12</f>
        <v>Gett'up B</v>
      </c>
      <c r="CD43" s="63">
        <f>'2-Phase de classement-Padel'!CM12</f>
        <v>0</v>
      </c>
      <c r="CE43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3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3" s="104">
        <f>LEN(Tableau15[[#This Row],[Equipe 1]])</f>
        <v>10</v>
      </c>
      <c r="CH43" s="104">
        <f>LEN(Tableau15[[#This Row],[Equipe 2]])</f>
        <v>9</v>
      </c>
      <c r="CI43" s="104">
        <f>IFERROR(IF(Tableau15[[#This Row],[Q3]]&gt;0,1,0)+IF(Tableau15[[#This Row],[Q4]]&gt;0,1,0),0)</f>
        <v>2</v>
      </c>
    </row>
    <row r="44" spans="1:87" x14ac:dyDescent="0.35">
      <c r="A44" s="120">
        <v>31</v>
      </c>
      <c r="B44" s="63" t="str">
        <f>Tableau1[[#This Row],[Sport]]&amp;" - "&amp;Tableau1[[#This Row],[Equipe 1]]&amp;" vs "&amp;Tableau1[[#This Row],[Equipe 2]]</f>
        <v>Padel - Gett'up A vs Lazio de Rhum A</v>
      </c>
      <c r="C44" s="120" t="s">
        <v>62</v>
      </c>
      <c r="D44" s="63" t="str">
        <f>'2-Phase de classement-Padel'!$V$11</f>
        <v>Gett'up A</v>
      </c>
      <c r="E44" s="63" t="str">
        <f>'2-Phase de classement-Padel'!$V$12</f>
        <v>Lazio de Rhum A</v>
      </c>
      <c r="F44" s="63" t="str">
        <f>'2-Phase de classement-Padel'!$W$12</f>
        <v>EC</v>
      </c>
      <c r="G44" s="104"/>
      <c r="H44" s="104"/>
      <c r="I44" s="104">
        <f>LEN(Tableau1[[#This Row],[Equipe 1]])</f>
        <v>9</v>
      </c>
      <c r="J44" s="104">
        <f>LEN(Tableau1[[#This Row],[Equipe 2]])</f>
        <v>15</v>
      </c>
      <c r="K44" s="104">
        <f>IFERROR(IF(Tableau1[[#This Row],[Q3]]&gt;0,1,0)+IF(Tableau1[[#This Row],[Q4]]&gt;0,1,0),0)</f>
        <v>2</v>
      </c>
      <c r="M44" s="135"/>
      <c r="N44" s="63"/>
      <c r="O44" s="63"/>
      <c r="P44" s="63"/>
      <c r="Q44" s="63"/>
      <c r="R44" s="63"/>
      <c r="S44" s="63"/>
      <c r="T44" s="63"/>
      <c r="U44" s="63"/>
      <c r="V44" s="134"/>
      <c r="X44" s="120">
        <v>31</v>
      </c>
      <c r="Y44" s="63" t="str">
        <f>Tableau2[[#This Row],[Sport]]&amp;" - "&amp;Tableau2[[#This Row],[Equipe 1]]&amp;" vs "&amp;Tableau2[[#This Row],[Equipe 2]]</f>
        <v>Badminton - Lazio de Rhum B vs Bayer les verres culs sec A</v>
      </c>
      <c r="Z44" s="120" t="s">
        <v>69</v>
      </c>
      <c r="AA44" s="63" t="str">
        <f>'2-Phase de classement-Bad'!$V$11</f>
        <v>Lazio de Rhum B</v>
      </c>
      <c r="AB44" s="63" t="str">
        <f>'2-Phase de classement-Bad'!$V$12</f>
        <v>Bayer les verres culs sec A</v>
      </c>
      <c r="AC44" s="63" t="str">
        <f>'2-Phase de classement-Bad'!$W$12</f>
        <v>EC</v>
      </c>
      <c r="AD44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4" s="104">
        <f>LEN(Tableau2[[#This Row],[Equipe 1]])</f>
        <v>15</v>
      </c>
      <c r="AF44" s="104">
        <f>LEN(Tableau2[[#This Row],[Equipe 2]])</f>
        <v>27</v>
      </c>
      <c r="AG44" s="104">
        <f>IFERROR(IF(Tableau2[[#This Row],[Q3]]&gt;0,1,0)+IF(Tableau2[[#This Row],[Q4]]&gt;0,1,0),0)</f>
        <v>2</v>
      </c>
      <c r="AH44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X44" s="120">
        <v>31</v>
      </c>
      <c r="AY44" s="63" t="str">
        <f>Tableau1[[#This Row],[Sport]]&amp;" - "&amp;Tableau1[[#This Row],[Equipe 1]]&amp;" vs "&amp;Tableau1[[#This Row],[Equipe 2]]</f>
        <v>Padel - Gett'up A vs Lazio de Rhum A</v>
      </c>
      <c r="AZ44" s="120" t="s">
        <v>62</v>
      </c>
      <c r="BA44" s="63" t="str">
        <f>'2-Phase de classement-Padel'!$V$11</f>
        <v>Gett'up A</v>
      </c>
      <c r="BB44" s="63" t="str">
        <f>'2-Phase de classement-Padel'!$V$12</f>
        <v>Lazio de Rhum A</v>
      </c>
      <c r="BC44" s="63" t="str">
        <f>'2-Phase de classement-Padel'!$W$12</f>
        <v>EC</v>
      </c>
      <c r="BD44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4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4" s="104">
        <f>LEN(Tableau3[[#This Row],[Equipe 1]])</f>
        <v>9</v>
      </c>
      <c r="BG44" s="104">
        <f>LEN(Tableau3[[#This Row],[Equipe 2]])</f>
        <v>15</v>
      </c>
      <c r="BH44" s="104">
        <f>IFERROR(IF(Tableau3[[#This Row],[Q3]]&gt;0,1,0)+IF(Tableau3[[#This Row],[Q4]]&gt;0,1,0),0)</f>
        <v>2</v>
      </c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Y44" s="120">
        <v>31</v>
      </c>
      <c r="BZ44" s="63" t="str">
        <f>Tableau15[[#This Row],[Sport]]&amp;" - "&amp;Tableau15[[#This Row],[Equipe 1]]&amp;" vs "&amp;Tableau15[[#This Row],[Equipe 2]]</f>
        <v>Padel - Gett'up A vs Lazio de Rhum A</v>
      </c>
      <c r="CA44" s="120" t="s">
        <v>62</v>
      </c>
      <c r="CB44" s="63" t="str">
        <f>'2-Phase de classement-Padel'!$V$11</f>
        <v>Gett'up A</v>
      </c>
      <c r="CC44" s="63" t="str">
        <f>'2-Phase de classement-Padel'!$V$12</f>
        <v>Lazio de Rhum A</v>
      </c>
      <c r="CD44" s="63">
        <f>'2-Phase de classement-Padel'!CU12</f>
        <v>0</v>
      </c>
      <c r="CE44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4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4" s="104">
        <f>LEN(Tableau15[[#This Row],[Equipe 1]])</f>
        <v>9</v>
      </c>
      <c r="CH44" s="104">
        <f>LEN(Tableau15[[#This Row],[Equipe 2]])</f>
        <v>15</v>
      </c>
      <c r="CI44" s="104">
        <f>IFERROR(IF(Tableau15[[#This Row],[Q3]]&gt;0,1,0)+IF(Tableau15[[#This Row],[Q4]]&gt;0,1,0),0)</f>
        <v>2</v>
      </c>
    </row>
    <row r="45" spans="1:87" x14ac:dyDescent="0.35">
      <c r="A45" s="120">
        <v>32</v>
      </c>
      <c r="B45" s="63" t="str">
        <f>Tableau1[[#This Row],[Sport]]&amp;" - "&amp;Tableau1[[#This Row],[Equipe 1]]&amp;" vs "&amp;Tableau1[[#This Row],[Equipe 2]]</f>
        <v>Padel - Pooldeads B vs Les inconnus A</v>
      </c>
      <c r="C45" s="120" t="s">
        <v>62</v>
      </c>
      <c r="D45" s="63" t="str">
        <f>'2-Phase de classement-Padel'!$M$17</f>
        <v>Pooldeads B</v>
      </c>
      <c r="E45" s="63" t="str">
        <f>'2-Phase de classement-Padel'!$M$18</f>
        <v>Les inconnus A</v>
      </c>
      <c r="F45" s="63" t="str">
        <f>'2-Phase de classement-Padel'!$N$18</f>
        <v>EC</v>
      </c>
      <c r="G45" s="104"/>
      <c r="H45" s="104"/>
      <c r="I45" s="104">
        <f>LEN(Tableau1[[#This Row],[Equipe 1]])</f>
        <v>11</v>
      </c>
      <c r="J45" s="104">
        <f>LEN(Tableau1[[#This Row],[Equipe 2]])</f>
        <v>14</v>
      </c>
      <c r="K45" s="104">
        <f>IFERROR(IF(Tableau1[[#This Row],[Q3]]&gt;0,1,0)+IF(Tableau1[[#This Row],[Q4]]&gt;0,1,0),0)</f>
        <v>2</v>
      </c>
      <c r="M45" s="135"/>
      <c r="N45" s="63"/>
      <c r="O45" s="63"/>
      <c r="P45" s="63"/>
      <c r="Q45" s="63"/>
      <c r="R45" s="63"/>
      <c r="S45" s="63"/>
      <c r="T45" s="63"/>
      <c r="U45" s="63"/>
      <c r="V45" s="134"/>
      <c r="X45" s="120">
        <v>32</v>
      </c>
      <c r="Y45" s="63" t="str">
        <f>Tableau2[[#This Row],[Sport]]&amp;" - "&amp;Tableau2[[#This Row],[Equipe 1]]&amp;" vs "&amp;Tableau2[[#This Row],[Equipe 2]]</f>
        <v>Badminton - Akatsuki B vs Facilement B</v>
      </c>
      <c r="Z45" s="120" t="s">
        <v>69</v>
      </c>
      <c r="AA45" s="63" t="str">
        <f>'2-Phase de classement-Bad'!$M$17</f>
        <v>Akatsuki B</v>
      </c>
      <c r="AB45" s="63" t="str">
        <f>'2-Phase de classement-Bad'!$M$18</f>
        <v>Facilement B</v>
      </c>
      <c r="AC45" s="63">
        <f>'2-Phase de classement-Bad'!$N$18</f>
        <v>0</v>
      </c>
      <c r="AD45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5" s="104">
        <f>LEN(Tableau2[[#This Row],[Equipe 1]])</f>
        <v>10</v>
      </c>
      <c r="AF45" s="104">
        <f>LEN(Tableau2[[#This Row],[Equipe 2]])</f>
        <v>12</v>
      </c>
      <c r="AG45" s="104">
        <f>IFERROR(IF(Tableau2[[#This Row],[Q3]]&gt;0,1,0)+IF(Tableau2[[#This Row],[Q4]]&gt;0,1,0),0)</f>
        <v>2</v>
      </c>
      <c r="AH45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X45" s="120">
        <v>32</v>
      </c>
      <c r="AY45" s="63" t="str">
        <f>Tableau1[[#This Row],[Sport]]&amp;" - "&amp;Tableau1[[#This Row],[Equipe 1]]&amp;" vs "&amp;Tableau1[[#This Row],[Equipe 2]]</f>
        <v>Padel - Pooldeads B vs Les inconnus A</v>
      </c>
      <c r="AZ45" s="120" t="s">
        <v>62</v>
      </c>
      <c r="BA45" s="63" t="str">
        <f>'2-Phase de classement-Padel'!$M$17</f>
        <v>Pooldeads B</v>
      </c>
      <c r="BB45" s="63" t="str">
        <f>'2-Phase de classement-Padel'!$M$18</f>
        <v>Les inconnus A</v>
      </c>
      <c r="BC45" s="63" t="str">
        <f>'2-Phase de classement-Padel'!$N$18</f>
        <v>EC</v>
      </c>
      <c r="BD45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5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5" s="104">
        <f>LEN(Tableau3[[#This Row],[Equipe 1]])</f>
        <v>11</v>
      </c>
      <c r="BG45" s="104">
        <f>LEN(Tableau3[[#This Row],[Equipe 2]])</f>
        <v>14</v>
      </c>
      <c r="BH45" s="104">
        <f>IFERROR(IF(Tableau3[[#This Row],[Q3]]&gt;0,1,0)+IF(Tableau3[[#This Row],[Q4]]&gt;0,1,0),0)</f>
        <v>2</v>
      </c>
      <c r="BJ45" s="63"/>
      <c r="BK45" s="63"/>
      <c r="BL45" s="63"/>
      <c r="BM45" s="63"/>
      <c r="BN45" s="63"/>
      <c r="BO45" s="63"/>
      <c r="BP45" s="63"/>
      <c r="BQ45" s="63"/>
      <c r="BR45" s="63"/>
      <c r="BS45" s="63"/>
      <c r="BT45" s="63"/>
      <c r="BU45" s="63"/>
      <c r="BV45" s="63"/>
      <c r="BW45" s="63"/>
      <c r="BY45" s="120">
        <v>32</v>
      </c>
      <c r="BZ45" s="63" t="str">
        <f>Tableau15[[#This Row],[Sport]]&amp;" - "&amp;Tableau15[[#This Row],[Equipe 1]]&amp;" vs "&amp;Tableau15[[#This Row],[Equipe 2]]</f>
        <v>Padel - Pooldeads B vs Les inconnus A</v>
      </c>
      <c r="CA45" s="120" t="s">
        <v>62</v>
      </c>
      <c r="CB45" s="63" t="str">
        <f>'2-Phase de classement-Padel'!$M$17</f>
        <v>Pooldeads B</v>
      </c>
      <c r="CC45" s="63" t="str">
        <f>'2-Phase de classement-Padel'!$M$18</f>
        <v>Les inconnus A</v>
      </c>
      <c r="CD45" s="63">
        <f>'2-Phase de classement-Padel'!CM18</f>
        <v>0</v>
      </c>
      <c r="CE45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5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5" s="104">
        <f>LEN(Tableau15[[#This Row],[Equipe 1]])</f>
        <v>11</v>
      </c>
      <c r="CH45" s="104">
        <f>LEN(Tableau15[[#This Row],[Equipe 2]])</f>
        <v>14</v>
      </c>
      <c r="CI45" s="104">
        <f>IFERROR(IF(Tableau15[[#This Row],[Q3]]&gt;0,1,0)+IF(Tableau15[[#This Row],[Q4]]&gt;0,1,0),0)</f>
        <v>2</v>
      </c>
    </row>
    <row r="46" spans="1:87" x14ac:dyDescent="0.35">
      <c r="A46" s="120">
        <v>32</v>
      </c>
      <c r="B46" s="63" t="str">
        <f>Tableau1[[#This Row],[Sport]]&amp;" - "&amp;Tableau1[[#This Row],[Equipe 1]]&amp;" vs "&amp;Tableau1[[#This Row],[Equipe 2]]</f>
        <v>Padel - Facilement B vs Roue Libre B</v>
      </c>
      <c r="C46" s="120" t="s">
        <v>62</v>
      </c>
      <c r="D46" s="63" t="str">
        <f>'2-Phase de classement-Padel'!$V$17</f>
        <v>Facilement B</v>
      </c>
      <c r="E46" s="63" t="str">
        <f>'2-Phase de classement-Padel'!$V$18</f>
        <v>Roue Libre B</v>
      </c>
      <c r="F46" s="63" t="str">
        <f>'2-Phase de classement-Padel'!$W$18</f>
        <v>EC</v>
      </c>
      <c r="G46" s="104"/>
      <c r="H46" s="104"/>
      <c r="I46" s="104">
        <f>LEN(Tableau1[[#This Row],[Equipe 1]])</f>
        <v>12</v>
      </c>
      <c r="J46" s="104">
        <f>LEN(Tableau1[[#This Row],[Equipe 2]])</f>
        <v>12</v>
      </c>
      <c r="K46" s="104">
        <f>IFERROR(IF(Tableau1[[#This Row],[Q3]]&gt;0,1,0)+IF(Tableau1[[#This Row],[Q4]]&gt;0,1,0),0)</f>
        <v>2</v>
      </c>
      <c r="M46" s="135"/>
      <c r="N46" s="63"/>
      <c r="O46" s="63"/>
      <c r="P46" s="63"/>
      <c r="Q46" s="63"/>
      <c r="R46" s="63"/>
      <c r="S46" s="63"/>
      <c r="T46" s="63"/>
      <c r="U46" s="63"/>
      <c r="V46" s="134"/>
      <c r="X46" s="120">
        <v>32</v>
      </c>
      <c r="Y46" s="63" t="str">
        <f>Tableau2[[#This Row],[Sport]]&amp;" - "&amp;Tableau2[[#This Row],[Equipe 1]]&amp;" vs "&amp;Tableau2[[#This Row],[Equipe 2]]</f>
        <v>Badminton - Facilement A vs Akatsuki A</v>
      </c>
      <c r="Z46" s="120" t="s">
        <v>69</v>
      </c>
      <c r="AA46" s="63" t="str">
        <f>'2-Phase de classement-Bad'!$V$17</f>
        <v>Facilement A</v>
      </c>
      <c r="AB46" s="63" t="str">
        <f>'2-Phase de classement-Bad'!$V$18</f>
        <v>Akatsuki A</v>
      </c>
      <c r="AC46" s="63">
        <f>'2-Phase de classement-Bad'!$W$18</f>
        <v>0</v>
      </c>
      <c r="AD46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6" s="104">
        <f>LEN(Tableau2[[#This Row],[Equipe 1]])</f>
        <v>12</v>
      </c>
      <c r="AF46" s="104">
        <f>LEN(Tableau2[[#This Row],[Equipe 2]])</f>
        <v>10</v>
      </c>
      <c r="AG46" s="104">
        <f>IFERROR(IF(Tableau2[[#This Row],[Q3]]&gt;0,1,0)+IF(Tableau2[[#This Row],[Q4]]&gt;0,1,0),0)</f>
        <v>2</v>
      </c>
      <c r="AH46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X46" s="120">
        <v>32</v>
      </c>
      <c r="AY46" s="63" t="str">
        <f>Tableau1[[#This Row],[Sport]]&amp;" - "&amp;Tableau1[[#This Row],[Equipe 1]]&amp;" vs "&amp;Tableau1[[#This Row],[Equipe 2]]</f>
        <v>Padel - Facilement B vs Roue Libre B</v>
      </c>
      <c r="AZ46" s="120" t="s">
        <v>62</v>
      </c>
      <c r="BA46" s="63" t="str">
        <f>'2-Phase de classement-Padel'!$V$17</f>
        <v>Facilement B</v>
      </c>
      <c r="BB46" s="63" t="str">
        <f>'2-Phase de classement-Padel'!$V$18</f>
        <v>Roue Libre B</v>
      </c>
      <c r="BC46" s="63" t="str">
        <f>'2-Phase de classement-Padel'!$W$18</f>
        <v>EC</v>
      </c>
      <c r="BD46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6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Facilement B</v>
      </c>
      <c r="BF46" s="104">
        <f>LEN(Tableau3[[#This Row],[Equipe 1]])</f>
        <v>12</v>
      </c>
      <c r="BG46" s="104">
        <f>LEN(Tableau3[[#This Row],[Equipe 2]])</f>
        <v>12</v>
      </c>
      <c r="BH46" s="104">
        <f>IFERROR(IF(Tableau3[[#This Row],[Q3]]&gt;0,1,0)+IF(Tableau3[[#This Row],[Q4]]&gt;0,1,0),0)</f>
        <v>2</v>
      </c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63"/>
      <c r="BU46" s="63"/>
      <c r="BV46" s="63"/>
      <c r="BW46" s="63"/>
      <c r="BY46" s="120">
        <v>32</v>
      </c>
      <c r="BZ46" s="63" t="str">
        <f>Tableau15[[#This Row],[Sport]]&amp;" - "&amp;Tableau15[[#This Row],[Equipe 1]]&amp;" vs "&amp;Tableau15[[#This Row],[Equipe 2]]</f>
        <v>Padel - Facilement B vs Roue Libre B</v>
      </c>
      <c r="CA46" s="120" t="s">
        <v>62</v>
      </c>
      <c r="CB46" s="63" t="str">
        <f>'2-Phase de classement-Padel'!$V$17</f>
        <v>Facilement B</v>
      </c>
      <c r="CC46" s="63" t="str">
        <f>'2-Phase de classement-Padel'!$V$18</f>
        <v>Roue Libre B</v>
      </c>
      <c r="CD46" s="63">
        <f>'2-Phase de classement-Padel'!CU18</f>
        <v>0</v>
      </c>
      <c r="CE46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6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6" s="104">
        <f>LEN(Tableau15[[#This Row],[Equipe 1]])</f>
        <v>12</v>
      </c>
      <c r="CH46" s="104">
        <f>LEN(Tableau15[[#This Row],[Equipe 2]])</f>
        <v>12</v>
      </c>
      <c r="CI46" s="104">
        <f>IFERROR(IF(Tableau15[[#This Row],[Q3]]&gt;0,1,0)+IF(Tableau15[[#This Row],[Q4]]&gt;0,1,0),0)</f>
        <v>2</v>
      </c>
    </row>
    <row r="47" spans="1:87" x14ac:dyDescent="0.35">
      <c r="A47" s="120">
        <v>33</v>
      </c>
      <c r="B47" s="63" t="str">
        <f>Tableau1[[#This Row],[Sport]]&amp;" - "&amp;Tableau1[[#This Row],[Equipe 1]]&amp;" vs "&amp;Tableau1[[#This Row],[Equipe 2]]</f>
        <v>Padel - VitaMines A vs Facilement A</v>
      </c>
      <c r="C47" s="120" t="s">
        <v>62</v>
      </c>
      <c r="D47" s="63" t="str">
        <f>'2-Phase de classement-Padel'!$M$27</f>
        <v>VitaMines A</v>
      </c>
      <c r="E47" s="63" t="str">
        <f>'2-Phase de classement-Padel'!$M$28</f>
        <v>Facilement A</v>
      </c>
      <c r="F47" s="63" t="str">
        <f>'2-Phase de classement-Padel'!$N$28</f>
        <v>EC</v>
      </c>
      <c r="G47" s="104"/>
      <c r="H47" s="104"/>
      <c r="I47" s="104">
        <f>LEN(Tableau1[[#This Row],[Equipe 1]])</f>
        <v>11</v>
      </c>
      <c r="J47" s="104">
        <f>LEN(Tableau1[[#This Row],[Equipe 2]])</f>
        <v>12</v>
      </c>
      <c r="K47" s="104">
        <f>IFERROR(IF(Tableau1[[#This Row],[Q3]]&gt;0,1,0)+IF(Tableau1[[#This Row],[Q4]]&gt;0,1,0),0)</f>
        <v>2</v>
      </c>
      <c r="M47" s="135"/>
      <c r="N47" s="63"/>
      <c r="O47" s="63"/>
      <c r="P47" s="63"/>
      <c r="Q47" s="63"/>
      <c r="R47" s="63"/>
      <c r="S47" s="63"/>
      <c r="T47" s="63"/>
      <c r="U47" s="63"/>
      <c r="V47" s="134"/>
      <c r="X47" s="120">
        <v>33</v>
      </c>
      <c r="Y47" s="63" t="str">
        <f>Tableau2[[#This Row],[Sport]]&amp;" - "&amp;Tableau2[[#This Row],[Equipe 1]]&amp;" vs "&amp;Tableau2[[#This Row],[Equipe 2]]</f>
        <v>Badminton - Bayer les verres culs sec B vs Celtics Grave Gros B</v>
      </c>
      <c r="Z47" s="120" t="s">
        <v>69</v>
      </c>
      <c r="AA47" s="63" t="str">
        <f>'2-Phase de classement-Bad'!$M$27</f>
        <v>Bayer les verres culs sec B</v>
      </c>
      <c r="AB47" s="63" t="str">
        <f>'2-Phase de classement-Bad'!$M$28</f>
        <v>Celtics Grave Gros B</v>
      </c>
      <c r="AC47" s="63" t="str">
        <f>'2-Phase de classement-Bad'!$N$28</f>
        <v>EC</v>
      </c>
      <c r="AD47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Celtics Grave Gros B</v>
      </c>
      <c r="AE47" s="104">
        <f>LEN(Tableau2[[#This Row],[Equipe 1]])</f>
        <v>27</v>
      </c>
      <c r="AF47" s="104">
        <f>LEN(Tableau2[[#This Row],[Equipe 2]])</f>
        <v>20</v>
      </c>
      <c r="AG47" s="104">
        <f>IFERROR(IF(Tableau2[[#This Row],[Q3]]&gt;0,1,0)+IF(Tableau2[[#This Row],[Q4]]&gt;0,1,0),0)</f>
        <v>2</v>
      </c>
      <c r="AH47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X47" s="120">
        <v>33</v>
      </c>
      <c r="AY47" s="63" t="str">
        <f>Tableau1[[#This Row],[Sport]]&amp;" - "&amp;Tableau1[[#This Row],[Equipe 1]]&amp;" vs "&amp;Tableau1[[#This Row],[Equipe 2]]</f>
        <v>Padel - VitaMines A vs Facilement A</v>
      </c>
      <c r="AZ47" s="120" t="s">
        <v>62</v>
      </c>
      <c r="BA47" s="63" t="str">
        <f>'2-Phase de classement-Padel'!$M$27</f>
        <v>VitaMines A</v>
      </c>
      <c r="BB47" s="63" t="str">
        <f>'2-Phase de classement-Padel'!$M$28</f>
        <v>Facilement A</v>
      </c>
      <c r="BC47" s="63" t="str">
        <f>'2-Phase de classement-Padel'!$N$28</f>
        <v>EC</v>
      </c>
      <c r="BD47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7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Facilement A</v>
      </c>
      <c r="BF47" s="104">
        <f>LEN(Tableau3[[#This Row],[Equipe 1]])</f>
        <v>11</v>
      </c>
      <c r="BG47" s="104">
        <f>LEN(Tableau3[[#This Row],[Equipe 2]])</f>
        <v>12</v>
      </c>
      <c r="BH47" s="104">
        <f>IFERROR(IF(Tableau3[[#This Row],[Q3]]&gt;0,1,0)+IF(Tableau3[[#This Row],[Q4]]&gt;0,1,0),0)</f>
        <v>2</v>
      </c>
      <c r="BJ47" s="63"/>
      <c r="BK47" s="63"/>
      <c r="BL47" s="63"/>
      <c r="BM47" s="63"/>
      <c r="BN47" s="63"/>
      <c r="BO47" s="63"/>
      <c r="BP47" s="63"/>
      <c r="BQ47" s="63"/>
      <c r="BR47" s="63"/>
      <c r="BS47" s="63"/>
      <c r="BT47" s="63"/>
      <c r="BU47" s="63"/>
      <c r="BV47" s="63"/>
      <c r="BW47" s="63"/>
      <c r="BY47" s="120">
        <v>33</v>
      </c>
      <c r="BZ47" s="63" t="str">
        <f>Tableau15[[#This Row],[Sport]]&amp;" - "&amp;Tableau15[[#This Row],[Equipe 1]]&amp;" vs "&amp;Tableau15[[#This Row],[Equipe 2]]</f>
        <v>Padel - VitaMines A vs Facilement A</v>
      </c>
      <c r="CA47" s="120" t="s">
        <v>62</v>
      </c>
      <c r="CB47" s="63" t="str">
        <f>'2-Phase de classement-Padel'!$M$27</f>
        <v>VitaMines A</v>
      </c>
      <c r="CC47" s="63" t="str">
        <f>'2-Phase de classement-Padel'!$M$28</f>
        <v>Facilement A</v>
      </c>
      <c r="CD47" s="63">
        <f>'2-Phase de classement-Padel'!CM28</f>
        <v>0</v>
      </c>
      <c r="CE47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7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7" s="104">
        <f>LEN(Tableau15[[#This Row],[Equipe 1]])</f>
        <v>11</v>
      </c>
      <c r="CH47" s="104">
        <f>LEN(Tableau15[[#This Row],[Equipe 2]])</f>
        <v>12</v>
      </c>
      <c r="CI47" s="104">
        <f>IFERROR(IF(Tableau15[[#This Row],[Q3]]&gt;0,1,0)+IF(Tableau15[[#This Row],[Q4]]&gt;0,1,0),0)</f>
        <v>2</v>
      </c>
    </row>
    <row r="48" spans="1:87" x14ac:dyDescent="0.35">
      <c r="A48" s="120">
        <v>33</v>
      </c>
      <c r="B48" s="63" t="str">
        <f>Tableau1[[#This Row],[Sport]]&amp;" - "&amp;Tableau1[[#This Row],[Equipe 1]]&amp;" vs "&amp;Tableau1[[#This Row],[Equipe 2]]</f>
        <v>Padel - Floyouyat B vs Akatsuki B</v>
      </c>
      <c r="C48" s="120" t="s">
        <v>62</v>
      </c>
      <c r="D48" s="63" t="str">
        <f>'2-Phase de classement-Padel'!$V$27</f>
        <v>Floyouyat B</v>
      </c>
      <c r="E48" s="63" t="str">
        <f>'2-Phase de classement-Padel'!$V$28</f>
        <v>Akatsuki B</v>
      </c>
      <c r="F48" s="63" t="str">
        <f>'2-Phase de classement-Padel'!$W$28</f>
        <v>EC</v>
      </c>
      <c r="G48" s="104"/>
      <c r="H48" s="104"/>
      <c r="I48" s="104">
        <f>LEN(Tableau1[[#This Row],[Equipe 1]])</f>
        <v>11</v>
      </c>
      <c r="J48" s="104">
        <f>LEN(Tableau1[[#This Row],[Equipe 2]])</f>
        <v>10</v>
      </c>
      <c r="K48" s="104">
        <f>IFERROR(IF(Tableau1[[#This Row],[Q3]]&gt;0,1,0)+IF(Tableau1[[#This Row],[Q4]]&gt;0,1,0),0)</f>
        <v>2</v>
      </c>
      <c r="M48" s="135"/>
      <c r="N48" s="63"/>
      <c r="O48" s="63"/>
      <c r="P48" s="63"/>
      <c r="Q48" s="63"/>
      <c r="R48" s="63"/>
      <c r="S48" s="63"/>
      <c r="T48" s="63"/>
      <c r="U48" s="63"/>
      <c r="V48" s="134"/>
      <c r="X48" s="120">
        <v>33</v>
      </c>
      <c r="Y48" s="63" t="str">
        <f>Tableau2[[#This Row],[Sport]]&amp;" - "&amp;Tableau2[[#This Row],[Equipe 1]]&amp;" vs "&amp;Tableau2[[#This Row],[Equipe 2]]</f>
        <v>Badminton - Les inconnus A vs Les inconnus B</v>
      </c>
      <c r="Z48" s="120" t="s">
        <v>69</v>
      </c>
      <c r="AA48" s="63" t="str">
        <f>'2-Phase de classement-Bad'!$V$27</f>
        <v>Les inconnus A</v>
      </c>
      <c r="AB48" s="63" t="str">
        <f>'2-Phase de classement-Bad'!$V$28</f>
        <v>Les inconnus B</v>
      </c>
      <c r="AC48" s="63" t="str">
        <f>'2-Phase de classement-Bad'!$W$28</f>
        <v>EC</v>
      </c>
      <c r="AD48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8" s="104">
        <f>LEN(Tableau2[[#This Row],[Equipe 1]])</f>
        <v>14</v>
      </c>
      <c r="AF48" s="104">
        <f>LEN(Tableau2[[#This Row],[Equipe 2]])</f>
        <v>14</v>
      </c>
      <c r="AG48" s="104">
        <f>IFERROR(IF(Tableau2[[#This Row],[Q3]]&gt;0,1,0)+IF(Tableau2[[#This Row],[Q4]]&gt;0,1,0),0)</f>
        <v>2</v>
      </c>
      <c r="AH48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X48" s="120">
        <v>33</v>
      </c>
      <c r="AY48" s="63" t="str">
        <f>Tableau1[[#This Row],[Sport]]&amp;" - "&amp;Tableau1[[#This Row],[Equipe 1]]&amp;" vs "&amp;Tableau1[[#This Row],[Equipe 2]]</f>
        <v>Padel - Floyouyat B vs Akatsuki B</v>
      </c>
      <c r="AZ48" s="120" t="s">
        <v>62</v>
      </c>
      <c r="BA48" s="63" t="str">
        <f>'2-Phase de classement-Padel'!$V$27</f>
        <v>Floyouyat B</v>
      </c>
      <c r="BB48" s="63" t="str">
        <f>'2-Phase de classement-Padel'!$V$28</f>
        <v>Akatsuki B</v>
      </c>
      <c r="BC48" s="63" t="str">
        <f>'2-Phase de classement-Padel'!$W$28</f>
        <v>EC</v>
      </c>
      <c r="BD48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8" s="104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Akatsuki B</v>
      </c>
      <c r="BF48" s="104">
        <f>LEN(Tableau3[[#This Row],[Equipe 1]])</f>
        <v>11</v>
      </c>
      <c r="BG48" s="104">
        <f>LEN(Tableau3[[#This Row],[Equipe 2]])</f>
        <v>10</v>
      </c>
      <c r="BH48" s="104">
        <f>IFERROR(IF(Tableau3[[#This Row],[Q3]]&gt;0,1,0)+IF(Tableau3[[#This Row],[Q4]]&gt;0,1,0),0)</f>
        <v>2</v>
      </c>
      <c r="BJ48" s="63"/>
      <c r="BK48" s="63"/>
      <c r="BL48" s="63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63"/>
      <c r="BY48" s="120">
        <v>33</v>
      </c>
      <c r="BZ48" s="63" t="str">
        <f>Tableau15[[#This Row],[Sport]]&amp;" - "&amp;Tableau15[[#This Row],[Equipe 1]]&amp;" vs "&amp;Tableau15[[#This Row],[Equipe 2]]</f>
        <v>Padel - Floyouyat B vs Akatsuki B</v>
      </c>
      <c r="CA48" s="120" t="s">
        <v>62</v>
      </c>
      <c r="CB48" s="63" t="str">
        <f>'2-Phase de classement-Padel'!$V$27</f>
        <v>Floyouyat B</v>
      </c>
      <c r="CC48" s="63" t="str">
        <f>'2-Phase de classement-Padel'!$V$28</f>
        <v>Akatsuki B</v>
      </c>
      <c r="CD48" s="63">
        <f>'2-Phase de classement-Padel'!CU28</f>
        <v>0</v>
      </c>
      <c r="CE48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8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8" s="104">
        <f>LEN(Tableau15[[#This Row],[Equipe 1]])</f>
        <v>11</v>
      </c>
      <c r="CH48" s="104">
        <f>LEN(Tableau15[[#This Row],[Equipe 2]])</f>
        <v>10</v>
      </c>
      <c r="CI48" s="104">
        <f>IFERROR(IF(Tableau15[[#This Row],[Q3]]&gt;0,1,0)+IF(Tableau15[[#This Row],[Q4]]&gt;0,1,0),0)</f>
        <v>2</v>
      </c>
    </row>
    <row r="49" spans="1:87" x14ac:dyDescent="0.35">
      <c r="A49" s="120">
        <v>34</v>
      </c>
      <c r="B49" s="63" t="str">
        <f>Tableau1[[#This Row],[Sport]]&amp;" - "&amp;Tableau1[[#This Row],[Equipe 1]]&amp;" vs "&amp;Tableau1[[#This Row],[Equipe 2]]</f>
        <v>Padel - Lazio de Rhum B vs Téléteubiloutes B</v>
      </c>
      <c r="C49" s="120" t="s">
        <v>62</v>
      </c>
      <c r="D49" s="63" t="str">
        <f>'2-Phase de classement-Padel'!$M$33</f>
        <v>Lazio de Rhum B</v>
      </c>
      <c r="E49" s="63" t="str">
        <f>'2-Phase de classement-Padel'!$M$34</f>
        <v>Téléteubiloutes B</v>
      </c>
      <c r="F49" s="63" t="str">
        <f>'2-Phase de classement-Padel'!$N$34</f>
        <v>EC</v>
      </c>
      <c r="G49" s="104"/>
      <c r="H49" s="104"/>
      <c r="I49" s="104">
        <f>LEN(Tableau1[[#This Row],[Equipe 1]])</f>
        <v>15</v>
      </c>
      <c r="J49" s="104">
        <f>LEN(Tableau1[[#This Row],[Equipe 2]])</f>
        <v>17</v>
      </c>
      <c r="K49" s="104">
        <f>IFERROR(IF(Tableau1[[#This Row],[Q3]]&gt;0,1,0)+IF(Tableau1[[#This Row],[Q4]]&gt;0,1,0),0)</f>
        <v>2</v>
      </c>
      <c r="M49" s="135"/>
      <c r="N49" s="63"/>
      <c r="O49" s="63"/>
      <c r="P49" s="63"/>
      <c r="Q49" s="63"/>
      <c r="R49" s="63"/>
      <c r="S49" s="63"/>
      <c r="T49" s="63"/>
      <c r="U49" s="63"/>
      <c r="V49" s="134"/>
      <c r="X49" s="120">
        <v>34</v>
      </c>
      <c r="Y49" s="63" t="str">
        <f>Tableau2[[#This Row],[Sport]]&amp;" - "&amp;Tableau2[[#This Row],[Equipe 1]]&amp;" vs "&amp;Tableau2[[#This Row],[Equipe 2]]</f>
        <v>Badminton - VitaMines A vs Spyk'up B</v>
      </c>
      <c r="Z49" s="120" t="s">
        <v>69</v>
      </c>
      <c r="AA49" s="63" t="str">
        <f>'2-Phase de classement-Bad'!$M$33</f>
        <v>VitaMines A</v>
      </c>
      <c r="AB49" s="63" t="str">
        <f>'2-Phase de classement-Bad'!$M$34</f>
        <v>Spyk'up B</v>
      </c>
      <c r="AC49" s="63" t="str">
        <f>'2-Phase de classement-Bad'!$N$34</f>
        <v>EC</v>
      </c>
      <c r="AD49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9" s="104">
        <f>LEN(Tableau2[[#This Row],[Equipe 1]])</f>
        <v>11</v>
      </c>
      <c r="AF49" s="104">
        <f>LEN(Tableau2[[#This Row],[Equipe 2]])</f>
        <v>9</v>
      </c>
      <c r="AG49" s="104">
        <f>IFERROR(IF(Tableau2[[#This Row],[Q3]]&gt;0,1,0)+IF(Tableau2[[#This Row],[Q4]]&gt;0,1,0),0)</f>
        <v>2</v>
      </c>
      <c r="AH49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X49" s="120">
        <v>34</v>
      </c>
      <c r="AY49" s="63" t="str">
        <f>Tableau1[[#This Row],[Sport]]&amp;" - "&amp;Tableau1[[#This Row],[Equipe 1]]&amp;" vs "&amp;Tableau1[[#This Row],[Equipe 2]]</f>
        <v>Padel - Lazio de Rhum B vs Téléteubiloutes B</v>
      </c>
      <c r="AZ49" s="120" t="s">
        <v>62</v>
      </c>
      <c r="BA49" s="63" t="str">
        <f>'2-Phase de classement-Padel'!$M$33</f>
        <v>Lazio de Rhum B</v>
      </c>
      <c r="BB49" s="63" t="str">
        <f>'2-Phase de classement-Padel'!$M$34</f>
        <v>Téléteubiloutes B</v>
      </c>
      <c r="BC49" s="63" t="str">
        <f>'2-Phase de classement-Padel'!$N$34</f>
        <v>EC</v>
      </c>
      <c r="BD49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9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9" s="104">
        <f>LEN(Tableau3[[#This Row],[Equipe 1]])</f>
        <v>15</v>
      </c>
      <c r="BG49" s="104">
        <f>LEN(Tableau3[[#This Row],[Equipe 2]])</f>
        <v>17</v>
      </c>
      <c r="BH49" s="104">
        <f>IFERROR(IF(Tableau3[[#This Row],[Q3]]&gt;0,1,0)+IF(Tableau3[[#This Row],[Q4]]&gt;0,1,0),0)</f>
        <v>2</v>
      </c>
      <c r="BJ49" s="63"/>
      <c r="BK49" s="63"/>
      <c r="BL49" s="63"/>
      <c r="BM49" s="63"/>
      <c r="BN49" s="63"/>
      <c r="BO49" s="63"/>
      <c r="BP49" s="63"/>
      <c r="BQ49" s="63"/>
      <c r="BR49" s="63"/>
      <c r="BS49" s="63"/>
      <c r="BT49" s="63"/>
      <c r="BU49" s="63"/>
      <c r="BV49" s="63"/>
      <c r="BW49" s="63"/>
      <c r="BY49" s="120">
        <v>34</v>
      </c>
      <c r="BZ49" s="63" t="str">
        <f>Tableau15[[#This Row],[Sport]]&amp;" - "&amp;Tableau15[[#This Row],[Equipe 1]]&amp;" vs "&amp;Tableau15[[#This Row],[Equipe 2]]</f>
        <v>Padel - Lazio de Rhum B vs Téléteubiloutes B</v>
      </c>
      <c r="CA49" s="120" t="s">
        <v>62</v>
      </c>
      <c r="CB49" s="63" t="str">
        <f>'2-Phase de classement-Padel'!$M$33</f>
        <v>Lazio de Rhum B</v>
      </c>
      <c r="CC49" s="63" t="str">
        <f>'2-Phase de classement-Padel'!$M$34</f>
        <v>Téléteubiloutes B</v>
      </c>
      <c r="CD49" s="63">
        <f>'2-Phase de classement-Padel'!CM34</f>
        <v>0</v>
      </c>
      <c r="CE49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9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9" s="104">
        <f>LEN(Tableau15[[#This Row],[Equipe 1]])</f>
        <v>15</v>
      </c>
      <c r="CH49" s="104">
        <f>LEN(Tableau15[[#This Row],[Equipe 2]])</f>
        <v>17</v>
      </c>
      <c r="CI49" s="104">
        <f>IFERROR(IF(Tableau15[[#This Row],[Q3]]&gt;0,1,0)+IF(Tableau15[[#This Row],[Q4]]&gt;0,1,0),0)</f>
        <v>2</v>
      </c>
    </row>
    <row r="50" spans="1:87" x14ac:dyDescent="0.35">
      <c r="A50" s="120">
        <v>34</v>
      </c>
      <c r="B50" s="63" t="str">
        <f>Tableau1[[#This Row],[Sport]]&amp;" - "&amp;Tableau1[[#This Row],[Equipe 1]]&amp;" vs "&amp;Tableau1[[#This Row],[Equipe 2]]</f>
        <v>Padel - Bayer les verres culs sec A vs Blockudoku A</v>
      </c>
      <c r="C50" s="120" t="s">
        <v>62</v>
      </c>
      <c r="D50" s="63" t="str">
        <f>'2-Phase de classement-Padel'!$V$33</f>
        <v>Bayer les verres culs sec A</v>
      </c>
      <c r="E50" s="63" t="str">
        <f>'2-Phase de classement-Padel'!$V$34</f>
        <v>Blockudoku A</v>
      </c>
      <c r="F50" s="63" t="str">
        <f>'2-Phase de classement-Padel'!$W$34</f>
        <v>EC</v>
      </c>
      <c r="G50" s="104"/>
      <c r="H50" s="104"/>
      <c r="I50" s="104">
        <f>LEN(Tableau1[[#This Row],[Equipe 1]])</f>
        <v>27</v>
      </c>
      <c r="J50" s="104">
        <f>LEN(Tableau1[[#This Row],[Equipe 2]])</f>
        <v>12</v>
      </c>
      <c r="K50" s="104">
        <f>IFERROR(IF(Tableau1[[#This Row],[Q3]]&gt;0,1,0)+IF(Tableau1[[#This Row],[Q4]]&gt;0,1,0),0)</f>
        <v>2</v>
      </c>
      <c r="M50" s="135"/>
      <c r="N50" s="63"/>
      <c r="O50" s="63"/>
      <c r="P50" s="63"/>
      <c r="Q50" s="63"/>
      <c r="R50" s="63"/>
      <c r="S50" s="63"/>
      <c r="T50" s="63"/>
      <c r="U50" s="63"/>
      <c r="V50" s="134"/>
      <c r="X50" s="120">
        <v>34</v>
      </c>
      <c r="Y50" s="63" t="str">
        <f>Tableau2[[#This Row],[Sport]]&amp;" - "&amp;Tableau2[[#This Row],[Equipe 1]]&amp;" vs "&amp;Tableau2[[#This Row],[Equipe 2]]</f>
        <v>Badminton - Pooldeads B vs Lazio de Rhum A</v>
      </c>
      <c r="Z50" s="120" t="s">
        <v>69</v>
      </c>
      <c r="AA50" s="63" t="str">
        <f>'2-Phase de classement-Bad'!$V$33</f>
        <v>Pooldeads B</v>
      </c>
      <c r="AB50" s="63" t="str">
        <f>'2-Phase de classement-Bad'!$V$34</f>
        <v>Lazio de Rhum A</v>
      </c>
      <c r="AC50" s="63" t="str">
        <f>'2-Phase de classement-Bad'!$W$34</f>
        <v>EC</v>
      </c>
      <c r="AD50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0" s="104">
        <f>LEN(Tableau2[[#This Row],[Equipe 1]])</f>
        <v>11</v>
      </c>
      <c r="AF50" s="104">
        <f>LEN(Tableau2[[#This Row],[Equipe 2]])</f>
        <v>15</v>
      </c>
      <c r="AG50" s="104">
        <f>IFERROR(IF(Tableau2[[#This Row],[Q3]]&gt;0,1,0)+IF(Tableau2[[#This Row],[Q4]]&gt;0,1,0),0)</f>
        <v>2</v>
      </c>
      <c r="AH50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X50" s="120">
        <v>34</v>
      </c>
      <c r="AY50" s="63" t="str">
        <f>Tableau1[[#This Row],[Sport]]&amp;" - "&amp;Tableau1[[#This Row],[Equipe 1]]&amp;" vs "&amp;Tableau1[[#This Row],[Equipe 2]]</f>
        <v>Padel - Bayer les verres culs sec A vs Blockudoku A</v>
      </c>
      <c r="AZ50" s="120" t="s">
        <v>62</v>
      </c>
      <c r="BA50" s="63" t="str">
        <f>'2-Phase de classement-Padel'!$V$33</f>
        <v>Bayer les verres culs sec A</v>
      </c>
      <c r="BB50" s="63" t="str">
        <f>'2-Phase de classement-Padel'!$V$34</f>
        <v>Blockudoku A</v>
      </c>
      <c r="BC50" s="63" t="str">
        <f>'2-Phase de classement-Padel'!$W$34</f>
        <v>EC</v>
      </c>
      <c r="BD50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0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0" s="104">
        <f>LEN(Tableau3[[#This Row],[Equipe 1]])</f>
        <v>27</v>
      </c>
      <c r="BG50" s="104">
        <f>LEN(Tableau3[[#This Row],[Equipe 2]])</f>
        <v>12</v>
      </c>
      <c r="BH50" s="104">
        <f>IFERROR(IF(Tableau3[[#This Row],[Q3]]&gt;0,1,0)+IF(Tableau3[[#This Row],[Q4]]&gt;0,1,0),0)</f>
        <v>2</v>
      </c>
      <c r="BJ50" s="63"/>
      <c r="BK50" s="63"/>
      <c r="BL50" s="63"/>
      <c r="BM50" s="63"/>
      <c r="BN50" s="63"/>
      <c r="BO50" s="63"/>
      <c r="BP50" s="63"/>
      <c r="BQ50" s="63"/>
      <c r="BR50" s="63"/>
      <c r="BS50" s="63"/>
      <c r="BT50" s="63"/>
      <c r="BU50" s="63"/>
      <c r="BV50" s="63"/>
      <c r="BW50" s="63"/>
      <c r="BY50" s="120">
        <v>34</v>
      </c>
      <c r="BZ50" s="63" t="str">
        <f>Tableau15[[#This Row],[Sport]]&amp;" - "&amp;Tableau15[[#This Row],[Equipe 1]]&amp;" vs "&amp;Tableau15[[#This Row],[Equipe 2]]</f>
        <v>Padel - Bayer les verres culs sec A vs Blockudoku A</v>
      </c>
      <c r="CA50" s="120" t="s">
        <v>62</v>
      </c>
      <c r="CB50" s="63" t="str">
        <f>'2-Phase de classement-Padel'!$V$33</f>
        <v>Bayer les verres culs sec A</v>
      </c>
      <c r="CC50" s="63" t="str">
        <f>'2-Phase de classement-Padel'!$V$34</f>
        <v>Blockudoku A</v>
      </c>
      <c r="CD50" s="63">
        <f>'2-Phase de classement-Padel'!CU34</f>
        <v>0</v>
      </c>
      <c r="CE50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0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0" s="104">
        <f>LEN(Tableau15[[#This Row],[Equipe 1]])</f>
        <v>27</v>
      </c>
      <c r="CH50" s="104">
        <f>LEN(Tableau15[[#This Row],[Equipe 2]])</f>
        <v>12</v>
      </c>
      <c r="CI50" s="104">
        <f>IFERROR(IF(Tableau15[[#This Row],[Q3]]&gt;0,1,0)+IF(Tableau15[[#This Row],[Q4]]&gt;0,1,0),0)</f>
        <v>2</v>
      </c>
    </row>
    <row r="51" spans="1:87" x14ac:dyDescent="0.35">
      <c r="A51" s="120">
        <v>35</v>
      </c>
      <c r="B51" s="63" t="str">
        <f>Tableau1[[#This Row],[Sport]]&amp;" - "&amp;Tableau1[[#This Row],[Equipe 1]]&amp;" vs "&amp;Tableau1[[#This Row],[Equipe 2]]</f>
        <v>Padel - Spyk'up A vs Spyk'up B</v>
      </c>
      <c r="C51" s="120" t="s">
        <v>62</v>
      </c>
      <c r="D51" s="63" t="str">
        <f>'2-Phase de classement-Padel'!$M$43</f>
        <v>Spyk'up A</v>
      </c>
      <c r="E51" s="63" t="str">
        <f>'2-Phase de classement-Padel'!$M$44</f>
        <v>Spyk'up B</v>
      </c>
      <c r="F51" s="63" t="str">
        <f>'2-Phase de classement-Padel'!$N$44</f>
        <v>EC</v>
      </c>
      <c r="G51" s="104"/>
      <c r="H51" s="104"/>
      <c r="I51" s="104">
        <f>LEN(Tableau1[[#This Row],[Equipe 1]])</f>
        <v>9</v>
      </c>
      <c r="J51" s="104">
        <f>LEN(Tableau1[[#This Row],[Equipe 2]])</f>
        <v>9</v>
      </c>
      <c r="K51" s="104">
        <f>IFERROR(IF(Tableau1[[#This Row],[Q3]]&gt;0,1,0)+IF(Tableau1[[#This Row],[Q4]]&gt;0,1,0),0)</f>
        <v>2</v>
      </c>
      <c r="M51" s="135"/>
      <c r="N51" s="63"/>
      <c r="O51" s="63"/>
      <c r="P51" s="63"/>
      <c r="Q51" s="63"/>
      <c r="R51" s="63"/>
      <c r="S51" s="63"/>
      <c r="T51" s="63"/>
      <c r="U51" s="63"/>
      <c r="V51" s="134"/>
      <c r="X51" s="120">
        <v>35</v>
      </c>
      <c r="Y51" s="63" t="str">
        <f>Tableau2[[#This Row],[Sport]]&amp;" - "&amp;Tableau2[[#This Row],[Equipe 1]]&amp;" vs "&amp;Tableau2[[#This Row],[Equipe 2]]</f>
        <v>Badminton - Spyk'up A vs Les Tengos A</v>
      </c>
      <c r="Z51" s="120" t="s">
        <v>69</v>
      </c>
      <c r="AA51" s="63" t="str">
        <f>'2-Phase de classement-Bad'!$M$43</f>
        <v>Spyk'up A</v>
      </c>
      <c r="AB51" s="63" t="str">
        <f>'2-Phase de classement-Bad'!$M$44</f>
        <v>Les Tengos A</v>
      </c>
      <c r="AC51" s="63" t="str">
        <f>'2-Phase de classement-Bad'!$N$44</f>
        <v>EC</v>
      </c>
      <c r="AD51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1" s="104">
        <f>LEN(Tableau2[[#This Row],[Equipe 1]])</f>
        <v>9</v>
      </c>
      <c r="AF51" s="104">
        <f>LEN(Tableau2[[#This Row],[Equipe 2]])</f>
        <v>12</v>
      </c>
      <c r="AG51" s="104">
        <f>IFERROR(IF(Tableau2[[#This Row],[Q3]]&gt;0,1,0)+IF(Tableau2[[#This Row],[Q4]]&gt;0,1,0),0)</f>
        <v>2</v>
      </c>
      <c r="AH51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X51" s="120">
        <v>35</v>
      </c>
      <c r="AY51" s="63" t="str">
        <f>Tableau1[[#This Row],[Sport]]&amp;" - "&amp;Tableau1[[#This Row],[Equipe 1]]&amp;" vs "&amp;Tableau1[[#This Row],[Equipe 2]]</f>
        <v>Padel - Spyk'up A vs Spyk'up B</v>
      </c>
      <c r="AZ51" s="120" t="s">
        <v>62</v>
      </c>
      <c r="BA51" s="63" t="str">
        <f>'2-Phase de classement-Padel'!$M$43</f>
        <v>Spyk'up A</v>
      </c>
      <c r="BB51" s="63" t="str">
        <f>'2-Phase de classement-Padel'!$M$44</f>
        <v>Spyk'up B</v>
      </c>
      <c r="BC51" s="63" t="str">
        <f>'2-Phase de classement-Padel'!$N$44</f>
        <v>EC</v>
      </c>
      <c r="BD51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1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1" s="104">
        <f>LEN(Tableau3[[#This Row],[Equipe 1]])</f>
        <v>9</v>
      </c>
      <c r="BG51" s="104">
        <f>LEN(Tableau3[[#This Row],[Equipe 2]])</f>
        <v>9</v>
      </c>
      <c r="BH51" s="104">
        <f>IFERROR(IF(Tableau3[[#This Row],[Q3]]&gt;0,1,0)+IF(Tableau3[[#This Row],[Q4]]&gt;0,1,0),0)</f>
        <v>2</v>
      </c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Y51" s="120">
        <v>35</v>
      </c>
      <c r="BZ51" s="63" t="str">
        <f>Tableau15[[#This Row],[Sport]]&amp;" - "&amp;Tableau15[[#This Row],[Equipe 1]]&amp;" vs "&amp;Tableau15[[#This Row],[Equipe 2]]</f>
        <v>Padel - Spyk'up A vs Spyk'up B</v>
      </c>
      <c r="CA51" s="120" t="s">
        <v>62</v>
      </c>
      <c r="CB51" s="63" t="str">
        <f>'2-Phase de classement-Padel'!$M$43</f>
        <v>Spyk'up A</v>
      </c>
      <c r="CC51" s="63" t="str">
        <f>'2-Phase de classement-Padel'!$M$44</f>
        <v>Spyk'up B</v>
      </c>
      <c r="CD51" s="63">
        <f>'2-Phase de classement-Padel'!CM44</f>
        <v>0</v>
      </c>
      <c r="CE51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1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1" s="104">
        <f>LEN(Tableau15[[#This Row],[Equipe 1]])</f>
        <v>9</v>
      </c>
      <c r="CH51" s="104">
        <f>LEN(Tableau15[[#This Row],[Equipe 2]])</f>
        <v>9</v>
      </c>
      <c r="CI51" s="104">
        <f>IFERROR(IF(Tableau15[[#This Row],[Q3]]&gt;0,1,0)+IF(Tableau15[[#This Row],[Q4]]&gt;0,1,0),0)</f>
        <v>2</v>
      </c>
    </row>
    <row r="52" spans="1:87" x14ac:dyDescent="0.35">
      <c r="A52" s="120">
        <v>35</v>
      </c>
      <c r="B52" s="63" t="str">
        <f>Tableau1[[#This Row],[Sport]]&amp;" - "&amp;Tableau1[[#This Row],[Equipe 1]]&amp;" vs "&amp;Tableau1[[#This Row],[Equipe 2]]</f>
        <v>Padel - Les torcheurs B vs Floyouyat A</v>
      </c>
      <c r="C52" s="120" t="s">
        <v>62</v>
      </c>
      <c r="D52" s="63" t="str">
        <f>'2-Phase de classement-Padel'!$V$43</f>
        <v>Les torcheurs B</v>
      </c>
      <c r="E52" s="63" t="str">
        <f>'2-Phase de classement-Padel'!$V$44</f>
        <v>Floyouyat A</v>
      </c>
      <c r="F52" s="63">
        <f>'2-Phase de classement-Padel'!$W$44</f>
        <v>0</v>
      </c>
      <c r="G52" s="104"/>
      <c r="H52" s="104"/>
      <c r="I52" s="104">
        <f>LEN(Tableau1[[#This Row],[Equipe 1]])</f>
        <v>15</v>
      </c>
      <c r="J52" s="104">
        <f>LEN(Tableau1[[#This Row],[Equipe 2]])</f>
        <v>11</v>
      </c>
      <c r="K52" s="104">
        <f>IFERROR(IF(Tableau1[[#This Row],[Q3]]&gt;0,1,0)+IF(Tableau1[[#This Row],[Q4]]&gt;0,1,0),0)</f>
        <v>2</v>
      </c>
      <c r="M52" s="135"/>
      <c r="N52" s="63"/>
      <c r="O52" s="63"/>
      <c r="P52" s="63"/>
      <c r="Q52" s="63"/>
      <c r="R52" s="63"/>
      <c r="S52" s="63"/>
      <c r="T52" s="63"/>
      <c r="U52" s="63"/>
      <c r="V52" s="134"/>
      <c r="X52" s="120">
        <v>35</v>
      </c>
      <c r="Y52" s="63" t="str">
        <f>Tableau2[[#This Row],[Sport]]&amp;" - "&amp;Tableau2[[#This Row],[Equipe 1]]&amp;" vs "&amp;Tableau2[[#This Row],[Equipe 2]]</f>
        <v>Badminton - Waral B vs Téléteubiloutes B</v>
      </c>
      <c r="Z52" s="120" t="s">
        <v>69</v>
      </c>
      <c r="AA52" s="63" t="str">
        <f>'2-Phase de classement-Bad'!$V$43</f>
        <v>Waral B</v>
      </c>
      <c r="AB52" s="63" t="str">
        <f>'2-Phase de classement-Bad'!$V$44</f>
        <v>Téléteubiloutes B</v>
      </c>
      <c r="AC52" s="63" t="str">
        <f>'2-Phase de classement-Bad'!$W$44</f>
        <v>EC</v>
      </c>
      <c r="AD52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2" s="104">
        <f>LEN(Tableau2[[#This Row],[Equipe 1]])</f>
        <v>7</v>
      </c>
      <c r="AF52" s="104">
        <f>LEN(Tableau2[[#This Row],[Equipe 2]])</f>
        <v>17</v>
      </c>
      <c r="AG52" s="104">
        <f>IFERROR(IF(Tableau2[[#This Row],[Q3]]&gt;0,1,0)+IF(Tableau2[[#This Row],[Q4]]&gt;0,1,0),0)</f>
        <v>2</v>
      </c>
      <c r="AH52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X52" s="120">
        <v>35</v>
      </c>
      <c r="AY52" s="63" t="str">
        <f>Tableau1[[#This Row],[Sport]]&amp;" - "&amp;Tableau1[[#This Row],[Equipe 1]]&amp;" vs "&amp;Tableau1[[#This Row],[Equipe 2]]</f>
        <v>Padel - Les torcheurs B vs Floyouyat A</v>
      </c>
      <c r="AZ52" s="120" t="s">
        <v>62</v>
      </c>
      <c r="BA52" s="63" t="str">
        <f>'2-Phase de classement-Padel'!$V$43</f>
        <v>Les torcheurs B</v>
      </c>
      <c r="BB52" s="63" t="str">
        <f>'2-Phase de classement-Padel'!$V$44</f>
        <v>Floyouyat A</v>
      </c>
      <c r="BC52" s="63">
        <f>'2-Phase de classement-Padel'!$W$44</f>
        <v>0</v>
      </c>
      <c r="BD52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Floyouyat A</v>
      </c>
      <c r="BE52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2" s="104">
        <f>LEN(Tableau3[[#This Row],[Equipe 1]])</f>
        <v>15</v>
      </c>
      <c r="BG52" s="104">
        <f>LEN(Tableau3[[#This Row],[Equipe 2]])</f>
        <v>11</v>
      </c>
      <c r="BH52" s="104">
        <f>IFERROR(IF(Tableau3[[#This Row],[Q3]]&gt;0,1,0)+IF(Tableau3[[#This Row],[Q4]]&gt;0,1,0),0)</f>
        <v>2</v>
      </c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Y52" s="120">
        <v>35</v>
      </c>
      <c r="BZ52" s="63" t="str">
        <f>Tableau15[[#This Row],[Sport]]&amp;" - "&amp;Tableau15[[#This Row],[Equipe 1]]&amp;" vs "&amp;Tableau15[[#This Row],[Equipe 2]]</f>
        <v>Padel - Les torcheurs B vs Floyouyat A</v>
      </c>
      <c r="CA52" s="120" t="s">
        <v>62</v>
      </c>
      <c r="CB52" s="63" t="str">
        <f>'2-Phase de classement-Padel'!$V$43</f>
        <v>Les torcheurs B</v>
      </c>
      <c r="CC52" s="63" t="str">
        <f>'2-Phase de classement-Padel'!$V$44</f>
        <v>Floyouyat A</v>
      </c>
      <c r="CD52" s="63">
        <f>'2-Phase de classement-Padel'!CU44</f>
        <v>0</v>
      </c>
      <c r="CE52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2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2" s="104">
        <f>LEN(Tableau15[[#This Row],[Equipe 1]])</f>
        <v>15</v>
      </c>
      <c r="CH52" s="104">
        <f>LEN(Tableau15[[#This Row],[Equipe 2]])</f>
        <v>11</v>
      </c>
      <c r="CI52" s="104">
        <f>IFERROR(IF(Tableau15[[#This Row],[Q3]]&gt;0,1,0)+IF(Tableau15[[#This Row],[Q4]]&gt;0,1,0),0)</f>
        <v>2</v>
      </c>
    </row>
    <row r="53" spans="1:87" x14ac:dyDescent="0.35">
      <c r="A53" s="120">
        <v>36</v>
      </c>
      <c r="B53" s="63" t="str">
        <f>Tableau1[[#This Row],[Sport]]&amp;" - "&amp;Tableau1[[#This Row],[Equipe 1]]&amp;" vs "&amp;Tableau1[[#This Row],[Equipe 2]]</f>
        <v>Padel - Téléteubiloutes A vs Celtics Grave Gros B</v>
      </c>
      <c r="C53" s="120" t="s">
        <v>62</v>
      </c>
      <c r="D53" s="63" t="str">
        <f>'2-Phase de classement-Padel'!$M$49</f>
        <v>Téléteubiloutes A</v>
      </c>
      <c r="E53" s="63" t="str">
        <f>'2-Phase de classement-Padel'!$M$50</f>
        <v>Celtics Grave Gros B</v>
      </c>
      <c r="F53" s="63">
        <f>'2-Phase de classement-Padel'!$N$50</f>
        <v>0</v>
      </c>
      <c r="G53" s="104"/>
      <c r="H53" s="104"/>
      <c r="I53" s="104">
        <f>LEN(Tableau1[[#This Row],[Equipe 1]])</f>
        <v>17</v>
      </c>
      <c r="J53" s="104">
        <f>LEN(Tableau1[[#This Row],[Equipe 2]])</f>
        <v>20</v>
      </c>
      <c r="K53" s="104">
        <f>IFERROR(IF(Tableau1[[#This Row],[Q3]]&gt;0,1,0)+IF(Tableau1[[#This Row],[Q4]]&gt;0,1,0),0)</f>
        <v>2</v>
      </c>
      <c r="M53" s="135"/>
      <c r="N53" s="63"/>
      <c r="O53" s="63"/>
      <c r="P53" s="63"/>
      <c r="Q53" s="63"/>
      <c r="R53" s="63"/>
      <c r="S53" s="63"/>
      <c r="T53" s="63"/>
      <c r="U53" s="63"/>
      <c r="V53" s="134"/>
      <c r="X53" s="120">
        <v>36</v>
      </c>
      <c r="Y53" s="63" t="str">
        <f>Tableau2[[#This Row],[Sport]]&amp;" - "&amp;Tableau2[[#This Row],[Equipe 1]]&amp;" vs "&amp;Tableau2[[#This Row],[Equipe 2]]</f>
        <v>Badminton - Blockudoku B vs Blockudoku A</v>
      </c>
      <c r="Z53" s="120" t="s">
        <v>69</v>
      </c>
      <c r="AA53" s="63" t="str">
        <f>'2-Phase de classement-Bad'!$M$49</f>
        <v>Blockudoku B</v>
      </c>
      <c r="AB53" s="63" t="str">
        <f>'2-Phase de classement-Bad'!$M$50</f>
        <v>Blockudoku A</v>
      </c>
      <c r="AC53" s="63" t="str">
        <f>'2-Phase de classement-Bad'!$N$50</f>
        <v>EC</v>
      </c>
      <c r="AD53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3" s="104">
        <f>LEN(Tableau2[[#This Row],[Equipe 1]])</f>
        <v>12</v>
      </c>
      <c r="AF53" s="104">
        <f>LEN(Tableau2[[#This Row],[Equipe 2]])</f>
        <v>12</v>
      </c>
      <c r="AG53" s="104">
        <f>IFERROR(IF(Tableau2[[#This Row],[Q3]]&gt;0,1,0)+IF(Tableau2[[#This Row],[Q4]]&gt;0,1,0),0)</f>
        <v>2</v>
      </c>
      <c r="AH5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X53" s="120">
        <v>36</v>
      </c>
      <c r="AY53" s="63" t="str">
        <f>Tableau1[[#This Row],[Sport]]&amp;" - "&amp;Tableau1[[#This Row],[Equipe 1]]&amp;" vs "&amp;Tableau1[[#This Row],[Equipe 2]]</f>
        <v>Padel - Téléteubiloutes A vs Celtics Grave Gros B</v>
      </c>
      <c r="AZ53" s="120" t="s">
        <v>62</v>
      </c>
      <c r="BA53" s="63" t="str">
        <f>'2-Phase de classement-Padel'!$M$49</f>
        <v>Téléteubiloutes A</v>
      </c>
      <c r="BB53" s="63" t="str">
        <f>'2-Phase de classement-Padel'!$M$50</f>
        <v>Celtics Grave Gros B</v>
      </c>
      <c r="BC53" s="63">
        <f>'2-Phase de classement-Padel'!$N$50</f>
        <v>0</v>
      </c>
      <c r="BD53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Celtics Grave Gros B</v>
      </c>
      <c r="BE53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3" s="104">
        <f>LEN(Tableau3[[#This Row],[Equipe 1]])</f>
        <v>17</v>
      </c>
      <c r="BG53" s="104">
        <f>LEN(Tableau3[[#This Row],[Equipe 2]])</f>
        <v>20</v>
      </c>
      <c r="BH53" s="104">
        <f>IFERROR(IF(Tableau3[[#This Row],[Q3]]&gt;0,1,0)+IF(Tableau3[[#This Row],[Q4]]&gt;0,1,0),0)</f>
        <v>2</v>
      </c>
      <c r="BJ53" s="63"/>
      <c r="BK53" s="63"/>
      <c r="BL53" s="63"/>
      <c r="BM53" s="63"/>
      <c r="BN53" s="63"/>
      <c r="BO53" s="63"/>
      <c r="BP53" s="63"/>
      <c r="BQ53" s="63"/>
      <c r="BR53" s="63"/>
      <c r="BS53" s="63"/>
      <c r="BT53" s="63"/>
      <c r="BU53" s="63"/>
      <c r="BV53" s="63"/>
      <c r="BW53" s="63"/>
      <c r="BY53" s="120">
        <v>36</v>
      </c>
      <c r="BZ53" s="63" t="str">
        <f>Tableau15[[#This Row],[Sport]]&amp;" - "&amp;Tableau15[[#This Row],[Equipe 1]]&amp;" vs "&amp;Tableau15[[#This Row],[Equipe 2]]</f>
        <v>Padel - Téléteubiloutes A vs Celtics Grave Gros B</v>
      </c>
      <c r="CA53" s="120" t="s">
        <v>62</v>
      </c>
      <c r="CB53" s="63" t="str">
        <f>'2-Phase de classement-Padel'!$M$49</f>
        <v>Téléteubiloutes A</v>
      </c>
      <c r="CC53" s="63" t="str">
        <f>'2-Phase de classement-Padel'!$M$50</f>
        <v>Celtics Grave Gros B</v>
      </c>
      <c r="CD53" s="63">
        <f>'2-Phase de classement-Padel'!CM50</f>
        <v>0</v>
      </c>
      <c r="CE53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3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3" s="104">
        <f>LEN(Tableau15[[#This Row],[Equipe 1]])</f>
        <v>17</v>
      </c>
      <c r="CH53" s="104">
        <f>LEN(Tableau15[[#This Row],[Equipe 2]])</f>
        <v>20</v>
      </c>
      <c r="CI53" s="104">
        <f>IFERROR(IF(Tableau15[[#This Row],[Q3]]&gt;0,1,0)+IF(Tableau15[[#This Row],[Q4]]&gt;0,1,0),0)</f>
        <v>2</v>
      </c>
    </row>
    <row r="54" spans="1:87" x14ac:dyDescent="0.35">
      <c r="A54" s="120">
        <v>36</v>
      </c>
      <c r="B54" s="63" t="str">
        <f>Tableau1[[#This Row],[Sport]]&amp;" - "&amp;Tableau1[[#This Row],[Equipe 1]]&amp;" vs "&amp;Tableau1[[#This Row],[Equipe 2]]</f>
        <v>Padel - Les inconnus B vs Pooldeads A</v>
      </c>
      <c r="C54" s="120" t="s">
        <v>62</v>
      </c>
      <c r="D54" s="63" t="str">
        <f>'2-Phase de classement-Padel'!$V$49</f>
        <v>Les inconnus B</v>
      </c>
      <c r="E54" s="63" t="str">
        <f>'2-Phase de classement-Padel'!$V$50</f>
        <v>Pooldeads A</v>
      </c>
      <c r="F54" s="63" t="str">
        <f>'2-Phase de classement-Padel'!$W$50</f>
        <v>EC</v>
      </c>
      <c r="G54" s="104"/>
      <c r="H54" s="104"/>
      <c r="I54" s="104">
        <f>LEN(Tableau1[[#This Row],[Equipe 1]])</f>
        <v>14</v>
      </c>
      <c r="J54" s="104">
        <f>LEN(Tableau1[[#This Row],[Equipe 2]])</f>
        <v>11</v>
      </c>
      <c r="K54" s="104">
        <f>IFERROR(IF(Tableau1[[#This Row],[Q3]]&gt;0,1,0)+IF(Tableau1[[#This Row],[Q4]]&gt;0,1,0),0)</f>
        <v>2</v>
      </c>
      <c r="M54" s="135"/>
      <c r="N54" s="63"/>
      <c r="O54" s="63"/>
      <c r="P54" s="63"/>
      <c r="Q54" s="63"/>
      <c r="R54" s="63"/>
      <c r="S54" s="63"/>
      <c r="T54" s="63"/>
      <c r="U54" s="63"/>
      <c r="V54" s="134"/>
      <c r="X54" s="120">
        <v>36</v>
      </c>
      <c r="Y54" s="63" t="str">
        <f>Tableau2[[#This Row],[Sport]]&amp;" - "&amp;Tableau2[[#This Row],[Equipe 1]]&amp;" vs "&amp;Tableau2[[#This Row],[Equipe 2]]</f>
        <v>Badminton - Floyouyat B vs Floyouyat A</v>
      </c>
      <c r="Z54" s="120" t="s">
        <v>69</v>
      </c>
      <c r="AA54" s="63" t="str">
        <f>'2-Phase de classement-Bad'!$V$49</f>
        <v>Floyouyat B</v>
      </c>
      <c r="AB54" s="63" t="str">
        <f>'2-Phase de classement-Bad'!$V$50</f>
        <v>Floyouyat A</v>
      </c>
      <c r="AC54" s="63" t="str">
        <f>'2-Phase de classement-Bad'!$W$50</f>
        <v>EC</v>
      </c>
      <c r="AD54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Floyouyat A</v>
      </c>
      <c r="AE54" s="104">
        <f>LEN(Tableau2[[#This Row],[Equipe 1]])</f>
        <v>11</v>
      </c>
      <c r="AF54" s="104">
        <f>LEN(Tableau2[[#This Row],[Equipe 2]])</f>
        <v>11</v>
      </c>
      <c r="AG54" s="104">
        <f>IFERROR(IF(Tableau2[[#This Row],[Q3]]&gt;0,1,0)+IF(Tableau2[[#This Row],[Q4]]&gt;0,1,0),0)</f>
        <v>2</v>
      </c>
      <c r="AH54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X54" s="120">
        <v>36</v>
      </c>
      <c r="AY54" s="63" t="str">
        <f>Tableau1[[#This Row],[Sport]]&amp;" - "&amp;Tableau1[[#This Row],[Equipe 1]]&amp;" vs "&amp;Tableau1[[#This Row],[Equipe 2]]</f>
        <v>Padel - Les inconnus B vs Pooldeads A</v>
      </c>
      <c r="AZ54" s="120" t="s">
        <v>62</v>
      </c>
      <c r="BA54" s="63" t="str">
        <f>'2-Phase de classement-Padel'!$V$49</f>
        <v>Les inconnus B</v>
      </c>
      <c r="BB54" s="63" t="str">
        <f>'2-Phase de classement-Padel'!$V$50</f>
        <v>Pooldeads A</v>
      </c>
      <c r="BC54" s="63" t="str">
        <f>'2-Phase de classement-Padel'!$W$50</f>
        <v>EC</v>
      </c>
      <c r="BD54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4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4" s="104">
        <f>LEN(Tableau3[[#This Row],[Equipe 1]])</f>
        <v>14</v>
      </c>
      <c r="BG54" s="104">
        <f>LEN(Tableau3[[#This Row],[Equipe 2]])</f>
        <v>11</v>
      </c>
      <c r="BH54" s="104">
        <f>IFERROR(IF(Tableau3[[#This Row],[Q3]]&gt;0,1,0)+IF(Tableau3[[#This Row],[Q4]]&gt;0,1,0),0)</f>
        <v>2</v>
      </c>
      <c r="BJ54" s="63"/>
      <c r="BK54" s="63"/>
      <c r="BL54" s="63"/>
      <c r="BM54" s="63"/>
      <c r="BN54" s="63"/>
      <c r="BO54" s="63"/>
      <c r="BP54" s="63"/>
      <c r="BQ54" s="63"/>
      <c r="BR54" s="63"/>
      <c r="BS54" s="63"/>
      <c r="BT54" s="63"/>
      <c r="BU54" s="63"/>
      <c r="BV54" s="63"/>
      <c r="BW54" s="63"/>
      <c r="BY54" s="120">
        <v>36</v>
      </c>
      <c r="BZ54" s="63" t="str">
        <f>Tableau15[[#This Row],[Sport]]&amp;" - "&amp;Tableau15[[#This Row],[Equipe 1]]&amp;" vs "&amp;Tableau15[[#This Row],[Equipe 2]]</f>
        <v>Padel - Les inconnus B vs Pooldeads A</v>
      </c>
      <c r="CA54" s="120" t="s">
        <v>62</v>
      </c>
      <c r="CB54" s="63" t="str">
        <f>'2-Phase de classement-Padel'!$V$49</f>
        <v>Les inconnus B</v>
      </c>
      <c r="CC54" s="63" t="str">
        <f>'2-Phase de classement-Padel'!$V$50</f>
        <v>Pooldeads A</v>
      </c>
      <c r="CD54" s="63">
        <f>'2-Phase de classement-Padel'!CU50</f>
        <v>0</v>
      </c>
      <c r="CE54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4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4" s="104">
        <f>LEN(Tableau15[[#This Row],[Equipe 1]])</f>
        <v>14</v>
      </c>
      <c r="CH54" s="104">
        <f>LEN(Tableau15[[#This Row],[Equipe 2]])</f>
        <v>11</v>
      </c>
      <c r="CI54" s="104">
        <f>IFERROR(IF(Tableau15[[#This Row],[Q3]]&gt;0,1,0)+IF(Tableau15[[#This Row],[Q4]]&gt;0,1,0),0)</f>
        <v>2</v>
      </c>
    </row>
    <row r="55" spans="1:87" x14ac:dyDescent="0.35">
      <c r="A55" s="120">
        <v>37</v>
      </c>
      <c r="B55" s="63" t="str">
        <f>Tableau1[[#This Row],[Sport]]&amp;" - "&amp;Tableau1[[#This Row],[Equipe 1]]&amp;" vs "&amp;Tableau1[[#This Row],[Equipe 2]]</f>
        <v>Padel - Waral A vs Les Fisbrmzv A</v>
      </c>
      <c r="C55" s="120" t="s">
        <v>62</v>
      </c>
      <c r="D55" s="63" t="str">
        <f>'2-Phase de classement-Padel'!$M$59</f>
        <v>Waral A</v>
      </c>
      <c r="E55" s="63" t="str">
        <f>'2-Phase de classement-Padel'!$M$60</f>
        <v>Les Fisbrmzv A</v>
      </c>
      <c r="F55" s="63" t="str">
        <f>'2-Phase de classement-Padel'!$N$60</f>
        <v>EC</v>
      </c>
      <c r="G55" s="104"/>
      <c r="H55" s="104"/>
      <c r="I55" s="104">
        <f>LEN(Tableau1[[#This Row],[Equipe 1]])</f>
        <v>7</v>
      </c>
      <c r="J55" s="104">
        <f>LEN(Tableau1[[#This Row],[Equipe 2]])</f>
        <v>14</v>
      </c>
      <c r="K55" s="104">
        <f>IFERROR(IF(Tableau1[[#This Row],[Q3]]&gt;0,1,0)+IF(Tableau1[[#This Row],[Q4]]&gt;0,1,0),0)</f>
        <v>2</v>
      </c>
      <c r="M55" s="135"/>
      <c r="N55" s="63"/>
      <c r="O55" s="63"/>
      <c r="P55" s="63"/>
      <c r="Q55" s="63"/>
      <c r="R55" s="63"/>
      <c r="S55" s="63"/>
      <c r="T55" s="63"/>
      <c r="U55" s="63"/>
      <c r="V55" s="134"/>
      <c r="X55" s="120">
        <v>37</v>
      </c>
      <c r="Y55" s="63" t="str">
        <f>Tableau2[[#This Row],[Sport]]&amp;" - "&amp;Tableau2[[#This Row],[Equipe 1]]&amp;" vs "&amp;Tableau2[[#This Row],[Equipe 2]]</f>
        <v>Badminton - Les Fisbrmzv B vs Bandanateam A</v>
      </c>
      <c r="Z55" s="120" t="s">
        <v>69</v>
      </c>
      <c r="AA55" s="63" t="str">
        <f>'2-Phase de classement-Bad'!$M$59</f>
        <v>Les Fisbrmzv B</v>
      </c>
      <c r="AB55" s="63" t="str">
        <f>'2-Phase de classement-Bad'!$M$60</f>
        <v>Bandanateam A</v>
      </c>
      <c r="AC55" s="63" t="str">
        <f>'2-Phase de classement-Bad'!$N$60</f>
        <v>EC</v>
      </c>
      <c r="AD55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5" s="104">
        <f>LEN(Tableau2[[#This Row],[Equipe 1]])</f>
        <v>14</v>
      </c>
      <c r="AF55" s="104">
        <f>LEN(Tableau2[[#This Row],[Equipe 2]])</f>
        <v>13</v>
      </c>
      <c r="AG55" s="104">
        <f>IFERROR(IF(Tableau2[[#This Row],[Q3]]&gt;0,1,0)+IF(Tableau2[[#This Row],[Q4]]&gt;0,1,0),0)</f>
        <v>2</v>
      </c>
      <c r="AH55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X55" s="120">
        <v>37</v>
      </c>
      <c r="AY55" s="63" t="str">
        <f>Tableau1[[#This Row],[Sport]]&amp;" - "&amp;Tableau1[[#This Row],[Equipe 1]]&amp;" vs "&amp;Tableau1[[#This Row],[Equipe 2]]</f>
        <v>Padel - Waral A vs Les Fisbrmzv A</v>
      </c>
      <c r="AZ55" s="120" t="s">
        <v>62</v>
      </c>
      <c r="BA55" s="63" t="str">
        <f>'2-Phase de classement-Padel'!$M$59</f>
        <v>Waral A</v>
      </c>
      <c r="BB55" s="63" t="str">
        <f>'2-Phase de classement-Padel'!$M$60</f>
        <v>Les Fisbrmzv A</v>
      </c>
      <c r="BC55" s="63" t="str">
        <f>'2-Phase de classement-Padel'!$N$60</f>
        <v>EC</v>
      </c>
      <c r="BD55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5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5" s="104">
        <f>LEN(Tableau3[[#This Row],[Equipe 1]])</f>
        <v>7</v>
      </c>
      <c r="BG55" s="104">
        <f>LEN(Tableau3[[#This Row],[Equipe 2]])</f>
        <v>14</v>
      </c>
      <c r="BH55" s="104">
        <f>IFERROR(IF(Tableau3[[#This Row],[Q3]]&gt;0,1,0)+IF(Tableau3[[#This Row],[Q4]]&gt;0,1,0),0)</f>
        <v>2</v>
      </c>
      <c r="BJ55" s="63"/>
      <c r="BK55" s="63"/>
      <c r="BL55" s="63"/>
      <c r="BM55" s="63"/>
      <c r="BN55" s="63"/>
      <c r="BO55" s="63"/>
      <c r="BP55" s="63"/>
      <c r="BQ55" s="63"/>
      <c r="BR55" s="63"/>
      <c r="BS55" s="63"/>
      <c r="BT55" s="63"/>
      <c r="BU55" s="63"/>
      <c r="BV55" s="63"/>
      <c r="BW55" s="63"/>
      <c r="BY55" s="120">
        <v>37</v>
      </c>
      <c r="BZ55" s="63" t="str">
        <f>Tableau15[[#This Row],[Sport]]&amp;" - "&amp;Tableau15[[#This Row],[Equipe 1]]&amp;" vs "&amp;Tableau15[[#This Row],[Equipe 2]]</f>
        <v>Padel - Waral A vs Les Fisbrmzv A</v>
      </c>
      <c r="CA55" s="120" t="s">
        <v>62</v>
      </c>
      <c r="CB55" s="63" t="str">
        <f>'2-Phase de classement-Padel'!$M$59</f>
        <v>Waral A</v>
      </c>
      <c r="CC55" s="63" t="str">
        <f>'2-Phase de classement-Padel'!$M$60</f>
        <v>Les Fisbrmzv A</v>
      </c>
      <c r="CD55" s="63">
        <f>'2-Phase de classement-Padel'!CM60</f>
        <v>0</v>
      </c>
      <c r="CE55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5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5" s="104">
        <f>LEN(Tableau15[[#This Row],[Equipe 1]])</f>
        <v>7</v>
      </c>
      <c r="CH55" s="104">
        <f>LEN(Tableau15[[#This Row],[Equipe 2]])</f>
        <v>14</v>
      </c>
      <c r="CI55" s="104">
        <f>IFERROR(IF(Tableau15[[#This Row],[Q3]]&gt;0,1,0)+IF(Tableau15[[#This Row],[Q4]]&gt;0,1,0),0)</f>
        <v>2</v>
      </c>
    </row>
    <row r="56" spans="1:87" x14ac:dyDescent="0.35">
      <c r="A56" s="120">
        <v>37</v>
      </c>
      <c r="B56" s="63" t="str">
        <f>Tableau1[[#This Row],[Sport]]&amp;" - "&amp;Tableau1[[#This Row],[Equipe 1]]&amp;" vs "&amp;Tableau1[[#This Row],[Equipe 2]]</f>
        <v>Padel - Bandanateam B vs Les torcheurs A</v>
      </c>
      <c r="C56" s="120" t="s">
        <v>62</v>
      </c>
      <c r="D56" s="63" t="str">
        <f>'2-Phase de classement-Padel'!$V$59</f>
        <v>Bandanateam B</v>
      </c>
      <c r="E56" s="63" t="str">
        <f>'2-Phase de classement-Padel'!$V$60</f>
        <v>Les torcheurs A</v>
      </c>
      <c r="F56" s="63" t="str">
        <f>'2-Phase de classement-Padel'!$W$60</f>
        <v>EC</v>
      </c>
      <c r="G56" s="104"/>
      <c r="H56" s="104"/>
      <c r="I56" s="104">
        <f>LEN(Tableau1[[#This Row],[Equipe 1]])</f>
        <v>13</v>
      </c>
      <c r="J56" s="104">
        <f>LEN(Tableau1[[#This Row],[Equipe 2]])</f>
        <v>15</v>
      </c>
      <c r="K56" s="104">
        <f>IFERROR(IF(Tableau1[[#This Row],[Q3]]&gt;0,1,0)+IF(Tableau1[[#This Row],[Q4]]&gt;0,1,0),0)</f>
        <v>2</v>
      </c>
      <c r="M56" s="135"/>
      <c r="N56" s="63"/>
      <c r="O56" s="63"/>
      <c r="P56" s="63"/>
      <c r="Q56" s="63"/>
      <c r="R56" s="63"/>
      <c r="S56" s="63"/>
      <c r="T56" s="63"/>
      <c r="U56" s="63"/>
      <c r="V56" s="134"/>
      <c r="X56" s="120">
        <v>37</v>
      </c>
      <c r="Y56" s="63" t="str">
        <f>Tableau2[[#This Row],[Sport]]&amp;" - "&amp;Tableau2[[#This Row],[Equipe 1]]&amp;" vs "&amp;Tableau2[[#This Row],[Equipe 2]]</f>
        <v>Badminton - Roue Libre B vs Gett'up A</v>
      </c>
      <c r="Z56" s="120" t="s">
        <v>69</v>
      </c>
      <c r="AA56" s="63" t="str">
        <f>'2-Phase de classement-Bad'!$V$59</f>
        <v>Roue Libre B</v>
      </c>
      <c r="AB56" s="63" t="str">
        <f>'2-Phase de classement-Bad'!$V$60</f>
        <v>Gett'up A</v>
      </c>
      <c r="AC56" s="63" t="str">
        <f>'2-Phase de classement-Bad'!$W$60</f>
        <v>EC</v>
      </c>
      <c r="AD56" s="104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6" s="104">
        <f>LEN(Tableau2[[#This Row],[Equipe 1]])</f>
        <v>12</v>
      </c>
      <c r="AF56" s="104">
        <f>LEN(Tableau2[[#This Row],[Equipe 2]])</f>
        <v>9</v>
      </c>
      <c r="AG56" s="104">
        <f>IFERROR(IF(Tableau2[[#This Row],[Q3]]&gt;0,1,0)+IF(Tableau2[[#This Row],[Q4]]&gt;0,1,0),0)</f>
        <v>2</v>
      </c>
      <c r="AH56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X56" s="120">
        <v>37</v>
      </c>
      <c r="AY56" s="63" t="str">
        <f>Tableau1[[#This Row],[Sport]]&amp;" - "&amp;Tableau1[[#This Row],[Equipe 1]]&amp;" vs "&amp;Tableau1[[#This Row],[Equipe 2]]</f>
        <v>Padel - Bandanateam B vs Les torcheurs A</v>
      </c>
      <c r="AZ56" s="120" t="s">
        <v>62</v>
      </c>
      <c r="BA56" s="63" t="str">
        <f>'2-Phase de classement-Padel'!$V$59</f>
        <v>Bandanateam B</v>
      </c>
      <c r="BB56" s="63" t="str">
        <f>'2-Phase de classement-Padel'!$V$60</f>
        <v>Les torcheurs A</v>
      </c>
      <c r="BC56" s="63" t="str">
        <f>'2-Phase de classement-Padel'!$W$60</f>
        <v>EC</v>
      </c>
      <c r="BD56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6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6" s="104">
        <f>LEN(Tableau3[[#This Row],[Equipe 1]])</f>
        <v>13</v>
      </c>
      <c r="BG56" s="104">
        <f>LEN(Tableau3[[#This Row],[Equipe 2]])</f>
        <v>15</v>
      </c>
      <c r="BH56" s="104">
        <f>IFERROR(IF(Tableau3[[#This Row],[Q3]]&gt;0,1,0)+IF(Tableau3[[#This Row],[Q4]]&gt;0,1,0),0)</f>
        <v>2</v>
      </c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Y56" s="120">
        <v>37</v>
      </c>
      <c r="BZ56" s="63" t="str">
        <f>Tableau15[[#This Row],[Sport]]&amp;" - "&amp;Tableau15[[#This Row],[Equipe 1]]&amp;" vs "&amp;Tableau15[[#This Row],[Equipe 2]]</f>
        <v>Padel - Bandanateam B vs Les torcheurs A</v>
      </c>
      <c r="CA56" s="120" t="s">
        <v>62</v>
      </c>
      <c r="CB56" s="63" t="str">
        <f>'2-Phase de classement-Padel'!$V$59</f>
        <v>Bandanateam B</v>
      </c>
      <c r="CC56" s="63" t="str">
        <f>'2-Phase de classement-Padel'!$V$60</f>
        <v>Les torcheurs A</v>
      </c>
      <c r="CD56" s="63">
        <f>'2-Phase de classement-Padel'!CU60</f>
        <v>0</v>
      </c>
      <c r="CE56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6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6" s="104">
        <f>LEN(Tableau15[[#This Row],[Equipe 1]])</f>
        <v>13</v>
      </c>
      <c r="CH56" s="104">
        <f>LEN(Tableau15[[#This Row],[Equipe 2]])</f>
        <v>15</v>
      </c>
      <c r="CI56" s="104">
        <f>IFERROR(IF(Tableau15[[#This Row],[Q3]]&gt;0,1,0)+IF(Tableau15[[#This Row],[Q4]]&gt;0,1,0),0)</f>
        <v>2</v>
      </c>
    </row>
    <row r="57" spans="1:87" x14ac:dyDescent="0.35">
      <c r="A57" s="120">
        <v>38</v>
      </c>
      <c r="B57" s="63" t="str">
        <f>Tableau1[[#This Row],[Sport]]&amp;" - "&amp;Tableau1[[#This Row],[Equipe 1]]&amp;" vs "&amp;Tableau1[[#This Row],[Equipe 2]]</f>
        <v>Padel - Les Tengos A vs Bayer les verres culs sec B</v>
      </c>
      <c r="C57" s="120" t="s">
        <v>62</v>
      </c>
      <c r="D57" s="63" t="str">
        <f>'2-Phase de classement-Padel'!$M$65</f>
        <v>Les Tengos A</v>
      </c>
      <c r="E57" s="63" t="str">
        <f>'2-Phase de classement-Padel'!$M$66</f>
        <v>Bayer les verres culs sec B</v>
      </c>
      <c r="F57" s="63" t="str">
        <f>'2-Phase de classement-Padel'!$N$66</f>
        <v>EC</v>
      </c>
      <c r="G57" s="104"/>
      <c r="H57" s="104"/>
      <c r="I57" s="104">
        <f>LEN(Tableau1[[#This Row],[Equipe 1]])</f>
        <v>12</v>
      </c>
      <c r="J57" s="104">
        <f>LEN(Tableau1[[#This Row],[Equipe 2]])</f>
        <v>27</v>
      </c>
      <c r="K57" s="104">
        <f>IFERROR(IF(Tableau1[[#This Row],[Q3]]&gt;0,1,0)+IF(Tableau1[[#This Row],[Q4]]&gt;0,1,0),0)</f>
        <v>2</v>
      </c>
      <c r="M57" s="135"/>
      <c r="N57" s="63"/>
      <c r="O57" s="63"/>
      <c r="P57" s="63"/>
      <c r="Q57" s="63"/>
      <c r="R57" s="63"/>
      <c r="S57" s="63"/>
      <c r="T57" s="63"/>
      <c r="U57" s="63"/>
      <c r="V57" s="134"/>
      <c r="X57" s="120">
        <v>38</v>
      </c>
      <c r="Y57" s="63" t="str">
        <f>Tableau2[[#This Row],[Sport]]&amp;" - "&amp;Tableau2[[#This Row],[Equipe 1]]&amp;" vs "&amp;Tableau2[[#This Row],[Equipe 2]]</f>
        <v>Badminton - Les torcheurs A vs Les torcheurs B</v>
      </c>
      <c r="Z57" s="120" t="s">
        <v>69</v>
      </c>
      <c r="AA57" s="63" t="str">
        <f>'2-Phase de classement-Bad'!$M$65</f>
        <v>Les torcheurs A</v>
      </c>
      <c r="AB57" s="63" t="str">
        <f>'2-Phase de classement-Bad'!$M$66</f>
        <v>Les torcheurs B</v>
      </c>
      <c r="AC57" s="63" t="str">
        <f>'2-Phase de classement-Bad'!$N$66</f>
        <v>EC</v>
      </c>
      <c r="AD57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Les torcheurs B</v>
      </c>
      <c r="AE57" s="104">
        <f>LEN(Tableau2[[#This Row],[Equipe 1]])</f>
        <v>15</v>
      </c>
      <c r="AF57" s="104">
        <f>LEN(Tableau2[[#This Row],[Equipe 2]])</f>
        <v>15</v>
      </c>
      <c r="AG57" s="104">
        <f>IFERROR(IF(Tableau2[[#This Row],[Q3]]&gt;0,1,0)+IF(Tableau2[[#This Row],[Q4]]&gt;0,1,0),0)</f>
        <v>2</v>
      </c>
      <c r="AH57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X57" s="120">
        <v>38</v>
      </c>
      <c r="AY57" s="63" t="str">
        <f>Tableau1[[#This Row],[Sport]]&amp;" - "&amp;Tableau1[[#This Row],[Equipe 1]]&amp;" vs "&amp;Tableau1[[#This Row],[Equipe 2]]</f>
        <v>Padel - Les Tengos A vs Bayer les verres culs sec B</v>
      </c>
      <c r="AZ57" s="120" t="s">
        <v>62</v>
      </c>
      <c r="BA57" s="63" t="str">
        <f>'2-Phase de classement-Padel'!$M$65</f>
        <v>Les Tengos A</v>
      </c>
      <c r="BB57" s="63" t="str">
        <f>'2-Phase de classement-Padel'!$M$66</f>
        <v>Bayer les verres culs sec B</v>
      </c>
      <c r="BC57" s="63" t="str">
        <f>'2-Phase de classement-Padel'!$N$66</f>
        <v>EC</v>
      </c>
      <c r="BD57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7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7" s="104">
        <f>LEN(Tableau3[[#This Row],[Equipe 1]])</f>
        <v>12</v>
      </c>
      <c r="BG57" s="104">
        <f>LEN(Tableau3[[#This Row],[Equipe 2]])</f>
        <v>27</v>
      </c>
      <c r="BH57" s="104">
        <f>IFERROR(IF(Tableau3[[#This Row],[Q3]]&gt;0,1,0)+IF(Tableau3[[#This Row],[Q4]]&gt;0,1,0),0)</f>
        <v>2</v>
      </c>
      <c r="BJ57" s="63"/>
      <c r="BK57" s="63"/>
      <c r="BL57" s="63"/>
      <c r="BM57" s="63"/>
      <c r="BN57" s="63"/>
      <c r="BO57" s="63"/>
      <c r="BP57" s="63"/>
      <c r="BQ57" s="63"/>
      <c r="BR57" s="63"/>
      <c r="BS57" s="63"/>
      <c r="BT57" s="63"/>
      <c r="BU57" s="63"/>
      <c r="BV57" s="63"/>
      <c r="BW57" s="63"/>
      <c r="BY57" s="120">
        <v>38</v>
      </c>
      <c r="BZ57" s="63" t="str">
        <f>Tableau15[[#This Row],[Sport]]&amp;" - "&amp;Tableau15[[#This Row],[Equipe 1]]&amp;" vs "&amp;Tableau15[[#This Row],[Equipe 2]]</f>
        <v>Padel - Les Tengos A vs Bayer les verres culs sec B</v>
      </c>
      <c r="CA57" s="120" t="s">
        <v>62</v>
      </c>
      <c r="CB57" s="63" t="str">
        <f>'2-Phase de classement-Padel'!$M$65</f>
        <v>Les Tengos A</v>
      </c>
      <c r="CC57" s="63" t="str">
        <f>'2-Phase de classement-Padel'!$M$66</f>
        <v>Bayer les verres culs sec B</v>
      </c>
      <c r="CD57" s="63">
        <f>'2-Phase de classement-Padel'!CM66</f>
        <v>0</v>
      </c>
      <c r="CE57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7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7" s="104">
        <f>LEN(Tableau15[[#This Row],[Equipe 1]])</f>
        <v>12</v>
      </c>
      <c r="CH57" s="104">
        <f>LEN(Tableau15[[#This Row],[Equipe 2]])</f>
        <v>27</v>
      </c>
      <c r="CI57" s="104">
        <f>IFERROR(IF(Tableau15[[#This Row],[Q3]]&gt;0,1,0)+IF(Tableau15[[#This Row],[Q4]]&gt;0,1,0),0)</f>
        <v>2</v>
      </c>
    </row>
    <row r="58" spans="1:87" x14ac:dyDescent="0.35">
      <c r="A58" s="120">
        <v>38</v>
      </c>
      <c r="B58" s="63" t="str">
        <f>Tableau1[[#This Row],[Sport]]&amp;" - "&amp;Tableau1[[#This Row],[Equipe 1]]&amp;" vs "&amp;Tableau1[[#This Row],[Equipe 2]]</f>
        <v>Padel - L'aile ou la cuite B vs VitaMines B</v>
      </c>
      <c r="C58" s="120" t="s">
        <v>62</v>
      </c>
      <c r="D58" s="63" t="str">
        <f>'2-Phase de classement-Padel'!$V$65</f>
        <v>L'aile ou la cuite B</v>
      </c>
      <c r="E58" s="63" t="str">
        <f>'2-Phase de classement-Padel'!$V$66</f>
        <v>VitaMines B</v>
      </c>
      <c r="F58" s="63" t="str">
        <f>'2-Phase de classement-Padel'!$W$66</f>
        <v>EC</v>
      </c>
      <c r="G58" s="104"/>
      <c r="H58" s="104"/>
      <c r="I58" s="104">
        <f>LEN(Tableau1[[#This Row],[Equipe 1]])</f>
        <v>20</v>
      </c>
      <c r="J58" s="104">
        <f>LEN(Tableau1[[#This Row],[Equipe 2]])</f>
        <v>11</v>
      </c>
      <c r="K58" s="104">
        <f>IFERROR(IF(Tableau1[[#This Row],[Q3]]&gt;0,1,0)+IF(Tableau1[[#This Row],[Q4]]&gt;0,1,0),0)</f>
        <v>2</v>
      </c>
      <c r="M58" s="135"/>
      <c r="N58" s="63"/>
      <c r="O58" s="63"/>
      <c r="P58" s="63"/>
      <c r="Q58" s="63"/>
      <c r="R58" s="63"/>
      <c r="S58" s="63"/>
      <c r="T58" s="63"/>
      <c r="U58" s="63"/>
      <c r="V58" s="134"/>
      <c r="X58" s="120">
        <v>38</v>
      </c>
      <c r="Y58" s="63" t="str">
        <f>Tableau2[[#This Row],[Sport]]&amp;" - "&amp;Tableau2[[#This Row],[Equipe 1]]&amp;" vs "&amp;Tableau2[[#This Row],[Equipe 2]]</f>
        <v>Badminton - Celtics Grave Gros A vs VitaMines B</v>
      </c>
      <c r="Z58" s="120" t="s">
        <v>69</v>
      </c>
      <c r="AA58" s="63" t="str">
        <f>'2-Phase de classement-Bad'!$V$65</f>
        <v>Celtics Grave Gros A</v>
      </c>
      <c r="AB58" s="63" t="str">
        <f>'2-Phase de classement-Bad'!$V$66</f>
        <v>VitaMines B</v>
      </c>
      <c r="AC58" s="63" t="str">
        <f>'2-Phase de classement-Bad'!$W$66</f>
        <v>EC</v>
      </c>
      <c r="AD58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Celtics Grave Gros A</v>
      </c>
      <c r="AE58" s="104">
        <f>LEN(Tableau2[[#This Row],[Equipe 1]])</f>
        <v>20</v>
      </c>
      <c r="AF58" s="104">
        <f>LEN(Tableau2[[#This Row],[Equipe 2]])</f>
        <v>11</v>
      </c>
      <c r="AG58" s="104">
        <f>IFERROR(IF(Tableau2[[#This Row],[Q3]]&gt;0,1,0)+IF(Tableau2[[#This Row],[Q4]]&gt;0,1,0),0)</f>
        <v>2</v>
      </c>
      <c r="AH58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X58" s="120">
        <v>38</v>
      </c>
      <c r="AY58" s="63" t="str">
        <f>Tableau1[[#This Row],[Sport]]&amp;" - "&amp;Tableau1[[#This Row],[Equipe 1]]&amp;" vs "&amp;Tableau1[[#This Row],[Equipe 2]]</f>
        <v>Padel - L'aile ou la cuite B vs VitaMines B</v>
      </c>
      <c r="AZ58" s="120" t="s">
        <v>62</v>
      </c>
      <c r="BA58" s="63" t="str">
        <f>'2-Phase de classement-Padel'!$V$65</f>
        <v>L'aile ou la cuite B</v>
      </c>
      <c r="BB58" s="63" t="str">
        <f>'2-Phase de classement-Padel'!$V$66</f>
        <v>VitaMines B</v>
      </c>
      <c r="BC58" s="63" t="str">
        <f>'2-Phase de classement-Padel'!$W$66</f>
        <v>EC</v>
      </c>
      <c r="BD58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8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8" s="104">
        <f>LEN(Tableau3[[#This Row],[Equipe 1]])</f>
        <v>20</v>
      </c>
      <c r="BG58" s="104">
        <f>LEN(Tableau3[[#This Row],[Equipe 2]])</f>
        <v>11</v>
      </c>
      <c r="BH58" s="104">
        <f>IFERROR(IF(Tableau3[[#This Row],[Q3]]&gt;0,1,0)+IF(Tableau3[[#This Row],[Q4]]&gt;0,1,0),0)</f>
        <v>2</v>
      </c>
      <c r="BJ58" s="63"/>
      <c r="BK58" s="63"/>
      <c r="BL58" s="63"/>
      <c r="BM58" s="63"/>
      <c r="BN58" s="63"/>
      <c r="BO58" s="63"/>
      <c r="BP58" s="63"/>
      <c r="BQ58" s="63"/>
      <c r="BR58" s="63"/>
      <c r="BS58" s="63"/>
      <c r="BT58" s="63"/>
      <c r="BU58" s="63"/>
      <c r="BV58" s="63"/>
      <c r="BW58" s="63"/>
      <c r="BY58" s="120">
        <v>38</v>
      </c>
      <c r="BZ58" s="63" t="str">
        <f>Tableau15[[#This Row],[Sport]]&amp;" - "&amp;Tableau15[[#This Row],[Equipe 1]]&amp;" vs "&amp;Tableau15[[#This Row],[Equipe 2]]</f>
        <v>Padel - L'aile ou la cuite B vs VitaMines B</v>
      </c>
      <c r="CA58" s="120" t="s">
        <v>62</v>
      </c>
      <c r="CB58" s="63" t="str">
        <f>'2-Phase de classement-Padel'!$V$65</f>
        <v>L'aile ou la cuite B</v>
      </c>
      <c r="CC58" s="63" t="str">
        <f>'2-Phase de classement-Padel'!$V$66</f>
        <v>VitaMines B</v>
      </c>
      <c r="CD58" s="63">
        <f>'2-Phase de classement-Padel'!CU66</f>
        <v>0</v>
      </c>
      <c r="CE58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8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8" s="104">
        <f>LEN(Tableau15[[#This Row],[Equipe 1]])</f>
        <v>20</v>
      </c>
      <c r="CH58" s="104">
        <f>LEN(Tableau15[[#This Row],[Equipe 2]])</f>
        <v>11</v>
      </c>
      <c r="CI58" s="104">
        <f>IFERROR(IF(Tableau15[[#This Row],[Q3]]&gt;0,1,0)+IF(Tableau15[[#This Row],[Q4]]&gt;0,1,0),0)</f>
        <v>2</v>
      </c>
    </row>
    <row r="59" spans="1:87" x14ac:dyDescent="0.35">
      <c r="A59" s="120">
        <v>39</v>
      </c>
      <c r="B59" s="63" t="str">
        <f>Tableau1[[#This Row],[Sport]]&amp;" - "&amp;Tableau1[[#This Row],[Equipe 1]]&amp;" vs "&amp;Tableau1[[#This Row],[Equipe 2]]</f>
        <v>Padel - Les Fisbrmzv B vs Waral B</v>
      </c>
      <c r="C59" s="120" t="s">
        <v>62</v>
      </c>
      <c r="D59" s="63" t="str">
        <f>'2-Phase de classement-Padel'!$M$75</f>
        <v>Les Fisbrmzv B</v>
      </c>
      <c r="E59" s="63" t="str">
        <f>'2-Phase de classement-Padel'!$M$76</f>
        <v>Waral B</v>
      </c>
      <c r="F59" s="63" t="str">
        <f>'2-Phase de classement-Padel'!$N$76</f>
        <v>EC</v>
      </c>
      <c r="G59" s="104"/>
      <c r="H59" s="104"/>
      <c r="I59" s="104">
        <f>LEN(Tableau1[[#This Row],[Equipe 1]])</f>
        <v>14</v>
      </c>
      <c r="J59" s="104">
        <f>LEN(Tableau1[[#This Row],[Equipe 2]])</f>
        <v>7</v>
      </c>
      <c r="K59" s="104">
        <f>IFERROR(IF(Tableau1[[#This Row],[Q3]]&gt;0,1,0)+IF(Tableau1[[#This Row],[Q4]]&gt;0,1,0),0)</f>
        <v>2</v>
      </c>
      <c r="M59" s="135"/>
      <c r="N59" s="63"/>
      <c r="O59" s="63"/>
      <c r="P59" s="63"/>
      <c r="Q59" s="63"/>
      <c r="R59" s="63"/>
      <c r="S59" s="63"/>
      <c r="T59" s="63"/>
      <c r="U59" s="63"/>
      <c r="V59" s="134"/>
      <c r="X59" s="120">
        <v>39</v>
      </c>
      <c r="Y59" s="63" t="str">
        <f>Tableau2[[#This Row],[Sport]]&amp;" - "&amp;Tableau2[[#This Row],[Equipe 1]]&amp;" vs "&amp;Tableau2[[#This Row],[Equipe 2]]</f>
        <v>Badminton - L'aile ou la cuite A vs Waral A</v>
      </c>
      <c r="Z59" s="120" t="s">
        <v>69</v>
      </c>
      <c r="AA59" s="63" t="str">
        <f>'2-Phase de classement-Bad'!$M$75</f>
        <v>L'aile ou la cuite A</v>
      </c>
      <c r="AB59" s="63" t="str">
        <f>'2-Phase de classement-Bad'!$M$76</f>
        <v>Waral A</v>
      </c>
      <c r="AC59" s="63" t="str">
        <f>'2-Phase de classement-Bad'!$N$76</f>
        <v>EC</v>
      </c>
      <c r="AD59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L'aile ou la cuite A</v>
      </c>
      <c r="AE59" s="104">
        <f>LEN(Tableau2[[#This Row],[Equipe 1]])</f>
        <v>20</v>
      </c>
      <c r="AF59" s="104">
        <f>LEN(Tableau2[[#This Row],[Equipe 2]])</f>
        <v>7</v>
      </c>
      <c r="AG59" s="104">
        <f>IFERROR(IF(Tableau2[[#This Row],[Q3]]&gt;0,1,0)+IF(Tableau2[[#This Row],[Q4]]&gt;0,1,0),0)</f>
        <v>2</v>
      </c>
      <c r="AH59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X59" s="120">
        <v>39</v>
      </c>
      <c r="AY59" s="63" t="str">
        <f>Tableau1[[#This Row],[Sport]]&amp;" - "&amp;Tableau1[[#This Row],[Equipe 1]]&amp;" vs "&amp;Tableau1[[#This Row],[Equipe 2]]</f>
        <v>Padel - Les Fisbrmzv B vs Waral B</v>
      </c>
      <c r="AZ59" s="120" t="s">
        <v>62</v>
      </c>
      <c r="BA59" s="63" t="str">
        <f>'2-Phase de classement-Padel'!$M$75</f>
        <v>Les Fisbrmzv B</v>
      </c>
      <c r="BB59" s="63" t="str">
        <f>'2-Phase de classement-Padel'!$M$76</f>
        <v>Waral B</v>
      </c>
      <c r="BC59" s="63" t="str">
        <f>'2-Phase de classement-Padel'!$N$76</f>
        <v>EC</v>
      </c>
      <c r="BD59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9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9" s="104">
        <f>LEN(Tableau3[[#This Row],[Equipe 1]])</f>
        <v>14</v>
      </c>
      <c r="BG59" s="104">
        <f>LEN(Tableau3[[#This Row],[Equipe 2]])</f>
        <v>7</v>
      </c>
      <c r="BH59" s="104">
        <f>IFERROR(IF(Tableau3[[#This Row],[Q3]]&gt;0,1,0)+IF(Tableau3[[#This Row],[Q4]]&gt;0,1,0),0)</f>
        <v>2</v>
      </c>
      <c r="BJ59" s="63"/>
      <c r="BK59" s="63"/>
      <c r="BL59" s="63"/>
      <c r="BM59" s="63"/>
      <c r="BN59" s="63"/>
      <c r="BO59" s="63"/>
      <c r="BP59" s="63"/>
      <c r="BQ59" s="63"/>
      <c r="BR59" s="63"/>
      <c r="BS59" s="63"/>
      <c r="BT59" s="63"/>
      <c r="BU59" s="63"/>
      <c r="BV59" s="63"/>
      <c r="BW59" s="63"/>
      <c r="BY59" s="120">
        <v>39</v>
      </c>
      <c r="BZ59" s="63" t="str">
        <f>Tableau15[[#This Row],[Sport]]&amp;" - "&amp;Tableau15[[#This Row],[Equipe 1]]&amp;" vs "&amp;Tableau15[[#This Row],[Equipe 2]]</f>
        <v>Padel - Les Fisbrmzv B vs Waral B</v>
      </c>
      <c r="CA59" s="120" t="s">
        <v>62</v>
      </c>
      <c r="CB59" s="63" t="str">
        <f>'2-Phase de classement-Padel'!$M$75</f>
        <v>Les Fisbrmzv B</v>
      </c>
      <c r="CC59" s="63" t="str">
        <f>'2-Phase de classement-Padel'!$M$76</f>
        <v>Waral B</v>
      </c>
      <c r="CD59" s="63">
        <f>'2-Phase de classement-Padel'!CM76</f>
        <v>0</v>
      </c>
      <c r="CE59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9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9" s="104">
        <f>LEN(Tableau15[[#This Row],[Equipe 1]])</f>
        <v>14</v>
      </c>
      <c r="CH59" s="104">
        <f>LEN(Tableau15[[#This Row],[Equipe 2]])</f>
        <v>7</v>
      </c>
      <c r="CI59" s="104">
        <f>IFERROR(IF(Tableau15[[#This Row],[Q3]]&gt;0,1,0)+IF(Tableau15[[#This Row],[Q4]]&gt;0,1,0),0)</f>
        <v>2</v>
      </c>
    </row>
    <row r="60" spans="1:87" x14ac:dyDescent="0.35">
      <c r="A60" s="120">
        <v>39</v>
      </c>
      <c r="B60" s="63" t="str">
        <f>Tableau1[[#This Row],[Sport]]&amp;" - "&amp;Tableau1[[#This Row],[Equipe 1]]&amp;" vs "&amp;Tableau1[[#This Row],[Equipe 2]]</f>
        <v>Padel - Celtics Grave Gros A vs L'aile ou la cuite A</v>
      </c>
      <c r="C60" s="120" t="s">
        <v>62</v>
      </c>
      <c r="D60" s="63" t="str">
        <f>'2-Phase de classement-Padel'!$V$75</f>
        <v>Celtics Grave Gros A</v>
      </c>
      <c r="E60" s="63" t="str">
        <f>'2-Phase de classement-Padel'!$V$76</f>
        <v>L'aile ou la cuite A</v>
      </c>
      <c r="F60" s="63">
        <f>'2-Phase de classement-Padel'!$W$76</f>
        <v>0</v>
      </c>
      <c r="G60" s="104"/>
      <c r="H60" s="104"/>
      <c r="I60" s="104">
        <f>LEN(Tableau1[[#This Row],[Equipe 1]])</f>
        <v>20</v>
      </c>
      <c r="J60" s="104">
        <f>LEN(Tableau1[[#This Row],[Equipe 2]])</f>
        <v>20</v>
      </c>
      <c r="K60" s="104">
        <f>IFERROR(IF(Tableau1[[#This Row],[Q3]]&gt;0,1,0)+IF(Tableau1[[#This Row],[Q4]]&gt;0,1,0),0)</f>
        <v>2</v>
      </c>
      <c r="M60" s="135"/>
      <c r="N60" s="63"/>
      <c r="O60" s="63"/>
      <c r="P60" s="63"/>
      <c r="Q60" s="63"/>
      <c r="R60" s="63"/>
      <c r="S60" s="63"/>
      <c r="T60" s="63"/>
      <c r="U60" s="63"/>
      <c r="V60" s="134"/>
      <c r="X60" s="120">
        <v>39</v>
      </c>
      <c r="Y60" s="63" t="str">
        <f>Tableau2[[#This Row],[Sport]]&amp;" - "&amp;Tableau2[[#This Row],[Equipe 1]]&amp;" vs "&amp;Tableau2[[#This Row],[Equipe 2]]</f>
        <v>Badminton - Téléteubiloutes A vs Pooldeads A</v>
      </c>
      <c r="Z60" s="120" t="s">
        <v>69</v>
      </c>
      <c r="AA60" s="63" t="str">
        <f>'2-Phase de classement-Bad'!$V$75</f>
        <v>Téléteubiloutes A</v>
      </c>
      <c r="AB60" s="63" t="str">
        <f>'2-Phase de classement-Bad'!$V$76</f>
        <v>Pooldeads A</v>
      </c>
      <c r="AC60" s="63" t="str">
        <f>'2-Phase de classement-Bad'!$W$76</f>
        <v>EC</v>
      </c>
      <c r="AD60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Téléteubiloutes A</v>
      </c>
      <c r="AE60" s="104">
        <f>LEN(Tableau2[[#This Row],[Equipe 1]])</f>
        <v>17</v>
      </c>
      <c r="AF60" s="104">
        <f>LEN(Tableau2[[#This Row],[Equipe 2]])</f>
        <v>11</v>
      </c>
      <c r="AG60" s="104">
        <f>IFERROR(IF(Tableau2[[#This Row],[Q3]]&gt;0,1,0)+IF(Tableau2[[#This Row],[Q4]]&gt;0,1,0),0)</f>
        <v>2</v>
      </c>
      <c r="AH60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X60" s="120">
        <v>39</v>
      </c>
      <c r="AY60" s="63" t="str">
        <f>Tableau1[[#This Row],[Sport]]&amp;" - "&amp;Tableau1[[#This Row],[Equipe 1]]&amp;" vs "&amp;Tableau1[[#This Row],[Equipe 2]]</f>
        <v>Padel - Celtics Grave Gros A vs L'aile ou la cuite A</v>
      </c>
      <c r="AZ60" s="120" t="s">
        <v>62</v>
      </c>
      <c r="BA60" s="63" t="str">
        <f>'2-Phase de classement-Padel'!$V$75</f>
        <v>Celtics Grave Gros A</v>
      </c>
      <c r="BB60" s="63" t="str">
        <f>'2-Phase de classement-Padel'!$V$76</f>
        <v>L'aile ou la cuite A</v>
      </c>
      <c r="BC60" s="63">
        <f>'2-Phase de classement-Padel'!$W$76</f>
        <v>0</v>
      </c>
      <c r="BD60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L'aile ou la cuite A</v>
      </c>
      <c r="BE60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60" s="104">
        <f>LEN(Tableau3[[#This Row],[Equipe 1]])</f>
        <v>20</v>
      </c>
      <c r="BG60" s="104">
        <f>LEN(Tableau3[[#This Row],[Equipe 2]])</f>
        <v>20</v>
      </c>
      <c r="BH60" s="104">
        <f>IFERROR(IF(Tableau3[[#This Row],[Q3]]&gt;0,1,0)+IF(Tableau3[[#This Row],[Q4]]&gt;0,1,0),0)</f>
        <v>2</v>
      </c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Y60" s="120">
        <v>39</v>
      </c>
      <c r="BZ60" s="63" t="str">
        <f>Tableau15[[#This Row],[Sport]]&amp;" - "&amp;Tableau15[[#This Row],[Equipe 1]]&amp;" vs "&amp;Tableau15[[#This Row],[Equipe 2]]</f>
        <v>Padel - Celtics Grave Gros A vs L'aile ou la cuite A</v>
      </c>
      <c r="CA60" s="120" t="s">
        <v>62</v>
      </c>
      <c r="CB60" s="63" t="str">
        <f>'2-Phase de classement-Padel'!$V$75</f>
        <v>Celtics Grave Gros A</v>
      </c>
      <c r="CC60" s="63" t="str">
        <f>'2-Phase de classement-Padel'!$V$76</f>
        <v>L'aile ou la cuite A</v>
      </c>
      <c r="CD60" s="63">
        <f>'2-Phase de classement-Padel'!CU76</f>
        <v>0</v>
      </c>
      <c r="CE60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60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60" s="104">
        <f>LEN(Tableau15[[#This Row],[Equipe 1]])</f>
        <v>20</v>
      </c>
      <c r="CH60" s="104">
        <f>LEN(Tableau15[[#This Row],[Equipe 2]])</f>
        <v>20</v>
      </c>
      <c r="CI60" s="104">
        <f>IFERROR(IF(Tableau15[[#This Row],[Q3]]&gt;0,1,0)+IF(Tableau15[[#This Row],[Q4]]&gt;0,1,0),0)</f>
        <v>2</v>
      </c>
    </row>
    <row r="61" spans="1:87" x14ac:dyDescent="0.35">
      <c r="A61" s="120">
        <v>40</v>
      </c>
      <c r="B61" s="63" t="str">
        <f>Tableau1[[#This Row],[Sport]]&amp;" - "&amp;Tableau1[[#This Row],[Equipe 1]]&amp;" vs "&amp;Tableau1[[#This Row],[Equipe 2]]</f>
        <v>Padel - Blockudoku B vs Bandanateam A</v>
      </c>
      <c r="C61" s="120" t="s">
        <v>62</v>
      </c>
      <c r="D61" s="63" t="str">
        <f>'2-Phase de classement-Padel'!$M$81</f>
        <v>Blockudoku B</v>
      </c>
      <c r="E61" s="63" t="str">
        <f>'2-Phase de classement-Padel'!$M$82</f>
        <v>Bandanateam A</v>
      </c>
      <c r="F61" s="63" t="str">
        <f>'2-Phase de classement-Padel'!$N$82</f>
        <v>EC</v>
      </c>
      <c r="G61" s="104"/>
      <c r="H61" s="104"/>
      <c r="I61" s="104">
        <f>LEN(Tableau1[[#This Row],[Equipe 1]])</f>
        <v>12</v>
      </c>
      <c r="J61" s="104">
        <f>LEN(Tableau1[[#This Row],[Equipe 2]])</f>
        <v>13</v>
      </c>
      <c r="K61" s="104">
        <f>IFERROR(IF(Tableau1[[#This Row],[Q3]]&gt;0,1,0)+IF(Tableau1[[#This Row],[Q4]]&gt;0,1,0),0)</f>
        <v>2</v>
      </c>
      <c r="M61" s="135"/>
      <c r="N61" s="63"/>
      <c r="O61" s="63"/>
      <c r="P61" s="63"/>
      <c r="Q61" s="63"/>
      <c r="R61" s="63"/>
      <c r="S61" s="63"/>
      <c r="T61" s="63"/>
      <c r="U61" s="63"/>
      <c r="V61" s="134"/>
      <c r="X61" s="120">
        <v>40</v>
      </c>
      <c r="Y61" s="63" t="str">
        <f>Tableau2[[#This Row],[Sport]]&amp;" - "&amp;Tableau2[[#This Row],[Equipe 1]]&amp;" vs "&amp;Tableau2[[#This Row],[Equipe 2]]</f>
        <v>Badminton - Bandanateam B vs Roue Libre A</v>
      </c>
      <c r="Z61" s="120" t="s">
        <v>69</v>
      </c>
      <c r="AA61" s="63" t="str">
        <f>'2-Phase de classement-Bad'!$M$81</f>
        <v>Bandanateam B</v>
      </c>
      <c r="AB61" s="63" t="str">
        <f>'2-Phase de classement-Bad'!$M$82</f>
        <v>Roue Libre A</v>
      </c>
      <c r="AC61" s="63">
        <f>'2-Phase de classement-Bad'!$N$82</f>
        <v>0</v>
      </c>
      <c r="AD61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Roue Libre A</v>
      </c>
      <c r="AE61" s="104">
        <f>LEN(Tableau2[[#This Row],[Equipe 1]])</f>
        <v>13</v>
      </c>
      <c r="AF61" s="104">
        <f>LEN(Tableau2[[#This Row],[Equipe 2]])</f>
        <v>12</v>
      </c>
      <c r="AG61" s="104">
        <f>IFERROR(IF(Tableau2[[#This Row],[Q3]]&gt;0,1,0)+IF(Tableau2[[#This Row],[Q4]]&gt;0,1,0),0)</f>
        <v>2</v>
      </c>
      <c r="AH61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X61" s="120">
        <v>40</v>
      </c>
      <c r="AY61" s="63" t="str">
        <f>Tableau1[[#This Row],[Sport]]&amp;" - "&amp;Tableau1[[#This Row],[Equipe 1]]&amp;" vs "&amp;Tableau1[[#This Row],[Equipe 2]]</f>
        <v>Padel - Blockudoku B vs Bandanateam A</v>
      </c>
      <c r="AZ61" s="120" t="s">
        <v>62</v>
      </c>
      <c r="BA61" s="63" t="str">
        <f>'2-Phase de classement-Padel'!$M$81</f>
        <v>Blockudoku B</v>
      </c>
      <c r="BB61" s="63" t="str">
        <f>'2-Phase de classement-Padel'!$M$82</f>
        <v>Bandanateam A</v>
      </c>
      <c r="BC61" s="63" t="str">
        <f>'2-Phase de classement-Padel'!$N$82</f>
        <v>EC</v>
      </c>
      <c r="BD61" s="104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61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61" s="104">
        <f>LEN(Tableau3[[#This Row],[Equipe 1]])</f>
        <v>12</v>
      </c>
      <c r="BG61" s="104">
        <f>LEN(Tableau3[[#This Row],[Equipe 2]])</f>
        <v>13</v>
      </c>
      <c r="BH61" s="104">
        <f>IFERROR(IF(Tableau3[[#This Row],[Q3]]&gt;0,1,0)+IF(Tableau3[[#This Row],[Q4]]&gt;0,1,0),0)</f>
        <v>2</v>
      </c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63"/>
      <c r="BU61" s="63"/>
      <c r="BV61" s="63"/>
      <c r="BW61" s="63"/>
      <c r="BY61" s="120">
        <v>40</v>
      </c>
      <c r="BZ61" s="63" t="str">
        <f>Tableau15[[#This Row],[Sport]]&amp;" - "&amp;Tableau15[[#This Row],[Equipe 1]]&amp;" vs "&amp;Tableau15[[#This Row],[Equipe 2]]</f>
        <v>Padel - Blockudoku B vs Bandanateam A</v>
      </c>
      <c r="CA61" s="120" t="s">
        <v>62</v>
      </c>
      <c r="CB61" s="63" t="str">
        <f>'2-Phase de classement-Padel'!$M$81</f>
        <v>Blockudoku B</v>
      </c>
      <c r="CC61" s="63" t="str">
        <f>'2-Phase de classement-Padel'!$M$82</f>
        <v>Bandanateam A</v>
      </c>
      <c r="CD61" s="63">
        <f>'2-Phase de classement-Padel'!CM82</f>
        <v>0</v>
      </c>
      <c r="CE61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61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61" s="104">
        <f>LEN(Tableau15[[#This Row],[Equipe 1]])</f>
        <v>12</v>
      </c>
      <c r="CH61" s="104">
        <f>LEN(Tableau15[[#This Row],[Equipe 2]])</f>
        <v>13</v>
      </c>
      <c r="CI61" s="104">
        <f>IFERROR(IF(Tableau15[[#This Row],[Q3]]&gt;0,1,0)+IF(Tableau15[[#This Row],[Q4]]&gt;0,1,0),0)</f>
        <v>2</v>
      </c>
    </row>
    <row r="62" spans="1:87" ht="15" thickBot="1" x14ac:dyDescent="0.4">
      <c r="A62" s="120">
        <v>40</v>
      </c>
      <c r="B62" s="63" t="str">
        <f>Tableau1[[#This Row],[Sport]]&amp;" - "&amp;Tableau1[[#This Row],[Equipe 1]]&amp;" vs "&amp;Tableau1[[#This Row],[Equipe 2]]</f>
        <v>Padel - Roue Libre A vs Les Tengos B</v>
      </c>
      <c r="C62" s="120" t="s">
        <v>62</v>
      </c>
      <c r="D62" s="63" t="str">
        <f>'2-Phase de classement-Padel'!$V$81</f>
        <v>Roue Libre A</v>
      </c>
      <c r="E62" s="63" t="str">
        <f>'2-Phase de classement-Padel'!$V$82</f>
        <v>Les Tengos B</v>
      </c>
      <c r="F62" s="63">
        <f>'2-Phase de classement-Padel'!$W$82</f>
        <v>0</v>
      </c>
      <c r="G62" s="104"/>
      <c r="H62" s="104"/>
      <c r="I62" s="104">
        <f>LEN(Tableau1[[#This Row],[Equipe 1]])</f>
        <v>12</v>
      </c>
      <c r="J62" s="104">
        <f>LEN(Tableau1[[#This Row],[Equipe 2]])</f>
        <v>12</v>
      </c>
      <c r="K62" s="104">
        <f>IFERROR(IF(Tableau1[[#This Row],[Q3]]&gt;0,1,0)+IF(Tableau1[[#This Row],[Q4]]&gt;0,1,0),0)</f>
        <v>2</v>
      </c>
      <c r="M62" s="136"/>
      <c r="N62" s="137"/>
      <c r="O62" s="137"/>
      <c r="P62" s="137"/>
      <c r="Q62" s="137"/>
      <c r="R62" s="137"/>
      <c r="S62" s="137"/>
      <c r="T62" s="137"/>
      <c r="U62" s="137"/>
      <c r="V62" s="138"/>
      <c r="X62" s="120">
        <v>40</v>
      </c>
      <c r="Y62" s="63" t="str">
        <f>Tableau2[[#This Row],[Sport]]&amp;" - "&amp;Tableau2[[#This Row],[Equipe 1]]&amp;" vs "&amp;Tableau2[[#This Row],[Equipe 2]]</f>
        <v>Badminton - Les Tengos B vs Les Fisbrmzv A</v>
      </c>
      <c r="Z62" s="120" t="s">
        <v>69</v>
      </c>
      <c r="AA62" s="63" t="str">
        <f>'2-Phase de classement-Bad'!$V$81</f>
        <v>Les Tengos B</v>
      </c>
      <c r="AB62" s="63" t="str">
        <f>'2-Phase de classement-Bad'!$V$82</f>
        <v>Les Fisbrmzv A</v>
      </c>
      <c r="AC62" s="63">
        <f>'2-Phase de classement-Bad'!$W$82</f>
        <v>0</v>
      </c>
      <c r="AD62" s="104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Les Tengos B</v>
      </c>
      <c r="AE62" s="104">
        <f>LEN(Tableau2[[#This Row],[Equipe 1]])</f>
        <v>12</v>
      </c>
      <c r="AF62" s="104">
        <f>LEN(Tableau2[[#This Row],[Equipe 2]])</f>
        <v>14</v>
      </c>
      <c r="AG62" s="104">
        <f>IFERROR(IF(Tableau2[[#This Row],[Q3]]&gt;0,1,0)+IF(Tableau2[[#This Row],[Q4]]&gt;0,1,0),0)</f>
        <v>2</v>
      </c>
      <c r="AH62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X62" s="120">
        <v>40</v>
      </c>
      <c r="AY62" s="63" t="str">
        <f>Tableau1[[#This Row],[Sport]]&amp;" - "&amp;Tableau1[[#This Row],[Equipe 1]]&amp;" vs "&amp;Tableau1[[#This Row],[Equipe 2]]</f>
        <v>Padel - Roue Libre A vs Les Tengos B</v>
      </c>
      <c r="AZ62" s="120" t="s">
        <v>62</v>
      </c>
      <c r="BA62" s="63" t="str">
        <f>'2-Phase de classement-Padel'!$V$81</f>
        <v>Roue Libre A</v>
      </c>
      <c r="BB62" s="63" t="str">
        <f>'2-Phase de classement-Padel'!$V$82</f>
        <v>Les Tengos B</v>
      </c>
      <c r="BC62" s="63">
        <f>'2-Phase de classement-Padel'!$W$82</f>
        <v>0</v>
      </c>
      <c r="BD62" s="104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Les Tengos B</v>
      </c>
      <c r="BE62" s="104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62" s="104">
        <f>LEN(Tableau3[[#This Row],[Equipe 1]])</f>
        <v>12</v>
      </c>
      <c r="BG62" s="104">
        <f>LEN(Tableau3[[#This Row],[Equipe 2]])</f>
        <v>12</v>
      </c>
      <c r="BH62" s="104">
        <f>IFERROR(IF(Tableau3[[#This Row],[Q3]]&gt;0,1,0)+IF(Tableau3[[#This Row],[Q4]]&gt;0,1,0),0)</f>
        <v>2</v>
      </c>
      <c r="BJ62" s="63"/>
      <c r="BK62" s="63"/>
      <c r="BL62" s="63"/>
      <c r="BM62" s="63"/>
      <c r="BN62" s="63"/>
      <c r="BO62" s="63"/>
      <c r="BP62" s="63"/>
      <c r="BQ62" s="63"/>
      <c r="BR62" s="63"/>
      <c r="BS62" s="63"/>
      <c r="BT62" s="63"/>
      <c r="BU62" s="63"/>
      <c r="BV62" s="63"/>
      <c r="BW62" s="63"/>
      <c r="BY62" s="120">
        <v>40</v>
      </c>
      <c r="BZ62" s="63" t="str">
        <f>Tableau15[[#This Row],[Sport]]&amp;" - "&amp;Tableau15[[#This Row],[Equipe 1]]&amp;" vs "&amp;Tableau15[[#This Row],[Equipe 2]]</f>
        <v>Padel - Roue Libre A vs Les Tengos B</v>
      </c>
      <c r="CA62" s="120" t="s">
        <v>62</v>
      </c>
      <c r="CB62" s="63" t="str">
        <f>'2-Phase de classement-Padel'!$V$81</f>
        <v>Roue Libre A</v>
      </c>
      <c r="CC62" s="63" t="str">
        <f>'2-Phase de classement-Padel'!$V$82</f>
        <v>Les Tengos B</v>
      </c>
      <c r="CD62" s="63">
        <f>'2-Phase de classement-Padel'!CU82</f>
        <v>0</v>
      </c>
      <c r="CE62" s="104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62" s="104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62" s="104">
        <f>LEN(Tableau15[[#This Row],[Equipe 1]])</f>
        <v>12</v>
      </c>
      <c r="CH62" s="104">
        <f>LEN(Tableau15[[#This Row],[Equipe 2]])</f>
        <v>12</v>
      </c>
      <c r="CI62" s="104">
        <f>IFERROR(IF(Tableau15[[#This Row],[Q3]]&gt;0,1,0)+IF(Tableau15[[#This Row],[Q4]]&gt;0,1,0),0)</f>
        <v>2</v>
      </c>
    </row>
  </sheetData>
  <mergeCells count="1">
    <mergeCell ref="M1:P1"/>
  </mergeCells>
  <phoneticPr fontId="2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F7446-B6F5-4F6D-804A-DCAD5CE8F29D}">
  <sheetPr>
    <tabColor rgb="FF00B050"/>
  </sheetPr>
  <dimension ref="B1:V19"/>
  <sheetViews>
    <sheetView showGridLines="0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15" sqref="C4:C15"/>
    </sheetView>
  </sheetViews>
  <sheetFormatPr baseColWidth="10" defaultRowHeight="14.5" x14ac:dyDescent="0.35"/>
  <cols>
    <col min="2" max="2" width="10.90625" style="2"/>
    <col min="3" max="22" width="24.1796875" customWidth="1"/>
  </cols>
  <sheetData>
    <row r="1" spans="2:22" s="82" customFormat="1" ht="24" customHeight="1" x14ac:dyDescent="0.35">
      <c r="B1" s="54"/>
      <c r="C1" s="83" t="s">
        <v>131</v>
      </c>
      <c r="O1" s="112"/>
      <c r="P1" s="78"/>
    </row>
    <row r="2" spans="2:22" ht="15.5" x14ac:dyDescent="0.35">
      <c r="C2" s="75">
        <f>'1-Phase de poule-Padel'!Y46+Paramétrage!$F$26</f>
        <v>0.60486111111111107</v>
      </c>
      <c r="D2" s="75">
        <f>C2+Paramétrage!$F$26+Paramétrage!$F$27</f>
        <v>0.61180555555555549</v>
      </c>
      <c r="E2" s="75">
        <f>D2+Paramétrage!$F$26+Paramétrage!$F$27</f>
        <v>0.61874999999999991</v>
      </c>
      <c r="F2" s="75">
        <f>E2+Paramétrage!$F$26+Paramétrage!$F$27</f>
        <v>0.62569444444444433</v>
      </c>
      <c r="G2" s="75">
        <f>F2+Paramétrage!$F$26+Paramétrage!$F$27</f>
        <v>0.63263888888888875</v>
      </c>
      <c r="H2" s="75">
        <f>G2+Paramétrage!$F$26+Paramétrage!$F$27</f>
        <v>0.63958333333333317</v>
      </c>
      <c r="I2" s="75">
        <f>H2+Paramétrage!$F$26+Paramétrage!$F$27</f>
        <v>0.64652777777777759</v>
      </c>
      <c r="J2" s="75">
        <f>I2+Paramétrage!$F$26+Paramétrage!$F$27</f>
        <v>0.65347222222222201</v>
      </c>
      <c r="K2" s="75">
        <f>J2+Paramétrage!$F$26+Paramétrage!$F$27</f>
        <v>0.66041666666666643</v>
      </c>
      <c r="L2" s="75">
        <f>K2+Paramétrage!$F$26+Paramétrage!$F$27</f>
        <v>0.66736111111111085</v>
      </c>
      <c r="M2" s="75">
        <f>L2+Paramétrage!$F$26+Paramétrage!$F$27</f>
        <v>0.67430555555555527</v>
      </c>
      <c r="N2" s="75">
        <f>M2+Paramétrage!$F$26+Paramétrage!$F$27</f>
        <v>0.68124999999999969</v>
      </c>
      <c r="O2" s="75">
        <v>0.73750000000000004</v>
      </c>
      <c r="P2" s="75">
        <f>O2+Paramétrage!$F$26+Paramétrage!$F$27</f>
        <v>0.74444444444444446</v>
      </c>
      <c r="Q2" s="75">
        <f>P2+Paramétrage!$F$26+Paramétrage!$F$27</f>
        <v>0.75138888888888888</v>
      </c>
      <c r="R2" s="75">
        <f>Q2+Paramétrage!$F$26+Paramétrage!$F$27</f>
        <v>0.7583333333333333</v>
      </c>
      <c r="S2" s="75">
        <f>R2+Paramétrage!$F$26+Paramétrage!$F$27</f>
        <v>0.76527777777777772</v>
      </c>
      <c r="T2" s="75">
        <f>S2+Paramétrage!$F$26+Paramétrage!$F$27</f>
        <v>0.77222222222222214</v>
      </c>
      <c r="U2" s="75">
        <f>T2+Paramétrage!$F$26+Paramétrage!$F$27</f>
        <v>0.77916666666666656</v>
      </c>
      <c r="V2" s="75">
        <f>U2+Paramétrage!$F$26+Paramétrage!$F$27</f>
        <v>0.78611111111111098</v>
      </c>
    </row>
    <row r="3" spans="2:22" s="1" customFormat="1" x14ac:dyDescent="0.35">
      <c r="C3" s="76" t="s">
        <v>79</v>
      </c>
      <c r="D3" s="77" t="s">
        <v>80</v>
      </c>
      <c r="E3" s="78" t="s">
        <v>81</v>
      </c>
      <c r="F3" s="79" t="s">
        <v>82</v>
      </c>
      <c r="G3" s="80" t="s">
        <v>83</v>
      </c>
      <c r="H3" s="76" t="s">
        <v>84</v>
      </c>
      <c r="I3" s="77" t="s">
        <v>85</v>
      </c>
      <c r="J3" s="78" t="s">
        <v>86</v>
      </c>
      <c r="K3" s="79" t="s">
        <v>87</v>
      </c>
      <c r="L3" s="80" t="s">
        <v>88</v>
      </c>
      <c r="M3" s="76" t="s">
        <v>89</v>
      </c>
      <c r="N3" s="77" t="s">
        <v>90</v>
      </c>
      <c r="O3" s="78" t="s">
        <v>91</v>
      </c>
      <c r="P3" s="80" t="s">
        <v>122</v>
      </c>
      <c r="Q3" s="76" t="s">
        <v>123</v>
      </c>
      <c r="R3" s="77" t="s">
        <v>124</v>
      </c>
      <c r="S3" s="78" t="s">
        <v>125</v>
      </c>
      <c r="T3" s="79" t="s">
        <v>126</v>
      </c>
      <c r="U3" s="79" t="s">
        <v>126</v>
      </c>
      <c r="V3" s="81" t="s">
        <v>127</v>
      </c>
    </row>
    <row r="4" spans="2:22" x14ac:dyDescent="0.35">
      <c r="B4" s="170" t="s">
        <v>74</v>
      </c>
      <c r="C4" s="126" t="str">
        <f>'BDD Tour'!P3</f>
        <v>Les torcheurs B</v>
      </c>
      <c r="D4" s="125">
        <f>'BDD Tour'!BM3</f>
        <v>0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63"/>
      <c r="U4" s="63"/>
      <c r="V4" s="63"/>
    </row>
    <row r="5" spans="2:22" x14ac:dyDescent="0.35">
      <c r="B5" s="171"/>
      <c r="C5" s="126" t="str">
        <f>'BDD Tour'!Q3</f>
        <v>Floyouyat A</v>
      </c>
      <c r="D5" s="125">
        <f>'BDD Tour'!BN3</f>
        <v>0</v>
      </c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63"/>
      <c r="U5" s="63"/>
      <c r="V5" s="63"/>
    </row>
    <row r="6" spans="2:22" ht="15.5" x14ac:dyDescent="0.35">
      <c r="B6" s="170" t="s">
        <v>75</v>
      </c>
      <c r="C6" s="127" t="str">
        <f>'BDD Tour'!P4</f>
        <v>Téléteubiloutes A</v>
      </c>
      <c r="D6" s="125">
        <f>'BDD Tour'!BM4</f>
        <v>0</v>
      </c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63"/>
      <c r="U6" s="63"/>
      <c r="V6" s="63"/>
    </row>
    <row r="7" spans="2:22" x14ac:dyDescent="0.35">
      <c r="B7" s="171"/>
      <c r="C7" s="126" t="str">
        <f>'BDD Tour'!Q4</f>
        <v>Celtics Grave Gros B</v>
      </c>
      <c r="D7" s="125">
        <f>'BDD Tour'!BN4</f>
        <v>0</v>
      </c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63"/>
      <c r="U7" s="63"/>
      <c r="V7" s="63"/>
    </row>
    <row r="8" spans="2:22" x14ac:dyDescent="0.35">
      <c r="B8" s="170" t="s">
        <v>129</v>
      </c>
      <c r="C8" s="126" t="str">
        <f>'BDD Tour'!P5</f>
        <v>Celtics Grave Gros A</v>
      </c>
      <c r="D8" s="125">
        <f>'BDD Tour'!BM5</f>
        <v>0</v>
      </c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63"/>
      <c r="U8" s="63"/>
      <c r="V8" s="63"/>
    </row>
    <row r="9" spans="2:22" x14ac:dyDescent="0.35">
      <c r="B9" s="171"/>
      <c r="C9" s="126" t="str">
        <f>'BDD Tour'!Q5</f>
        <v>L'aile ou la cuite A</v>
      </c>
      <c r="D9" s="125">
        <f>'BDD Tour'!BN5</f>
        <v>0</v>
      </c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63"/>
      <c r="U9" s="63"/>
      <c r="V9" s="63"/>
    </row>
    <row r="10" spans="2:22" x14ac:dyDescent="0.35">
      <c r="B10" s="170" t="s">
        <v>130</v>
      </c>
      <c r="C10" s="126" t="str">
        <f>'BDD Tour'!P6</f>
        <v>Roue Libre A</v>
      </c>
      <c r="D10" s="125">
        <f>'BDD Tour'!BM6</f>
        <v>0</v>
      </c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63"/>
      <c r="U10" s="63"/>
      <c r="V10" s="63"/>
    </row>
    <row r="11" spans="2:22" x14ac:dyDescent="0.35">
      <c r="B11" s="171"/>
      <c r="C11" s="126" t="str">
        <f>'BDD Tour'!Q6</f>
        <v>Les Tengos B</v>
      </c>
      <c r="D11" s="125">
        <f>'BDD Tour'!BN6</f>
        <v>0</v>
      </c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63"/>
      <c r="U11" s="63"/>
      <c r="V11" s="63"/>
    </row>
    <row r="12" spans="2:22" x14ac:dyDescent="0.35">
      <c r="B12" s="172" t="s">
        <v>76</v>
      </c>
      <c r="C12" s="126" t="str">
        <f>'BDD Tour'!AL3</f>
        <v>Akatsuki B</v>
      </c>
      <c r="D12" s="125">
        <f>'BDD Tour'!AL7</f>
        <v>0</v>
      </c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63"/>
      <c r="U12" s="63"/>
      <c r="V12" s="63"/>
    </row>
    <row r="13" spans="2:22" x14ac:dyDescent="0.35">
      <c r="B13" s="172"/>
      <c r="C13" s="126" t="str">
        <f>'BDD Tour'!AM3</f>
        <v>Facilement B</v>
      </c>
      <c r="D13" s="125">
        <f>'BDD Tour'!AM7</f>
        <v>0</v>
      </c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63"/>
      <c r="U13" s="63"/>
      <c r="V13" s="63"/>
    </row>
    <row r="14" spans="2:22" x14ac:dyDescent="0.35">
      <c r="B14" s="172" t="s">
        <v>77</v>
      </c>
      <c r="C14" s="126" t="str">
        <f>'BDD Tour'!AL4</f>
        <v>Facilement A</v>
      </c>
      <c r="D14" s="125">
        <f>'BDD Tour'!AL8</f>
        <v>0</v>
      </c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63"/>
      <c r="U14" s="63"/>
      <c r="V14" s="63"/>
    </row>
    <row r="15" spans="2:22" x14ac:dyDescent="0.35">
      <c r="B15" s="172"/>
      <c r="C15" s="126" t="str">
        <f>'BDD Tour'!AM4</f>
        <v>Akatsuki A</v>
      </c>
      <c r="D15" s="125">
        <f>'BDD Tour'!AM8</f>
        <v>0</v>
      </c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63"/>
      <c r="U15" s="63"/>
      <c r="V15" s="63"/>
    </row>
    <row r="16" spans="2:22" x14ac:dyDescent="0.35">
      <c r="B16" s="172" t="s">
        <v>78</v>
      </c>
      <c r="C16" s="126">
        <f>'BDD Tour'!AL5</f>
        <v>0</v>
      </c>
      <c r="D16" s="125">
        <f>'BDD Tour'!AL9</f>
        <v>0</v>
      </c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63"/>
      <c r="U16" s="63"/>
      <c r="V16" s="63"/>
    </row>
    <row r="17" spans="2:22" x14ac:dyDescent="0.35">
      <c r="B17" s="172"/>
      <c r="C17" s="126">
        <f>'BDD Tour'!AM5</f>
        <v>0</v>
      </c>
      <c r="D17" s="125">
        <f>'BDD Tour'!AM9</f>
        <v>0</v>
      </c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63"/>
      <c r="U17" s="63"/>
      <c r="V17" s="63"/>
    </row>
    <row r="18" spans="2:22" x14ac:dyDescent="0.35">
      <c r="B18" s="172" t="s">
        <v>128</v>
      </c>
      <c r="C18" s="126">
        <f>'BDD Tour'!AL6</f>
        <v>0</v>
      </c>
      <c r="D18" s="125">
        <f>'BDD Tour'!AL10</f>
        <v>0</v>
      </c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63"/>
      <c r="U18" s="63"/>
      <c r="V18" s="63"/>
    </row>
    <row r="19" spans="2:22" x14ac:dyDescent="0.35">
      <c r="B19" s="172"/>
      <c r="C19" s="126">
        <f>'BDD Tour'!AM6</f>
        <v>0</v>
      </c>
      <c r="D19" s="125">
        <f>'BDD Tour'!AM10</f>
        <v>0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63"/>
      <c r="U19" s="63"/>
      <c r="V19" s="63"/>
    </row>
  </sheetData>
  <mergeCells count="8">
    <mergeCell ref="B4:B5"/>
    <mergeCell ref="B8:B9"/>
    <mergeCell ref="B10:B11"/>
    <mergeCell ref="B18:B19"/>
    <mergeCell ref="B6:B7"/>
    <mergeCell ref="B12:B13"/>
    <mergeCell ref="B14:B15"/>
    <mergeCell ref="B16:B17"/>
  </mergeCells>
  <phoneticPr fontId="21" type="noConversion"/>
  <conditionalFormatting sqref="C4:C19">
    <cfRule type="duplicateValues" dxfId="986" priority="3"/>
  </conditionalFormatting>
  <conditionalFormatting sqref="C4:D19">
    <cfRule type="duplicateValues" dxfId="985" priority="1"/>
  </conditionalFormatting>
  <conditionalFormatting sqref="D4:D19">
    <cfRule type="duplicateValues" dxfId="984" priority="2"/>
  </conditionalFormatting>
  <conditionalFormatting sqref="E4:E19">
    <cfRule type="duplicateValues" dxfId="983" priority="33"/>
  </conditionalFormatting>
  <conditionalFormatting sqref="F4:F19">
    <cfRule type="duplicateValues" dxfId="982" priority="32"/>
  </conditionalFormatting>
  <conditionalFormatting sqref="G4:G19">
    <cfRule type="duplicateValues" dxfId="981" priority="31"/>
  </conditionalFormatting>
  <conditionalFormatting sqref="H4:H19">
    <cfRule type="duplicateValues" dxfId="980" priority="30"/>
  </conditionalFormatting>
  <conditionalFormatting sqref="I4:I19">
    <cfRule type="duplicateValues" dxfId="979" priority="29"/>
  </conditionalFormatting>
  <conditionalFormatting sqref="J4:J19">
    <cfRule type="duplicateValues" dxfId="978" priority="28"/>
  </conditionalFormatting>
  <conditionalFormatting sqref="K4:K19">
    <cfRule type="duplicateValues" dxfId="977" priority="27"/>
  </conditionalFormatting>
  <conditionalFormatting sqref="L4:L19">
    <cfRule type="duplicateValues" dxfId="976" priority="26"/>
  </conditionalFormatting>
  <conditionalFormatting sqref="M4:M19">
    <cfRule type="duplicateValues" dxfId="975" priority="25"/>
  </conditionalFormatting>
  <conditionalFormatting sqref="N4:N19">
    <cfRule type="duplicateValues" dxfId="974" priority="24"/>
  </conditionalFormatting>
  <conditionalFormatting sqref="O4:O19">
    <cfRule type="duplicateValues" dxfId="973" priority="23"/>
  </conditionalFormatting>
  <conditionalFormatting sqref="P4:P19">
    <cfRule type="duplicateValues" dxfId="972" priority="22"/>
  </conditionalFormatting>
  <conditionalFormatting sqref="Q4:Q19">
    <cfRule type="duplicateValues" dxfId="971" priority="21"/>
  </conditionalFormatting>
  <conditionalFormatting sqref="R4:R19">
    <cfRule type="duplicateValues" dxfId="970" priority="20"/>
  </conditionalFormatting>
  <conditionalFormatting sqref="S4:S19">
    <cfRule type="duplicateValues" dxfId="969" priority="19"/>
  </conditionalFormatting>
  <conditionalFormatting sqref="T4:T19">
    <cfRule type="duplicateValues" dxfId="968" priority="18"/>
  </conditionalFormatting>
  <conditionalFormatting sqref="U4:U19">
    <cfRule type="duplicateValues" dxfId="967" priority="17"/>
  </conditionalFormatting>
  <conditionalFormatting sqref="V4:V19">
    <cfRule type="duplicateValues" dxfId="966" priority="16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CBC79-9C46-4699-BD56-640426E909F4}">
  <dimension ref="B1:Z268"/>
  <sheetViews>
    <sheetView showGridLines="0" topLeftCell="A223" zoomScale="55" zoomScaleNormal="55" workbookViewId="0">
      <selection activeCell="E247" sqref="E247"/>
    </sheetView>
  </sheetViews>
  <sheetFormatPr baseColWidth="10" defaultRowHeight="14.5" x14ac:dyDescent="0.35"/>
  <cols>
    <col min="1" max="1" width="1.08984375" customWidth="1"/>
    <col min="3" max="3" width="6.36328125" customWidth="1"/>
    <col min="4" max="4" width="10.90625" style="2"/>
    <col min="5" max="5" width="75.1796875" style="2" customWidth="1"/>
    <col min="6" max="6" width="51.90625" customWidth="1"/>
    <col min="7" max="7" width="5.90625" customWidth="1"/>
    <col min="8" max="26" width="24.1796875" customWidth="1"/>
  </cols>
  <sheetData>
    <row r="1" spans="2:26" s="82" customFormat="1" ht="24" customHeight="1" x14ac:dyDescent="0.35">
      <c r="D1" s="54"/>
      <c r="E1" s="54"/>
      <c r="F1" s="83" t="s">
        <v>131</v>
      </c>
      <c r="G1" s="83"/>
      <c r="S1" s="112"/>
      <c r="T1" s="78"/>
    </row>
    <row r="2" spans="2:26" ht="15.5" x14ac:dyDescent="0.35">
      <c r="F2" s="75">
        <f>'1-Phase de poule-Padel'!Y46+Paramétrage!$F$26</f>
        <v>0.60486111111111107</v>
      </c>
      <c r="G2" s="75"/>
      <c r="H2" s="75">
        <f>F2+Paramétrage!$F$26+Paramétrage!$F$27</f>
        <v>0.61180555555555549</v>
      </c>
      <c r="I2" s="75">
        <f>H2+Paramétrage!$F$26+Paramétrage!$F$27</f>
        <v>0.61874999999999991</v>
      </c>
      <c r="J2" s="75">
        <f>I2+Paramétrage!$F$26+Paramétrage!$F$27</f>
        <v>0.62569444444444433</v>
      </c>
      <c r="K2" s="75">
        <f>J2+Paramétrage!$F$26+Paramétrage!$F$27</f>
        <v>0.63263888888888875</v>
      </c>
      <c r="L2" s="75">
        <f>K2+Paramétrage!$F$26+Paramétrage!$F$27</f>
        <v>0.63958333333333317</v>
      </c>
      <c r="M2" s="75">
        <f>L2+Paramétrage!$F$26+Paramétrage!$F$27</f>
        <v>0.64652777777777759</v>
      </c>
      <c r="N2" s="75">
        <f>M2+Paramétrage!$F$26+Paramétrage!$F$27</f>
        <v>0.65347222222222201</v>
      </c>
      <c r="O2" s="75">
        <f>N2+Paramétrage!$F$26+Paramétrage!$F$27</f>
        <v>0.66041666666666643</v>
      </c>
      <c r="P2" s="75">
        <f>O2+Paramétrage!$F$26+Paramétrage!$F$27</f>
        <v>0.66736111111111085</v>
      </c>
      <c r="Q2" s="75">
        <f>P2+Paramétrage!$F$26+Paramétrage!$F$27</f>
        <v>0.67430555555555527</v>
      </c>
      <c r="R2" s="75">
        <f>Q2+Paramétrage!$F$26+Paramétrage!$F$27</f>
        <v>0.68124999999999969</v>
      </c>
      <c r="S2" s="75">
        <v>0.73750000000000004</v>
      </c>
      <c r="T2" s="75">
        <f>S2+Paramétrage!$F$26+Paramétrage!$F$27</f>
        <v>0.74444444444444446</v>
      </c>
      <c r="U2" s="75">
        <f>T2+Paramétrage!$F$26+Paramétrage!$F$27</f>
        <v>0.75138888888888888</v>
      </c>
      <c r="V2" s="75">
        <f>U2+Paramétrage!$F$26+Paramétrage!$F$27</f>
        <v>0.7583333333333333</v>
      </c>
      <c r="W2" s="75">
        <f>V2+Paramétrage!$F$26+Paramétrage!$F$27</f>
        <v>0.76527777777777772</v>
      </c>
      <c r="X2" s="75">
        <f>W2+Paramétrage!$F$26+Paramétrage!$F$27</f>
        <v>0.77222222222222214</v>
      </c>
      <c r="Y2" s="75">
        <f>X2+Paramétrage!$F$26+Paramétrage!$F$27</f>
        <v>0.77916666666666656</v>
      </c>
      <c r="Z2" s="75">
        <f>Y2+Paramétrage!$F$26+Paramétrage!$F$27</f>
        <v>0.78611111111111098</v>
      </c>
    </row>
    <row r="3" spans="2:26" s="1" customFormat="1" ht="16" thickBot="1" x14ac:dyDescent="0.4">
      <c r="D3" s="149"/>
      <c r="E3" s="149" t="s">
        <v>233</v>
      </c>
      <c r="F3" s="76" t="s">
        <v>79</v>
      </c>
      <c r="G3" s="127"/>
      <c r="H3" s="77" t="s">
        <v>80</v>
      </c>
      <c r="I3" s="78" t="s">
        <v>81</v>
      </c>
      <c r="J3" s="79" t="s">
        <v>82</v>
      </c>
      <c r="K3" s="80" t="s">
        <v>83</v>
      </c>
      <c r="L3" s="76" t="s">
        <v>84</v>
      </c>
      <c r="M3" s="77" t="s">
        <v>85</v>
      </c>
      <c r="N3" s="78" t="s">
        <v>86</v>
      </c>
      <c r="O3" s="79" t="s">
        <v>87</v>
      </c>
      <c r="P3" s="80" t="s">
        <v>88</v>
      </c>
      <c r="Q3" s="76" t="s">
        <v>89</v>
      </c>
      <c r="R3" s="77" t="s">
        <v>90</v>
      </c>
      <c r="S3" s="78" t="s">
        <v>91</v>
      </c>
      <c r="T3" s="80" t="s">
        <v>122</v>
      </c>
      <c r="U3" s="76" t="s">
        <v>123</v>
      </c>
      <c r="V3" s="77" t="s">
        <v>124</v>
      </c>
      <c r="W3" s="78" t="s">
        <v>125</v>
      </c>
      <c r="X3" s="79" t="s">
        <v>126</v>
      </c>
      <c r="Y3" s="79" t="s">
        <v>126</v>
      </c>
      <c r="Z3" s="81" t="s">
        <v>127</v>
      </c>
    </row>
    <row r="4" spans="2:26" x14ac:dyDescent="0.35">
      <c r="B4" s="173" t="s">
        <v>79</v>
      </c>
      <c r="C4" t="s">
        <v>62</v>
      </c>
      <c r="D4" s="176" t="s">
        <v>74</v>
      </c>
      <c r="E4" s="142" t="str">
        <f>C4&amp;" - "&amp;F4&amp;" vs "&amp;F5&amp;" - "&amp;F4</f>
        <v>Padel - Akatsuki A vs Facilement B - Akatsuki A</v>
      </c>
      <c r="F4" s="126" t="s">
        <v>188</v>
      </c>
      <c r="G4" s="126" t="s">
        <v>5</v>
      </c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63"/>
      <c r="Y4" s="63"/>
      <c r="Z4" s="63"/>
    </row>
    <row r="5" spans="2:26" x14ac:dyDescent="0.35">
      <c r="B5" s="174"/>
      <c r="C5" t="s">
        <v>62</v>
      </c>
      <c r="D5" s="177"/>
      <c r="E5" s="142" t="str">
        <f>C5&amp;" - "&amp;F4&amp;" vs "&amp;F5&amp;" - "&amp;F5</f>
        <v>Padel - Akatsuki A vs Facilement B - Facilement B</v>
      </c>
      <c r="F5" s="126" t="s">
        <v>189</v>
      </c>
      <c r="G5" s="126" t="s">
        <v>7</v>
      </c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63"/>
      <c r="Y5" s="63"/>
      <c r="Z5" s="63"/>
    </row>
    <row r="6" spans="2:26" ht="15.5" x14ac:dyDescent="0.35">
      <c r="B6" s="174"/>
      <c r="C6" t="s">
        <v>62</v>
      </c>
      <c r="D6" s="176" t="s">
        <v>75</v>
      </c>
      <c r="E6" s="142" t="str">
        <f>C6&amp;" - "&amp;F6&amp;" vs "&amp;F7&amp;" - "&amp;F6</f>
        <v>Padel - Gett'up A vs Pooldeads B - Gett'up A</v>
      </c>
      <c r="F6" s="127" t="s">
        <v>186</v>
      </c>
      <c r="G6" s="126" t="s">
        <v>7</v>
      </c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63"/>
      <c r="Y6" s="63"/>
      <c r="Z6" s="63"/>
    </row>
    <row r="7" spans="2:26" x14ac:dyDescent="0.35">
      <c r="B7" s="174"/>
      <c r="C7" t="s">
        <v>62</v>
      </c>
      <c r="D7" s="177"/>
      <c r="E7" s="142" t="str">
        <f>C7&amp;" - "&amp;F6&amp;" vs "&amp;F7&amp;" - "&amp;F7</f>
        <v>Padel - Gett'up A vs Pooldeads B - Pooldeads B</v>
      </c>
      <c r="F7" s="126" t="s">
        <v>201</v>
      </c>
      <c r="G7" s="126" t="s">
        <v>5</v>
      </c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63"/>
      <c r="Y7" s="63"/>
      <c r="Z7" s="63"/>
    </row>
    <row r="8" spans="2:26" x14ac:dyDescent="0.35">
      <c r="B8" s="174"/>
      <c r="C8" t="s">
        <v>62</v>
      </c>
      <c r="D8" s="176" t="s">
        <v>129</v>
      </c>
      <c r="E8" s="142" t="str">
        <f>C8&amp;" - "&amp;F8&amp;" vs "&amp;F9&amp;" - "&amp;F8</f>
        <v>Padel - Les inconnus A vs Roue Libre B - Les inconnus A</v>
      </c>
      <c r="F8" s="126" t="s">
        <v>190</v>
      </c>
      <c r="G8" s="126" t="s">
        <v>5</v>
      </c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63"/>
      <c r="Y8" s="63"/>
      <c r="Z8" s="63"/>
    </row>
    <row r="9" spans="2:26" x14ac:dyDescent="0.35">
      <c r="B9" s="174"/>
      <c r="C9" t="s">
        <v>62</v>
      </c>
      <c r="D9" s="177"/>
      <c r="E9" s="142" t="str">
        <f>C9&amp;" - "&amp;F8&amp;" vs "&amp;F9&amp;" - "&amp;F9</f>
        <v>Padel - Les inconnus A vs Roue Libre B - Roue Libre B</v>
      </c>
      <c r="F9" s="126" t="s">
        <v>182</v>
      </c>
      <c r="G9" s="126" t="s">
        <v>7</v>
      </c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63"/>
      <c r="Y9" s="63"/>
      <c r="Z9" s="63"/>
    </row>
    <row r="10" spans="2:26" x14ac:dyDescent="0.35">
      <c r="B10" s="174"/>
      <c r="C10" t="s">
        <v>62</v>
      </c>
      <c r="D10" s="176" t="s">
        <v>130</v>
      </c>
      <c r="E10" s="142" t="str">
        <f>C10&amp;" - "&amp;F10&amp;" vs "&amp;F11&amp;" - "&amp;F10</f>
        <v>Padel - Lazio de Rhum A vs Gett'up B - Lazio de Rhum A</v>
      </c>
      <c r="F10" s="126" t="s">
        <v>203</v>
      </c>
      <c r="G10" s="126" t="s">
        <v>7</v>
      </c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63"/>
      <c r="Y10" s="63"/>
      <c r="Z10" s="63"/>
    </row>
    <row r="11" spans="2:26" x14ac:dyDescent="0.35">
      <c r="B11" s="174"/>
      <c r="C11" t="s">
        <v>62</v>
      </c>
      <c r="D11" s="177"/>
      <c r="E11" s="142" t="str">
        <f>C11&amp;" - "&amp;F10&amp;" vs "&amp;F11&amp;" - "&amp;F11</f>
        <v>Padel - Lazio de Rhum A vs Gett'up B - Gett'up B</v>
      </c>
      <c r="F11" s="126" t="s">
        <v>202</v>
      </c>
      <c r="G11" s="126" t="s">
        <v>5</v>
      </c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63"/>
      <c r="Y11" s="63"/>
      <c r="Z11" s="63"/>
    </row>
    <row r="12" spans="2:26" x14ac:dyDescent="0.35">
      <c r="B12" s="174"/>
      <c r="C12" t="s">
        <v>234</v>
      </c>
      <c r="D12" s="178" t="s">
        <v>76</v>
      </c>
      <c r="E12" s="142" t="str">
        <f>C12&amp;" - "&amp;F12&amp;" vs "&amp;F13&amp;" - "&amp;F12</f>
        <v>Bad - Akatsuki B vs Facilement A - Akatsuki B</v>
      </c>
      <c r="F12" s="126" t="s">
        <v>191</v>
      </c>
      <c r="G12" s="126" t="s">
        <v>5</v>
      </c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63"/>
      <c r="Y12" s="63"/>
      <c r="Z12" s="63"/>
    </row>
    <row r="13" spans="2:26" x14ac:dyDescent="0.35">
      <c r="B13" s="174"/>
      <c r="C13" t="s">
        <v>234</v>
      </c>
      <c r="D13" s="178"/>
      <c r="E13" s="142" t="str">
        <f>C13&amp;" - "&amp;F12&amp;" vs "&amp;F13&amp;" - "&amp;F13</f>
        <v>Bad - Akatsuki B vs Facilement A - Facilement A</v>
      </c>
      <c r="F13" s="126" t="s">
        <v>181</v>
      </c>
      <c r="G13" s="126" t="s">
        <v>7</v>
      </c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63"/>
      <c r="Y13" s="63"/>
      <c r="Z13" s="63"/>
    </row>
    <row r="14" spans="2:26" x14ac:dyDescent="0.35">
      <c r="B14" s="174"/>
      <c r="C14" t="s">
        <v>234</v>
      </c>
      <c r="D14" s="178" t="s">
        <v>77</v>
      </c>
      <c r="E14" s="142" t="str">
        <f>C14&amp;" - "&amp;F14&amp;" vs "&amp;F15&amp;" - "&amp;F14</f>
        <v>Bad - L'aile ou la cuite B vs Bayer les verres culs sec A - L'aile ou la cuite B</v>
      </c>
      <c r="F14" s="126" t="s">
        <v>199</v>
      </c>
      <c r="G14" s="126" t="s">
        <v>5</v>
      </c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63"/>
      <c r="Y14" s="63"/>
      <c r="Z14" s="63"/>
    </row>
    <row r="15" spans="2:26" x14ac:dyDescent="0.35">
      <c r="B15" s="174"/>
      <c r="C15" t="s">
        <v>234</v>
      </c>
      <c r="D15" s="178"/>
      <c r="E15" s="142" t="str">
        <f>C15&amp;" - "&amp;F14&amp;" vs "&amp;F15&amp;" - "&amp;F15</f>
        <v>Bad - L'aile ou la cuite B vs Bayer les verres culs sec A - Bayer les verres culs sec A</v>
      </c>
      <c r="F15" s="126" t="s">
        <v>200</v>
      </c>
      <c r="G15" s="126" t="s">
        <v>7</v>
      </c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63"/>
      <c r="Y15" s="63"/>
      <c r="Z15" s="63"/>
    </row>
    <row r="16" spans="2:26" x14ac:dyDescent="0.35">
      <c r="B16" s="174"/>
      <c r="C16" t="s">
        <v>234</v>
      </c>
      <c r="D16" s="178" t="s">
        <v>78</v>
      </c>
      <c r="E16" s="142" t="str">
        <f>C16&amp;" - "&amp;F16&amp;" vs "&amp;F17&amp;" - "&amp;F16</f>
        <v>Bad - Les inconnus B vs Spyk'up B - Les inconnus B</v>
      </c>
      <c r="F16" s="126" t="s">
        <v>207</v>
      </c>
      <c r="G16" s="126" t="s">
        <v>7</v>
      </c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63"/>
      <c r="Y16" s="63"/>
      <c r="Z16" s="63"/>
    </row>
    <row r="17" spans="2:26" x14ac:dyDescent="0.35">
      <c r="B17" s="174"/>
      <c r="C17" t="s">
        <v>234</v>
      </c>
      <c r="D17" s="178"/>
      <c r="E17" s="142" t="str">
        <f>C17&amp;" - "&amp;F16&amp;" vs "&amp;F17&amp;" - "&amp;F17</f>
        <v>Bad - Les inconnus B vs Spyk'up B - Spyk'up B</v>
      </c>
      <c r="F17" s="126" t="s">
        <v>209</v>
      </c>
      <c r="G17" s="126" t="s">
        <v>5</v>
      </c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63"/>
      <c r="Y17" s="63"/>
      <c r="Z17" s="63"/>
    </row>
    <row r="18" spans="2:26" x14ac:dyDescent="0.35">
      <c r="B18" s="174"/>
      <c r="C18" t="s">
        <v>234</v>
      </c>
      <c r="D18" s="178" t="s">
        <v>128</v>
      </c>
      <c r="E18" s="142" t="str">
        <f>C18&amp;" - "&amp;F18&amp;" vs "&amp;F19&amp;" - "&amp;F18</f>
        <v>Bad - Waral B vs Blockudoku B - Waral B</v>
      </c>
      <c r="F18" s="126" t="s">
        <v>205</v>
      </c>
      <c r="G18" s="126" t="s">
        <v>7</v>
      </c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63"/>
      <c r="Y18" s="63"/>
      <c r="Z18" s="63"/>
    </row>
    <row r="19" spans="2:26" ht="15" thickBot="1" x14ac:dyDescent="0.4">
      <c r="B19" s="175"/>
      <c r="C19" t="s">
        <v>234</v>
      </c>
      <c r="D19" s="178"/>
      <c r="E19" s="142" t="str">
        <f>C19&amp;" - "&amp;F18&amp;" vs "&amp;F19&amp;" - "&amp;F19</f>
        <v>Bad - Waral B vs Blockudoku B - Blockudoku B</v>
      </c>
      <c r="F19" s="126" t="s">
        <v>206</v>
      </c>
      <c r="G19" s="126" t="s">
        <v>5</v>
      </c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63"/>
      <c r="Y19" s="63"/>
      <c r="Z19" s="63"/>
    </row>
    <row r="20" spans="2:26" x14ac:dyDescent="0.35">
      <c r="B20" s="173" t="s">
        <v>80</v>
      </c>
      <c r="C20" t="s">
        <v>62</v>
      </c>
      <c r="D20" s="179" t="s">
        <v>74</v>
      </c>
      <c r="E20" s="142" t="str">
        <f>C20&amp;" - "&amp;F20&amp;" vs "&amp;F21&amp;" - "&amp;F20</f>
        <v>Padel - Téléteubiloutes A vs Les torcheurs B - Téléteubiloutes A</v>
      </c>
      <c r="F20" s="126" t="s">
        <v>192</v>
      </c>
      <c r="G20" s="126" t="s">
        <v>5</v>
      </c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63"/>
      <c r="Y20" s="63"/>
      <c r="Z20" s="63"/>
    </row>
    <row r="21" spans="2:26" x14ac:dyDescent="0.35">
      <c r="B21" s="174"/>
      <c r="C21" t="s">
        <v>62</v>
      </c>
      <c r="D21" s="180"/>
      <c r="E21" s="142" t="str">
        <f>C21&amp;" - "&amp;F20&amp;" vs "&amp;F21&amp;" - "&amp;F21</f>
        <v>Padel - Téléteubiloutes A vs Les torcheurs B - Les torcheurs B</v>
      </c>
      <c r="F21" s="126" t="s">
        <v>185</v>
      </c>
      <c r="G21" s="126" t="s">
        <v>7</v>
      </c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63"/>
      <c r="Y21" s="63"/>
      <c r="Z21" s="63"/>
    </row>
    <row r="22" spans="2:26" ht="15.5" x14ac:dyDescent="0.35">
      <c r="B22" s="174"/>
      <c r="C22" t="s">
        <v>62</v>
      </c>
      <c r="D22" s="179" t="s">
        <v>75</v>
      </c>
      <c r="E22" s="142" t="str">
        <f>C22&amp;" - "&amp;F22&amp;" vs "&amp;F23&amp;" - "&amp;F22</f>
        <v>Padel - Pooldeads A vs Celtics Grave Gros B - Pooldeads A</v>
      </c>
      <c r="F22" s="127" t="s">
        <v>184</v>
      </c>
      <c r="G22" s="126" t="s">
        <v>7</v>
      </c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63"/>
      <c r="Y22" s="63"/>
      <c r="Z22" s="63"/>
    </row>
    <row r="23" spans="2:26" x14ac:dyDescent="0.35">
      <c r="B23" s="174"/>
      <c r="C23" t="s">
        <v>62</v>
      </c>
      <c r="D23" s="180"/>
      <c r="E23" s="142" t="str">
        <f>C23&amp;" - "&amp;F22&amp;" vs "&amp;F23&amp;" - "&amp;F23</f>
        <v>Padel - Pooldeads A vs Celtics Grave Gros B - Celtics Grave Gros B</v>
      </c>
      <c r="F23" s="126" t="s">
        <v>204</v>
      </c>
      <c r="G23" s="126" t="s">
        <v>5</v>
      </c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63"/>
      <c r="Y23" s="63"/>
      <c r="Z23" s="63"/>
    </row>
    <row r="24" spans="2:26" x14ac:dyDescent="0.35">
      <c r="B24" s="174"/>
      <c r="C24" t="s">
        <v>62</v>
      </c>
      <c r="D24" s="179" t="s">
        <v>129</v>
      </c>
      <c r="E24" s="142" t="str">
        <f>C24&amp;" - "&amp;F24&amp;" vs "&amp;F25&amp;" - "&amp;F24</f>
        <v>Padel - Les Fisbrmzv A vs VitaMines B - Les Fisbrmzv A</v>
      </c>
      <c r="F24" s="126" t="s">
        <v>197</v>
      </c>
      <c r="G24" s="126" t="s">
        <v>5</v>
      </c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63"/>
      <c r="Y24" s="63"/>
      <c r="Z24" s="63"/>
    </row>
    <row r="25" spans="2:26" x14ac:dyDescent="0.35">
      <c r="B25" s="174"/>
      <c r="C25" t="s">
        <v>62</v>
      </c>
      <c r="D25" s="180"/>
      <c r="E25" s="142" t="str">
        <f>C25&amp;" - "&amp;F24&amp;" vs "&amp;F25&amp;" - "&amp;F25</f>
        <v>Padel - Les Fisbrmzv A vs VitaMines B - VitaMines B</v>
      </c>
      <c r="F25" s="126" t="s">
        <v>183</v>
      </c>
      <c r="G25" s="126" t="s">
        <v>7</v>
      </c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63"/>
      <c r="Y25" s="63"/>
      <c r="Z25" s="63"/>
    </row>
    <row r="26" spans="2:26" x14ac:dyDescent="0.35">
      <c r="B26" s="174"/>
      <c r="C26" t="s">
        <v>62</v>
      </c>
      <c r="D26" s="179" t="s">
        <v>130</v>
      </c>
      <c r="E26" s="142" t="str">
        <f>C26&amp;" - "&amp;F26&amp;" vs "&amp;F27&amp;" - "&amp;F26</f>
        <v>Padel - Roue Libre A vs Les Fisbrmzv B - Roue Libre A</v>
      </c>
      <c r="F26" s="126" t="s">
        <v>174</v>
      </c>
      <c r="G26" s="126" t="s">
        <v>7</v>
      </c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63"/>
      <c r="Y26" s="63"/>
      <c r="Z26" s="63"/>
    </row>
    <row r="27" spans="2:26" x14ac:dyDescent="0.35">
      <c r="B27" s="174"/>
      <c r="C27" t="s">
        <v>62</v>
      </c>
      <c r="D27" s="180"/>
      <c r="E27" s="142" t="str">
        <f>C27&amp;" - "&amp;F26&amp;" vs "&amp;F27&amp;" - "&amp;F27</f>
        <v>Padel - Roue Libre A vs Les Fisbrmzv B - Les Fisbrmzv B</v>
      </c>
      <c r="F27" s="126" t="s">
        <v>196</v>
      </c>
      <c r="G27" s="126" t="s">
        <v>5</v>
      </c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63"/>
      <c r="Y27" s="63"/>
      <c r="Z27" s="63"/>
    </row>
    <row r="28" spans="2:26" x14ac:dyDescent="0.35">
      <c r="B28" s="174"/>
      <c r="C28" t="s">
        <v>234</v>
      </c>
      <c r="D28" s="181" t="s">
        <v>76</v>
      </c>
      <c r="E28" s="142" t="str">
        <f>C28&amp;" - "&amp;F28&amp;" vs "&amp;F29&amp;" - "&amp;F28</f>
        <v>Bad - Spyk'up A vs Floyouyat B - Spyk'up A</v>
      </c>
      <c r="F28" s="126" t="s">
        <v>179</v>
      </c>
      <c r="G28" s="126" t="s">
        <v>5</v>
      </c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63"/>
      <c r="Y28" s="63"/>
      <c r="Z28" s="63"/>
    </row>
    <row r="29" spans="2:26" x14ac:dyDescent="0.35">
      <c r="B29" s="174"/>
      <c r="C29" t="s">
        <v>234</v>
      </c>
      <c r="D29" s="181"/>
      <c r="E29" s="142" t="str">
        <f>C29&amp;" - "&amp;F28&amp;" vs "&amp;F29&amp;" - "&amp;F29</f>
        <v>Bad - Spyk'up A vs Floyouyat B - Floyouyat B</v>
      </c>
      <c r="F29" s="126" t="s">
        <v>180</v>
      </c>
      <c r="G29" s="126" t="s">
        <v>7</v>
      </c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63"/>
      <c r="Y29" s="63"/>
      <c r="Z29" s="63"/>
    </row>
    <row r="30" spans="2:26" x14ac:dyDescent="0.35">
      <c r="B30" s="174"/>
      <c r="C30" t="s">
        <v>234</v>
      </c>
      <c r="D30" s="181" t="s">
        <v>77</v>
      </c>
      <c r="E30" s="142" t="str">
        <f>C30&amp;" - "&amp;F30&amp;" vs "&amp;F31&amp;" - "&amp;F30</f>
        <v>Bad - Blockudoku A vs Téléteubiloutes B - Blockudoku A</v>
      </c>
      <c r="F30" s="126" t="s">
        <v>194</v>
      </c>
      <c r="G30" s="126" t="s">
        <v>5</v>
      </c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63"/>
      <c r="Y30" s="63"/>
      <c r="Z30" s="63"/>
    </row>
    <row r="31" spans="2:26" x14ac:dyDescent="0.35">
      <c r="B31" s="174"/>
      <c r="C31" t="s">
        <v>234</v>
      </c>
      <c r="D31" s="181"/>
      <c r="E31" s="142" t="str">
        <f>C31&amp;" - "&amp;F30&amp;" vs "&amp;F31&amp;" - "&amp;F31</f>
        <v>Bad - Blockudoku A vs Téléteubiloutes B - Téléteubiloutes B</v>
      </c>
      <c r="F31" s="126" t="s">
        <v>195</v>
      </c>
      <c r="G31" s="126" t="s">
        <v>7</v>
      </c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63"/>
      <c r="Y31" s="63"/>
      <c r="Z31" s="63"/>
    </row>
    <row r="32" spans="2:26" x14ac:dyDescent="0.35">
      <c r="B32" s="174"/>
      <c r="C32" t="s">
        <v>234</v>
      </c>
      <c r="D32" s="181" t="s">
        <v>78</v>
      </c>
      <c r="E32" s="142" t="str">
        <f>C32&amp;" - "&amp;F32&amp;" vs "&amp;F33&amp;" - "&amp;F32</f>
        <v>Bad - Floyouyat A vs Les Tengos A - Floyouyat A</v>
      </c>
      <c r="F32" s="126" t="s">
        <v>208</v>
      </c>
      <c r="G32" s="126" t="s">
        <v>7</v>
      </c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63"/>
      <c r="Y32" s="63"/>
      <c r="Z32" s="63"/>
    </row>
    <row r="33" spans="2:26" x14ac:dyDescent="0.35">
      <c r="B33" s="174"/>
      <c r="C33" t="s">
        <v>234</v>
      </c>
      <c r="D33" s="181"/>
      <c r="E33" s="142" t="str">
        <f>C33&amp;" - "&amp;F32&amp;" vs "&amp;F33&amp;" - "&amp;F33</f>
        <v>Bad - Floyouyat A vs Les Tengos A - Les Tengos A</v>
      </c>
      <c r="F33" s="126" t="s">
        <v>198</v>
      </c>
      <c r="G33" s="126" t="s">
        <v>5</v>
      </c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63"/>
      <c r="Y33" s="63"/>
      <c r="Z33" s="63"/>
    </row>
    <row r="34" spans="2:26" x14ac:dyDescent="0.35">
      <c r="B34" s="174"/>
      <c r="C34" t="s">
        <v>234</v>
      </c>
      <c r="D34" s="181" t="s">
        <v>128</v>
      </c>
      <c r="E34" s="142" t="str">
        <f>C34&amp;" - "&amp;F34&amp;" vs "&amp;F35&amp;" - "&amp;F34</f>
        <v>Bad - Celtics Grave Gros A vs Les torcheurs A - Celtics Grave Gros A</v>
      </c>
      <c r="F34" s="126" t="s">
        <v>187</v>
      </c>
      <c r="G34" s="126" t="s">
        <v>7</v>
      </c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63"/>
      <c r="Y34" s="63"/>
      <c r="Z34" s="63"/>
    </row>
    <row r="35" spans="2:26" ht="15" thickBot="1" x14ac:dyDescent="0.4">
      <c r="B35" s="175"/>
      <c r="C35" t="s">
        <v>234</v>
      </c>
      <c r="D35" s="181"/>
      <c r="E35" s="142" t="str">
        <f>C35&amp;" - "&amp;F34&amp;" vs "&amp;F35&amp;" - "&amp;F35</f>
        <v>Bad - Celtics Grave Gros A vs Les torcheurs A - Les torcheurs A</v>
      </c>
      <c r="F35" s="126" t="s">
        <v>193</v>
      </c>
      <c r="G35" s="126" t="s">
        <v>5</v>
      </c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63"/>
      <c r="Y35" s="63"/>
      <c r="Z35" s="63"/>
    </row>
    <row r="36" spans="2:26" x14ac:dyDescent="0.35">
      <c r="B36" s="173" t="s">
        <v>81</v>
      </c>
      <c r="C36" t="s">
        <v>62</v>
      </c>
      <c r="D36" s="176" t="s">
        <v>74</v>
      </c>
      <c r="E36" s="142" t="str">
        <f>C36&amp;" - "&amp;F36&amp;" vs "&amp;F37&amp;" - "&amp;F36</f>
        <v>Padel - VitaMines A vs Floyouyat B - VitaMines A</v>
      </c>
      <c r="F36" s="126" t="s">
        <v>238</v>
      </c>
      <c r="G36" s="126" t="s">
        <v>5</v>
      </c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63"/>
      <c r="Y36" s="63"/>
      <c r="Z36" s="63"/>
    </row>
    <row r="37" spans="2:26" x14ac:dyDescent="0.35">
      <c r="B37" s="174"/>
      <c r="C37" t="s">
        <v>62</v>
      </c>
      <c r="D37" s="177"/>
      <c r="E37" s="142" t="str">
        <f>C37&amp;" - "&amp;F36&amp;" vs "&amp;F37&amp;" - "&amp;F37</f>
        <v>Padel - VitaMines A vs Floyouyat B - Floyouyat B</v>
      </c>
      <c r="F37" s="126" t="s">
        <v>180</v>
      </c>
      <c r="G37" s="126" t="s">
        <v>7</v>
      </c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63"/>
      <c r="Y37" s="63"/>
      <c r="Z37" s="63"/>
    </row>
    <row r="38" spans="2:26" ht="15.5" x14ac:dyDescent="0.35">
      <c r="B38" s="174"/>
      <c r="C38" t="s">
        <v>62</v>
      </c>
      <c r="D38" s="176" t="s">
        <v>75</v>
      </c>
      <c r="E38" s="142" t="str">
        <f>C38&amp;" - "&amp;F38&amp;" vs "&amp;F39&amp;" - "&amp;F38</f>
        <v>Padel - Bayer les verres culs sec A vs Lazio de Rhum B - Bayer les verres culs sec A</v>
      </c>
      <c r="F38" s="127" t="s">
        <v>200</v>
      </c>
      <c r="G38" s="126" t="s">
        <v>7</v>
      </c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63"/>
      <c r="Y38" s="63"/>
      <c r="Z38" s="63"/>
    </row>
    <row r="39" spans="2:26" x14ac:dyDescent="0.35">
      <c r="B39" s="174"/>
      <c r="C39" t="s">
        <v>62</v>
      </c>
      <c r="D39" s="177"/>
      <c r="E39" s="142" t="str">
        <f>C39&amp;" - "&amp;F38&amp;" vs "&amp;F39&amp;" - "&amp;F39</f>
        <v>Padel - Bayer les verres culs sec A vs Lazio de Rhum B - Lazio de Rhum B</v>
      </c>
      <c r="F39" s="126" t="s">
        <v>239</v>
      </c>
      <c r="G39" s="126" t="s">
        <v>5</v>
      </c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63"/>
      <c r="Y39" s="63"/>
      <c r="Z39" s="63"/>
    </row>
    <row r="40" spans="2:26" x14ac:dyDescent="0.35">
      <c r="B40" s="174"/>
      <c r="C40" t="s">
        <v>62</v>
      </c>
      <c r="D40" s="176" t="s">
        <v>129</v>
      </c>
      <c r="E40" s="142" t="str">
        <f>C40&amp;" - "&amp;F40&amp;" vs "&amp;F41&amp;" - "&amp;F40</f>
        <v>Padel - Facilement A vs Akatsuki B - Facilement A</v>
      </c>
      <c r="F40" s="126" t="s">
        <v>181</v>
      </c>
      <c r="G40" s="126" t="s">
        <v>5</v>
      </c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63"/>
      <c r="Y40" s="63"/>
      <c r="Z40" s="63"/>
    </row>
    <row r="41" spans="2:26" x14ac:dyDescent="0.35">
      <c r="B41" s="174"/>
      <c r="C41" t="s">
        <v>62</v>
      </c>
      <c r="D41" s="177"/>
      <c r="E41" s="142" t="str">
        <f>C41&amp;" - "&amp;F40&amp;" vs "&amp;F41&amp;" - "&amp;F41</f>
        <v>Padel - Facilement A vs Akatsuki B - Akatsuki B</v>
      </c>
      <c r="F41" s="126" t="s">
        <v>191</v>
      </c>
      <c r="G41" s="126" t="s">
        <v>7</v>
      </c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63"/>
      <c r="Y41" s="63"/>
      <c r="Z41" s="63"/>
    </row>
    <row r="42" spans="2:26" x14ac:dyDescent="0.35">
      <c r="B42" s="174"/>
      <c r="C42" t="s">
        <v>62</v>
      </c>
      <c r="D42" s="176" t="s">
        <v>130</v>
      </c>
      <c r="E42" s="142" t="str">
        <f>C42&amp;" - "&amp;F42&amp;" vs "&amp;F43&amp;" - "&amp;F42</f>
        <v>Padel - Blockudoku A vs Téléteubiloutes B - Blockudoku A</v>
      </c>
      <c r="F42" s="126" t="s">
        <v>194</v>
      </c>
      <c r="G42" s="126" t="s">
        <v>7</v>
      </c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63"/>
      <c r="Y42" s="63"/>
      <c r="Z42" s="63"/>
    </row>
    <row r="43" spans="2:26" x14ac:dyDescent="0.35">
      <c r="B43" s="174"/>
      <c r="C43" t="s">
        <v>62</v>
      </c>
      <c r="D43" s="177"/>
      <c r="E43" s="142" t="str">
        <f>C43&amp;" - "&amp;F42&amp;" vs "&amp;F43&amp;" - "&amp;F43</f>
        <v>Padel - Blockudoku A vs Téléteubiloutes B - Téléteubiloutes B</v>
      </c>
      <c r="F43" s="126" t="s">
        <v>195</v>
      </c>
      <c r="G43" s="126" t="s">
        <v>5</v>
      </c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63"/>
      <c r="Y43" s="63"/>
      <c r="Z43" s="63"/>
    </row>
    <row r="44" spans="2:26" x14ac:dyDescent="0.35">
      <c r="B44" s="174"/>
      <c r="C44" t="s">
        <v>234</v>
      </c>
      <c r="D44" s="178" t="s">
        <v>76</v>
      </c>
      <c r="E44" s="142" t="str">
        <f>C44&amp;" - "&amp;F44&amp;" vs "&amp;F45&amp;" - "&amp;F44</f>
        <v>Bad - Facilement B vs Akatsuki A - Facilement B</v>
      </c>
      <c r="F44" s="126" t="s">
        <v>189</v>
      </c>
      <c r="G44" s="126" t="s">
        <v>5</v>
      </c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63"/>
      <c r="Y44" s="63"/>
      <c r="Z44" s="63"/>
    </row>
    <row r="45" spans="2:26" x14ac:dyDescent="0.35">
      <c r="B45" s="174"/>
      <c r="C45" t="s">
        <v>234</v>
      </c>
      <c r="D45" s="178"/>
      <c r="E45" s="142" t="str">
        <f>C45&amp;" - "&amp;F44&amp;" vs "&amp;F45&amp;" - "&amp;F45</f>
        <v>Bad - Facilement B vs Akatsuki A - Akatsuki A</v>
      </c>
      <c r="F45" s="126" t="s">
        <v>188</v>
      </c>
      <c r="G45" s="126" t="s">
        <v>7</v>
      </c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63"/>
      <c r="Y45" s="63"/>
      <c r="Z45" s="63"/>
    </row>
    <row r="46" spans="2:26" x14ac:dyDescent="0.35">
      <c r="B46" s="174"/>
      <c r="C46" t="s">
        <v>234</v>
      </c>
      <c r="D46" s="178" t="s">
        <v>77</v>
      </c>
      <c r="E46" s="142" t="str">
        <f>C46&amp;" - "&amp;F46&amp;" vs "&amp;F47&amp;" - "&amp;F46</f>
        <v>Bad - Bayer les verres culs sec B vs Pooldeads B - Bayer les verres culs sec B</v>
      </c>
      <c r="F46" s="126" t="s">
        <v>240</v>
      </c>
      <c r="G46" s="126" t="s">
        <v>5</v>
      </c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63"/>
      <c r="Y46" s="63"/>
      <c r="Z46" s="63"/>
    </row>
    <row r="47" spans="2:26" x14ac:dyDescent="0.35">
      <c r="B47" s="174"/>
      <c r="C47" t="s">
        <v>234</v>
      </c>
      <c r="D47" s="178"/>
      <c r="E47" s="142" t="str">
        <f>C47&amp;" - "&amp;F46&amp;" vs "&amp;F47&amp;" - "&amp;F47</f>
        <v>Bad - Bayer les verres culs sec B vs Pooldeads B - Pooldeads B</v>
      </c>
      <c r="F47" s="126" t="s">
        <v>201</v>
      </c>
      <c r="G47" s="126" t="s">
        <v>7</v>
      </c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63"/>
      <c r="Y47" s="63"/>
      <c r="Z47" s="63"/>
    </row>
    <row r="48" spans="2:26" x14ac:dyDescent="0.35">
      <c r="B48" s="174"/>
      <c r="C48" t="s">
        <v>234</v>
      </c>
      <c r="D48" s="178" t="s">
        <v>78</v>
      </c>
      <c r="E48" s="142" t="str">
        <f>C48&amp;" - "&amp;F48&amp;" vs "&amp;F49&amp;" - "&amp;F48</f>
        <v>Bad - Lazio de Rhum A vs Celtics Grave Gros B - Lazio de Rhum A</v>
      </c>
      <c r="F48" s="126" t="s">
        <v>203</v>
      </c>
      <c r="G48" s="126" t="s">
        <v>7</v>
      </c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63"/>
      <c r="Y48" s="63"/>
      <c r="Z48" s="63"/>
    </row>
    <row r="49" spans="2:26" x14ac:dyDescent="0.35">
      <c r="B49" s="174"/>
      <c r="C49" t="s">
        <v>234</v>
      </c>
      <c r="D49" s="178"/>
      <c r="E49" s="142" t="str">
        <f>C49&amp;" - "&amp;F48&amp;" vs "&amp;F49&amp;" - "&amp;F49</f>
        <v>Bad - Lazio de Rhum A vs Celtics Grave Gros B - Celtics Grave Gros B</v>
      </c>
      <c r="F49" s="126" t="s">
        <v>204</v>
      </c>
      <c r="G49" s="126" t="s">
        <v>5</v>
      </c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63"/>
      <c r="Y49" s="63"/>
      <c r="Z49" s="63"/>
    </row>
    <row r="50" spans="2:26" x14ac:dyDescent="0.35">
      <c r="B50" s="174"/>
      <c r="C50" t="s">
        <v>234</v>
      </c>
      <c r="D50" s="178" t="s">
        <v>128</v>
      </c>
      <c r="E50" s="142" t="str">
        <f>C50&amp;" - "&amp;F50&amp;" vs "&amp;F51&amp;" - "&amp;F50</f>
        <v>Bad - Roue Libre B vs Les Fisbrmzv B - Roue Libre B</v>
      </c>
      <c r="F50" s="126" t="s">
        <v>182</v>
      </c>
      <c r="G50" s="126" t="s">
        <v>7</v>
      </c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63"/>
      <c r="Y50" s="63"/>
      <c r="Z50" s="63"/>
    </row>
    <row r="51" spans="2:26" ht="15" thickBot="1" x14ac:dyDescent="0.4">
      <c r="B51" s="175"/>
      <c r="C51" t="s">
        <v>234</v>
      </c>
      <c r="D51" s="178"/>
      <c r="E51" s="142" t="str">
        <f>C51&amp;" - "&amp;F50&amp;" vs "&amp;F51&amp;" - "&amp;F51</f>
        <v>Bad - Roue Libre B vs Les Fisbrmzv B - Les Fisbrmzv B</v>
      </c>
      <c r="F51" s="126" t="s">
        <v>196</v>
      </c>
      <c r="G51" s="126" t="s">
        <v>5</v>
      </c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63"/>
      <c r="Y51" s="63"/>
      <c r="Z51" s="63"/>
    </row>
    <row r="52" spans="2:26" x14ac:dyDescent="0.35">
      <c r="B52" s="173" t="s">
        <v>82</v>
      </c>
      <c r="C52" t="s">
        <v>62</v>
      </c>
      <c r="D52" s="179" t="s">
        <v>74</v>
      </c>
      <c r="E52" s="142" t="str">
        <f>C52&amp;" - "&amp;F52&amp;" vs "&amp;F53&amp;" - "&amp;F52</f>
        <v>Padel - Spyk'up A vs Les inconnus B - Spyk'up A</v>
      </c>
      <c r="F52" s="126" t="s">
        <v>179</v>
      </c>
      <c r="G52" s="126" t="s">
        <v>5</v>
      </c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63"/>
      <c r="Y52" s="63"/>
      <c r="Z52" s="63"/>
    </row>
    <row r="53" spans="2:26" x14ac:dyDescent="0.35">
      <c r="B53" s="174"/>
      <c r="C53" t="s">
        <v>62</v>
      </c>
      <c r="D53" s="180"/>
      <c r="E53" s="142" t="str">
        <f>C53&amp;" - "&amp;F52&amp;" vs "&amp;F53&amp;" - "&amp;F53</f>
        <v>Padel - Spyk'up A vs Les inconnus B - Les inconnus B</v>
      </c>
      <c r="F53" s="126" t="s">
        <v>207</v>
      </c>
      <c r="G53" s="126" t="s">
        <v>7</v>
      </c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63"/>
      <c r="Y53" s="63"/>
      <c r="Z53" s="63"/>
    </row>
    <row r="54" spans="2:26" ht="15.5" x14ac:dyDescent="0.35">
      <c r="B54" s="174"/>
      <c r="C54" t="s">
        <v>62</v>
      </c>
      <c r="D54" s="179" t="s">
        <v>75</v>
      </c>
      <c r="E54" s="142" t="str">
        <f>C54&amp;" - "&amp;F54&amp;" vs "&amp;F55&amp;" - "&amp;F54</f>
        <v>Padel - Floyouyat A vs Spyk'up B - Floyouyat A</v>
      </c>
      <c r="F54" s="127" t="s">
        <v>208</v>
      </c>
      <c r="G54" s="126" t="s">
        <v>7</v>
      </c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63"/>
      <c r="Y54" s="63"/>
      <c r="Z54" s="63"/>
    </row>
    <row r="55" spans="2:26" x14ac:dyDescent="0.35">
      <c r="B55" s="174"/>
      <c r="C55" t="s">
        <v>62</v>
      </c>
      <c r="D55" s="180"/>
      <c r="E55" s="142" t="str">
        <f>C55&amp;" - "&amp;F54&amp;" vs "&amp;F55&amp;" - "&amp;F55</f>
        <v>Padel - Floyouyat A vs Spyk'up B - Spyk'up B</v>
      </c>
      <c r="F55" s="126" t="s">
        <v>209</v>
      </c>
      <c r="G55" s="126" t="s">
        <v>5</v>
      </c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63"/>
      <c r="Y55" s="63"/>
      <c r="Z55" s="63"/>
    </row>
    <row r="56" spans="2:26" x14ac:dyDescent="0.35">
      <c r="B56" s="174"/>
      <c r="C56" t="s">
        <v>62</v>
      </c>
      <c r="D56" s="179" t="s">
        <v>129</v>
      </c>
      <c r="E56" s="142" t="str">
        <f>C56&amp;" - "&amp;F56&amp;" vs "&amp;F57&amp;" - "&amp;F56</f>
        <v>Padel - Waral A vs L'aile ou la cuite B - Waral A</v>
      </c>
      <c r="F56" s="126" t="s">
        <v>241</v>
      </c>
      <c r="G56" s="126" t="s">
        <v>5</v>
      </c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63"/>
      <c r="Y56" s="63"/>
      <c r="Z56" s="63"/>
    </row>
    <row r="57" spans="2:26" x14ac:dyDescent="0.35">
      <c r="B57" s="174"/>
      <c r="C57" t="s">
        <v>62</v>
      </c>
      <c r="D57" s="180"/>
      <c r="E57" s="142" t="str">
        <f>C57&amp;" - "&amp;F56&amp;" vs "&amp;F57&amp;" - "&amp;F57</f>
        <v>Padel - Waral A vs L'aile ou la cuite B - L'aile ou la cuite B</v>
      </c>
      <c r="F57" s="126" t="s">
        <v>199</v>
      </c>
      <c r="G57" s="126" t="s">
        <v>7</v>
      </c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63"/>
      <c r="Y57" s="63"/>
      <c r="Z57" s="63"/>
    </row>
    <row r="58" spans="2:26" x14ac:dyDescent="0.35">
      <c r="B58" s="174"/>
      <c r="C58" t="s">
        <v>62</v>
      </c>
      <c r="D58" s="179" t="s">
        <v>130</v>
      </c>
      <c r="E58" s="142" t="str">
        <f>C58&amp;" - "&amp;F58&amp;" vs "&amp;F59&amp;" - "&amp;F58</f>
        <v>Padel - Celtics Grave Gros A vs Blockudoku B - Celtics Grave Gros A</v>
      </c>
      <c r="F58" s="126" t="s">
        <v>187</v>
      </c>
      <c r="G58" s="126" t="s">
        <v>7</v>
      </c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63"/>
      <c r="Y58" s="63"/>
      <c r="Z58" s="63"/>
    </row>
    <row r="59" spans="2:26" x14ac:dyDescent="0.35">
      <c r="B59" s="174"/>
      <c r="C59" t="s">
        <v>62</v>
      </c>
      <c r="D59" s="180"/>
      <c r="E59" s="142" t="str">
        <f>C59&amp;" - "&amp;F58&amp;" vs "&amp;F59&amp;" - "&amp;F59</f>
        <v>Padel - Celtics Grave Gros A vs Blockudoku B - Blockudoku B</v>
      </c>
      <c r="F59" s="126" t="s">
        <v>206</v>
      </c>
      <c r="G59" s="126" t="s">
        <v>5</v>
      </c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63"/>
      <c r="Y59" s="63"/>
      <c r="Z59" s="63"/>
    </row>
    <row r="60" spans="2:26" x14ac:dyDescent="0.35">
      <c r="B60" s="174"/>
      <c r="C60" t="s">
        <v>234</v>
      </c>
      <c r="D60" s="181" t="s">
        <v>76</v>
      </c>
      <c r="E60" s="142" t="str">
        <f>C60&amp;" - "&amp;F60&amp;" vs "&amp;F61&amp;" - "&amp;F60</f>
        <v>Bad - Les torcheurs B vs Gett'up A - Les torcheurs B</v>
      </c>
      <c r="F60" s="126" t="s">
        <v>185</v>
      </c>
      <c r="G60" s="126" t="s">
        <v>5</v>
      </c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63"/>
      <c r="Y60" s="63"/>
      <c r="Z60" s="63"/>
    </row>
    <row r="61" spans="2:26" x14ac:dyDescent="0.35">
      <c r="B61" s="174"/>
      <c r="C61" t="s">
        <v>234</v>
      </c>
      <c r="D61" s="181"/>
      <c r="E61" s="142" t="str">
        <f>C61&amp;" - "&amp;F60&amp;" vs "&amp;F61&amp;" - "&amp;F61</f>
        <v>Bad - Les torcheurs B vs Gett'up A - Gett'up A</v>
      </c>
      <c r="F61" s="126" t="s">
        <v>186</v>
      </c>
      <c r="G61" s="126" t="s">
        <v>7</v>
      </c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63"/>
      <c r="Y61" s="63"/>
      <c r="Z61" s="63"/>
    </row>
    <row r="62" spans="2:26" x14ac:dyDescent="0.35">
      <c r="B62" s="174"/>
      <c r="C62" t="s">
        <v>234</v>
      </c>
      <c r="D62" s="181" t="s">
        <v>77</v>
      </c>
      <c r="E62" s="142" t="str">
        <f>C62&amp;" - "&amp;F62&amp;" vs "&amp;F63&amp;" - "&amp;F62</f>
        <v>Bad - Bandanateam A vs VitaMines B - Bandanateam A</v>
      </c>
      <c r="F62" s="126" t="s">
        <v>242</v>
      </c>
      <c r="G62" s="126" t="s">
        <v>5</v>
      </c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63"/>
      <c r="Y62" s="63"/>
      <c r="Z62" s="63"/>
    </row>
    <row r="63" spans="2:26" x14ac:dyDescent="0.35">
      <c r="B63" s="174"/>
      <c r="C63" t="s">
        <v>234</v>
      </c>
      <c r="D63" s="181"/>
      <c r="E63" s="142" t="str">
        <f>C63&amp;" - "&amp;F62&amp;" vs "&amp;F63&amp;" - "&amp;F63</f>
        <v>Bad - Bandanateam A vs VitaMines B - VitaMines B</v>
      </c>
      <c r="F63" s="126" t="s">
        <v>183</v>
      </c>
      <c r="G63" s="126" t="s">
        <v>7</v>
      </c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63"/>
      <c r="Y63" s="63"/>
      <c r="Z63" s="63"/>
    </row>
    <row r="64" spans="2:26" x14ac:dyDescent="0.35">
      <c r="B64" s="174"/>
      <c r="C64" t="s">
        <v>234</v>
      </c>
      <c r="D64" s="181" t="s">
        <v>78</v>
      </c>
      <c r="E64" s="142" t="str">
        <f>C64&amp;" - "&amp;F64&amp;" vs "&amp;F65&amp;" - "&amp;F64</f>
        <v>Bad - Téléteubiloutes A vs L'aile ou la cuite A - Téléteubiloutes A</v>
      </c>
      <c r="F64" s="126" t="s">
        <v>192</v>
      </c>
      <c r="G64" s="126" t="s">
        <v>7</v>
      </c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63"/>
      <c r="Y64" s="63"/>
      <c r="Z64" s="63"/>
    </row>
    <row r="65" spans="2:26" x14ac:dyDescent="0.35">
      <c r="B65" s="174"/>
      <c r="C65" t="s">
        <v>234</v>
      </c>
      <c r="D65" s="181"/>
      <c r="E65" s="142" t="str">
        <f>C65&amp;" - "&amp;F64&amp;" vs "&amp;F65&amp;" - "&amp;F65</f>
        <v>Bad - Téléteubiloutes A vs L'aile ou la cuite A - L'aile ou la cuite A</v>
      </c>
      <c r="F65" s="126" t="s">
        <v>243</v>
      </c>
      <c r="G65" s="126" t="s">
        <v>5</v>
      </c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63"/>
      <c r="Y65" s="63"/>
      <c r="Z65" s="63"/>
    </row>
    <row r="66" spans="2:26" x14ac:dyDescent="0.35">
      <c r="B66" s="174"/>
      <c r="C66" t="s">
        <v>234</v>
      </c>
      <c r="D66" s="181" t="s">
        <v>128</v>
      </c>
      <c r="E66" s="142" t="str">
        <f>C66&amp;" - "&amp;F66&amp;" vs "&amp;F67&amp;" - "&amp;F66</f>
        <v>Bad - Les Tengos B vs Bandanateam B - Les Tengos B</v>
      </c>
      <c r="F66" s="126" t="s">
        <v>244</v>
      </c>
      <c r="G66" s="126" t="s">
        <v>7</v>
      </c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63"/>
      <c r="Y66" s="63"/>
      <c r="Z66" s="63"/>
    </row>
    <row r="67" spans="2:26" ht="15" thickBot="1" x14ac:dyDescent="0.4">
      <c r="B67" s="175"/>
      <c r="C67" t="s">
        <v>234</v>
      </c>
      <c r="D67" s="181"/>
      <c r="E67" s="142" t="str">
        <f>C67&amp;" - "&amp;F66&amp;" vs "&amp;F67&amp;" - "&amp;F67</f>
        <v>Bad - Les Tengos B vs Bandanateam B - Bandanateam B</v>
      </c>
      <c r="F67" s="126" t="s">
        <v>245</v>
      </c>
      <c r="G67" s="126" t="s">
        <v>5</v>
      </c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63"/>
      <c r="Y67" s="63"/>
      <c r="Z67" s="63"/>
    </row>
    <row r="68" spans="2:26" x14ac:dyDescent="0.35">
      <c r="B68" s="173" t="s">
        <v>83</v>
      </c>
      <c r="C68" t="s">
        <v>62</v>
      </c>
      <c r="D68" s="176" t="s">
        <v>74</v>
      </c>
      <c r="E68" s="142" t="str">
        <f>C68&amp;" - "&amp;F68&amp;" vs "&amp;F69&amp;" - "&amp;F68</f>
        <v>Padel - Les Tengos A vs Bandanateam B - Les Tengos A</v>
      </c>
      <c r="F68" s="126" t="s">
        <v>198</v>
      </c>
      <c r="G68" s="126" t="s">
        <v>5</v>
      </c>
    </row>
    <row r="69" spans="2:26" x14ac:dyDescent="0.35">
      <c r="B69" s="174"/>
      <c r="C69" t="s">
        <v>62</v>
      </c>
      <c r="D69" s="177"/>
      <c r="E69" s="142" t="str">
        <f>C69&amp;" - "&amp;F68&amp;" vs "&amp;F69&amp;" - "&amp;F69</f>
        <v>Padel - Les Tengos A vs Bandanateam B - Bandanateam B</v>
      </c>
      <c r="F69" s="126" t="s">
        <v>245</v>
      </c>
      <c r="G69" s="126" t="s">
        <v>7</v>
      </c>
    </row>
    <row r="70" spans="2:26" ht="15.5" x14ac:dyDescent="0.35">
      <c r="B70" s="174"/>
      <c r="C70" t="s">
        <v>62</v>
      </c>
      <c r="D70" s="176" t="s">
        <v>75</v>
      </c>
      <c r="E70" s="142" t="str">
        <f>C70&amp;" - "&amp;F70&amp;" vs "&amp;F71&amp;" - "&amp;F70</f>
        <v>Padel - Les torcheurs A vs Bayer les verres culs sec B - Les torcheurs A</v>
      </c>
      <c r="F70" s="127" t="s">
        <v>193</v>
      </c>
      <c r="G70" s="126" t="s">
        <v>7</v>
      </c>
    </row>
    <row r="71" spans="2:26" x14ac:dyDescent="0.35">
      <c r="B71" s="174"/>
      <c r="C71" t="s">
        <v>62</v>
      </c>
      <c r="D71" s="177"/>
      <c r="E71" s="142" t="str">
        <f>C71&amp;" - "&amp;F70&amp;" vs "&amp;F71&amp;" - "&amp;F71</f>
        <v>Padel - Les torcheurs A vs Bayer les verres culs sec B - Bayer les verres culs sec B</v>
      </c>
      <c r="F71" s="126" t="s">
        <v>240</v>
      </c>
      <c r="G71" s="126" t="s">
        <v>5</v>
      </c>
    </row>
    <row r="72" spans="2:26" x14ac:dyDescent="0.35">
      <c r="B72" s="174"/>
      <c r="C72" t="s">
        <v>62</v>
      </c>
      <c r="D72" s="176" t="s">
        <v>129</v>
      </c>
      <c r="E72" s="142" t="str">
        <f>C72&amp;" - "&amp;F72&amp;" vs "&amp;F73&amp;" - "&amp;F72</f>
        <v>Padel - Bandanateam A vs Les Tengos B - Bandanateam A</v>
      </c>
      <c r="F72" s="126" t="s">
        <v>242</v>
      </c>
      <c r="G72" s="126" t="s">
        <v>5</v>
      </c>
    </row>
    <row r="73" spans="2:26" x14ac:dyDescent="0.35">
      <c r="B73" s="174"/>
      <c r="C73" t="s">
        <v>62</v>
      </c>
      <c r="D73" s="177"/>
      <c r="E73" s="142" t="str">
        <f>C73&amp;" - "&amp;F72&amp;" vs "&amp;F73&amp;" - "&amp;F73</f>
        <v>Padel - Bandanateam A vs Les Tengos B - Les Tengos B</v>
      </c>
      <c r="F73" s="126" t="s">
        <v>244</v>
      </c>
      <c r="G73" s="126" t="s">
        <v>7</v>
      </c>
    </row>
    <row r="74" spans="2:26" x14ac:dyDescent="0.35">
      <c r="B74" s="174"/>
      <c r="C74" t="s">
        <v>62</v>
      </c>
      <c r="D74" s="176" t="s">
        <v>130</v>
      </c>
      <c r="E74" s="142" t="str">
        <f>C74&amp;" - "&amp;F74&amp;" vs "&amp;F75&amp;" - "&amp;F74</f>
        <v>Padel - L'aile ou la cuite A vs Waral B - L'aile ou la cuite A</v>
      </c>
      <c r="F74" s="126" t="s">
        <v>243</v>
      </c>
      <c r="G74" s="126" t="s">
        <v>7</v>
      </c>
    </row>
    <row r="75" spans="2:26" x14ac:dyDescent="0.35">
      <c r="B75" s="174"/>
      <c r="C75" t="s">
        <v>62</v>
      </c>
      <c r="D75" s="177"/>
      <c r="E75" s="142" t="str">
        <f>C75&amp;" - "&amp;F74&amp;" vs "&amp;F75&amp;" - "&amp;F75</f>
        <v>Padel - L'aile ou la cuite A vs Waral B - Waral B</v>
      </c>
      <c r="F75" s="126" t="s">
        <v>205</v>
      </c>
      <c r="G75" s="126" t="s">
        <v>5</v>
      </c>
    </row>
    <row r="76" spans="2:26" x14ac:dyDescent="0.35">
      <c r="B76" s="174"/>
      <c r="C76" t="s">
        <v>234</v>
      </c>
      <c r="D76" s="178" t="s">
        <v>76</v>
      </c>
      <c r="E76" s="142" t="str">
        <f>C76&amp;" - "&amp;F76&amp;" vs "&amp;F77&amp;" - "&amp;F76</f>
        <v>Bad - Gett'up B vs Lazio de Rhum B - Gett'up B</v>
      </c>
      <c r="F76" s="126" t="s">
        <v>202</v>
      </c>
      <c r="G76" s="126" t="s">
        <v>5</v>
      </c>
    </row>
    <row r="77" spans="2:26" x14ac:dyDescent="0.35">
      <c r="B77" s="174"/>
      <c r="C77" t="s">
        <v>234</v>
      </c>
      <c r="D77" s="178"/>
      <c r="E77" s="142" t="str">
        <f>C77&amp;" - "&amp;F76&amp;" vs "&amp;F77&amp;" - "&amp;F77</f>
        <v>Bad - Gett'up B vs Lazio de Rhum B - Lazio de Rhum B</v>
      </c>
      <c r="F77" s="126" t="s">
        <v>239</v>
      </c>
      <c r="G77" s="126" t="s">
        <v>7</v>
      </c>
    </row>
    <row r="78" spans="2:26" x14ac:dyDescent="0.35">
      <c r="B78" s="174"/>
      <c r="C78" t="s">
        <v>234</v>
      </c>
      <c r="D78" s="178" t="s">
        <v>77</v>
      </c>
      <c r="E78" s="142" t="str">
        <f>C78&amp;" - "&amp;F78&amp;" vs "&amp;F79&amp;" - "&amp;F78</f>
        <v>Bad - VitaMines A vs Les inconnus A - VitaMines A</v>
      </c>
      <c r="F78" s="126" t="s">
        <v>238</v>
      </c>
      <c r="G78" s="126" t="s">
        <v>5</v>
      </c>
    </row>
    <row r="79" spans="2:26" x14ac:dyDescent="0.35">
      <c r="B79" s="174"/>
      <c r="C79" t="s">
        <v>234</v>
      </c>
      <c r="D79" s="178"/>
      <c r="E79" s="142" t="str">
        <f>C79&amp;" - "&amp;F78&amp;" vs "&amp;F79&amp;" - "&amp;F79</f>
        <v>Bad - VitaMines A vs Les inconnus A - Les inconnus A</v>
      </c>
      <c r="F79" s="126" t="s">
        <v>190</v>
      </c>
      <c r="G79" s="126" t="s">
        <v>7</v>
      </c>
    </row>
    <row r="80" spans="2:26" x14ac:dyDescent="0.35">
      <c r="B80" s="174"/>
      <c r="C80" t="s">
        <v>234</v>
      </c>
      <c r="D80" s="178" t="s">
        <v>78</v>
      </c>
      <c r="E80" s="142" t="str">
        <f>C80&amp;" - "&amp;F80&amp;" vs "&amp;F81&amp;" - "&amp;F80</f>
        <v>Bad - Pooldeads A vs Waral A - Pooldeads A</v>
      </c>
      <c r="F80" s="126" t="s">
        <v>184</v>
      </c>
      <c r="G80" s="126" t="s">
        <v>7</v>
      </c>
    </row>
    <row r="81" spans="2:7" x14ac:dyDescent="0.35">
      <c r="B81" s="174"/>
      <c r="C81" t="s">
        <v>234</v>
      </c>
      <c r="D81" s="178"/>
      <c r="E81" s="142" t="str">
        <f>C81&amp;" - "&amp;F80&amp;" vs "&amp;F81&amp;" - "&amp;F81</f>
        <v>Bad - Pooldeads A vs Waral A - Waral A</v>
      </c>
      <c r="F81" s="126" t="s">
        <v>241</v>
      </c>
      <c r="G81" s="126" t="s">
        <v>5</v>
      </c>
    </row>
    <row r="82" spans="2:7" x14ac:dyDescent="0.35">
      <c r="B82" s="174"/>
      <c r="C82" t="s">
        <v>234</v>
      </c>
      <c r="D82" s="178" t="s">
        <v>128</v>
      </c>
      <c r="E82" s="142" t="str">
        <f>C82&amp;" - "&amp;F82&amp;" vs "&amp;F83&amp;" - "&amp;F82</f>
        <v>Bad - Les Fisbrmzv A vs Roue Libre A - Les Fisbrmzv A</v>
      </c>
      <c r="F82" s="126" t="s">
        <v>197</v>
      </c>
      <c r="G82" s="126" t="s">
        <v>7</v>
      </c>
    </row>
    <row r="83" spans="2:7" ht="15" thickBot="1" x14ac:dyDescent="0.4">
      <c r="B83" s="175"/>
      <c r="C83" t="s">
        <v>234</v>
      </c>
      <c r="D83" s="178"/>
      <c r="E83" s="142" t="str">
        <f>C83&amp;" - "&amp;F82&amp;" vs "&amp;F83&amp;" - "&amp;F83</f>
        <v>Bad - Les Fisbrmzv A vs Roue Libre A - Roue Libre A</v>
      </c>
      <c r="F83" s="126" t="s">
        <v>174</v>
      </c>
      <c r="G83" s="126" t="s">
        <v>5</v>
      </c>
    </row>
    <row r="84" spans="2:7" x14ac:dyDescent="0.35">
      <c r="B84" s="173" t="s">
        <v>84</v>
      </c>
      <c r="C84" t="s">
        <v>62</v>
      </c>
      <c r="D84" s="179" t="s">
        <v>74</v>
      </c>
      <c r="E84" s="142" t="str">
        <f>C84&amp;" - "&amp;F84&amp;" vs "&amp;F85&amp;" - "&amp;F84</f>
        <v>Padel - Akatsuki A vs Pooldeads B - Akatsuki A</v>
      </c>
      <c r="F84" s="126" t="s">
        <v>188</v>
      </c>
      <c r="G84" s="126" t="s">
        <v>5</v>
      </c>
    </row>
    <row r="85" spans="2:7" x14ac:dyDescent="0.35">
      <c r="B85" s="174"/>
      <c r="C85" t="s">
        <v>62</v>
      </c>
      <c r="D85" s="180"/>
      <c r="E85" s="142" t="str">
        <f>C85&amp;" - "&amp;F84&amp;" vs "&amp;F85&amp;" - "&amp;F85</f>
        <v>Padel - Akatsuki A vs Pooldeads B - Pooldeads B</v>
      </c>
      <c r="F85" s="126" t="s">
        <v>201</v>
      </c>
      <c r="G85" s="126" t="s">
        <v>7</v>
      </c>
    </row>
    <row r="86" spans="2:7" ht="15.5" x14ac:dyDescent="0.35">
      <c r="B86" s="174"/>
      <c r="C86" t="s">
        <v>62</v>
      </c>
      <c r="D86" s="179" t="s">
        <v>75</v>
      </c>
      <c r="E86" s="142" t="str">
        <f>C86&amp;" - "&amp;F86&amp;" vs "&amp;F87&amp;" - "&amp;F86</f>
        <v>Padel - Facilement B vs Gett'up A - Facilement B</v>
      </c>
      <c r="F86" s="127" t="s">
        <v>189</v>
      </c>
      <c r="G86" s="126" t="s">
        <v>7</v>
      </c>
    </row>
    <row r="87" spans="2:7" x14ac:dyDescent="0.35">
      <c r="B87" s="174"/>
      <c r="C87" t="s">
        <v>62</v>
      </c>
      <c r="D87" s="180"/>
      <c r="E87" s="142" t="str">
        <f>C87&amp;" - "&amp;F86&amp;" vs "&amp;F87&amp;" - "&amp;F87</f>
        <v>Padel - Facilement B vs Gett'up A - Gett'up A</v>
      </c>
      <c r="F87" s="126" t="s">
        <v>186</v>
      </c>
      <c r="G87" s="126" t="s">
        <v>5</v>
      </c>
    </row>
    <row r="88" spans="2:7" x14ac:dyDescent="0.35">
      <c r="B88" s="174"/>
      <c r="C88" t="s">
        <v>62</v>
      </c>
      <c r="D88" s="179" t="s">
        <v>129</v>
      </c>
      <c r="E88" s="142" t="str">
        <f>C88&amp;" - "&amp;F88&amp;" vs "&amp;F89&amp;" - "&amp;F88</f>
        <v>Padel - Les inconnus A vs Gett'up B - Les inconnus A</v>
      </c>
      <c r="F88" s="126" t="s">
        <v>190</v>
      </c>
      <c r="G88" s="126" t="s">
        <v>7</v>
      </c>
    </row>
    <row r="89" spans="2:7" x14ac:dyDescent="0.35">
      <c r="B89" s="174"/>
      <c r="C89" t="s">
        <v>62</v>
      </c>
      <c r="D89" s="180"/>
      <c r="E89" s="142" t="str">
        <f>C89&amp;" - "&amp;F88&amp;" vs "&amp;F89&amp;" - "&amp;F89</f>
        <v>Padel - Les inconnus A vs Gett'up B - Gett'up B</v>
      </c>
      <c r="F89" s="126" t="s">
        <v>202</v>
      </c>
      <c r="G89" s="126" t="s">
        <v>5</v>
      </c>
    </row>
    <row r="90" spans="2:7" x14ac:dyDescent="0.35">
      <c r="B90" s="174"/>
      <c r="C90" t="s">
        <v>62</v>
      </c>
      <c r="D90" s="179" t="s">
        <v>130</v>
      </c>
      <c r="E90" s="142" t="str">
        <f>C90&amp;" - "&amp;F90&amp;" vs "&amp;F91&amp;" - "&amp;F90</f>
        <v>Padel - Roue Libre B vs Lazio de Rhum A - Roue Libre B</v>
      </c>
      <c r="F90" s="126" t="s">
        <v>182</v>
      </c>
      <c r="G90" s="126" t="s">
        <v>7</v>
      </c>
    </row>
    <row r="91" spans="2:7" x14ac:dyDescent="0.35">
      <c r="B91" s="174"/>
      <c r="C91" t="s">
        <v>62</v>
      </c>
      <c r="D91" s="180"/>
      <c r="E91" s="142" t="str">
        <f>C91&amp;" - "&amp;F90&amp;" vs "&amp;F91&amp;" - "&amp;F91</f>
        <v>Padel - Roue Libre B vs Lazio de Rhum A - Lazio de Rhum A</v>
      </c>
      <c r="F91" s="126" t="s">
        <v>203</v>
      </c>
      <c r="G91" s="126" t="s">
        <v>5</v>
      </c>
    </row>
    <row r="92" spans="2:7" x14ac:dyDescent="0.35">
      <c r="B92" s="174"/>
      <c r="C92" t="s">
        <v>234</v>
      </c>
      <c r="D92" s="181" t="s">
        <v>76</v>
      </c>
      <c r="E92" s="142" t="str">
        <f>C92&amp;" - "&amp;F92&amp;" vs "&amp;F93&amp;" - "&amp;F92</f>
        <v>Bad - Lazio de Rhum B vs Facilement A - Lazio de Rhum B</v>
      </c>
      <c r="F92" s="126" t="s">
        <v>239</v>
      </c>
      <c r="G92" s="126" t="s">
        <v>5</v>
      </c>
    </row>
    <row r="93" spans="2:7" x14ac:dyDescent="0.35">
      <c r="B93" s="174"/>
      <c r="C93" t="s">
        <v>234</v>
      </c>
      <c r="D93" s="181"/>
      <c r="E93" s="142" t="str">
        <f>C93&amp;" - "&amp;F92&amp;" vs "&amp;F93&amp;" - "&amp;F93</f>
        <v>Bad - Lazio de Rhum B vs Facilement A - Facilement A</v>
      </c>
      <c r="F93" s="126" t="s">
        <v>181</v>
      </c>
      <c r="G93" s="126" t="s">
        <v>7</v>
      </c>
    </row>
    <row r="94" spans="2:7" x14ac:dyDescent="0.35">
      <c r="B94" s="174"/>
      <c r="C94" t="s">
        <v>234</v>
      </c>
      <c r="D94" s="181" t="s">
        <v>77</v>
      </c>
      <c r="E94" s="142" t="str">
        <f>C94&amp;" - "&amp;F94&amp;" vs "&amp;F95&amp;" - "&amp;F94</f>
        <v>Bad - Bayer les verres culs sec B vs VitaMines A - Bayer les verres culs sec B</v>
      </c>
      <c r="F94" s="126" t="s">
        <v>240</v>
      </c>
      <c r="G94" s="126" t="s">
        <v>5</v>
      </c>
    </row>
    <row r="95" spans="2:7" x14ac:dyDescent="0.35">
      <c r="B95" s="174"/>
      <c r="C95" t="s">
        <v>234</v>
      </c>
      <c r="D95" s="181"/>
      <c r="E95" s="142" t="str">
        <f>C95&amp;" - "&amp;F94&amp;" vs "&amp;F95&amp;" - "&amp;F95</f>
        <v>Bad - Bayer les verres culs sec B vs VitaMines A - VitaMines A</v>
      </c>
      <c r="F95" s="126" t="s">
        <v>238</v>
      </c>
      <c r="G95" s="126" t="s">
        <v>7</v>
      </c>
    </row>
    <row r="96" spans="2:7" x14ac:dyDescent="0.35">
      <c r="B96" s="174"/>
      <c r="C96" t="s">
        <v>234</v>
      </c>
      <c r="D96" s="181" t="s">
        <v>78</v>
      </c>
      <c r="E96" s="142" t="str">
        <f>C96&amp;" - "&amp;F96&amp;" vs "&amp;F97&amp;" - "&amp;F96</f>
        <v>Bad - Celtics Grave Gros B vs Spyk'up B - Celtics Grave Gros B</v>
      </c>
      <c r="F96" s="126" t="s">
        <v>204</v>
      </c>
      <c r="G96" s="126" t="s">
        <v>5</v>
      </c>
    </row>
    <row r="97" spans="2:7" x14ac:dyDescent="0.35">
      <c r="B97" s="174"/>
      <c r="C97" t="s">
        <v>234</v>
      </c>
      <c r="D97" s="181"/>
      <c r="E97" s="142" t="str">
        <f>C97&amp;" - "&amp;F96&amp;" vs "&amp;F97&amp;" - "&amp;F97</f>
        <v>Bad - Celtics Grave Gros B vs Spyk'up B - Spyk'up B</v>
      </c>
      <c r="F97" s="126" t="s">
        <v>209</v>
      </c>
      <c r="G97" s="126" t="s">
        <v>7</v>
      </c>
    </row>
    <row r="98" spans="2:7" x14ac:dyDescent="0.35">
      <c r="B98" s="174"/>
      <c r="C98" t="s">
        <v>234</v>
      </c>
      <c r="D98" s="181" t="s">
        <v>128</v>
      </c>
      <c r="E98" s="142" t="str">
        <f>C98&amp;" - "&amp;F98&amp;" vs "&amp;F99&amp;" - "&amp;F98</f>
        <v>Bad - Blockudoku B vs Spyk'up A - Blockudoku B</v>
      </c>
      <c r="F98" s="126" t="s">
        <v>206</v>
      </c>
      <c r="G98" s="126" t="s">
        <v>7</v>
      </c>
    </row>
    <row r="99" spans="2:7" ht="15" thickBot="1" x14ac:dyDescent="0.4">
      <c r="B99" s="175"/>
      <c r="C99" t="s">
        <v>234</v>
      </c>
      <c r="D99" s="181"/>
      <c r="E99" s="142" t="str">
        <f>C99&amp;" - "&amp;F98&amp;" vs "&amp;F99&amp;" - "&amp;F99</f>
        <v>Bad - Blockudoku B vs Spyk'up A - Spyk'up A</v>
      </c>
      <c r="F99" s="126" t="s">
        <v>179</v>
      </c>
      <c r="G99" s="126" t="s">
        <v>5</v>
      </c>
    </row>
    <row r="100" spans="2:7" x14ac:dyDescent="0.35">
      <c r="B100" s="173" t="s">
        <v>85</v>
      </c>
      <c r="C100" t="s">
        <v>62</v>
      </c>
      <c r="D100" s="176" t="s">
        <v>74</v>
      </c>
      <c r="E100" s="142" t="str">
        <f>C100&amp;" - "&amp;F100&amp;" vs "&amp;F101&amp;" - "&amp;F100</f>
        <v>Padel - Les inconnus B vs Les torcheurs B - Les inconnus B</v>
      </c>
      <c r="F100" s="126" t="s">
        <v>207</v>
      </c>
      <c r="G100" s="126" t="s">
        <v>7</v>
      </c>
    </row>
    <row r="101" spans="2:7" x14ac:dyDescent="0.35">
      <c r="B101" s="174"/>
      <c r="C101" t="s">
        <v>62</v>
      </c>
      <c r="D101" s="177"/>
      <c r="E101" s="142" t="str">
        <f>C101&amp;" - "&amp;F100&amp;" vs "&amp;F101&amp;" - "&amp;F101</f>
        <v>Padel - Les inconnus B vs Les torcheurs B - Les torcheurs B</v>
      </c>
      <c r="F101" s="126" t="s">
        <v>185</v>
      </c>
      <c r="G101" s="126" t="s">
        <v>5</v>
      </c>
    </row>
    <row r="102" spans="2:7" ht="15.5" x14ac:dyDescent="0.35">
      <c r="B102" s="174"/>
      <c r="C102" t="s">
        <v>62</v>
      </c>
      <c r="D102" s="176" t="s">
        <v>75</v>
      </c>
      <c r="E102" s="142" t="str">
        <f>C102&amp;" - "&amp;F102&amp;" vs "&amp;F103&amp;" - "&amp;F102</f>
        <v>Padel - Bandanateam B vs L'aile ou la cuite B - Bandanateam B</v>
      </c>
      <c r="F102" s="127" t="s">
        <v>245</v>
      </c>
      <c r="G102" s="126" t="s">
        <v>5</v>
      </c>
    </row>
    <row r="103" spans="2:7" x14ac:dyDescent="0.35">
      <c r="B103" s="174"/>
      <c r="C103" t="s">
        <v>62</v>
      </c>
      <c r="D103" s="177"/>
      <c r="E103" s="142" t="str">
        <f>C103&amp;" - "&amp;F102&amp;" vs "&amp;F103&amp;" - "&amp;F103</f>
        <v>Padel - Bandanateam B vs L'aile ou la cuite B - L'aile ou la cuite B</v>
      </c>
      <c r="F103" s="126" t="s">
        <v>199</v>
      </c>
      <c r="G103" s="126" t="s">
        <v>7</v>
      </c>
    </row>
    <row r="104" spans="2:7" x14ac:dyDescent="0.35">
      <c r="B104" s="174"/>
      <c r="C104" t="s">
        <v>62</v>
      </c>
      <c r="D104" s="176" t="s">
        <v>129</v>
      </c>
      <c r="E104" s="142" t="str">
        <f>C104&amp;" - "&amp;F104&amp;" vs "&amp;F105&amp;" - "&amp;F104</f>
        <v>Padel - Roue Libre A vs Celtics Grave Gros A - Roue Libre A</v>
      </c>
      <c r="F104" s="126" t="s">
        <v>174</v>
      </c>
      <c r="G104" s="126" t="s">
        <v>7</v>
      </c>
    </row>
    <row r="105" spans="2:7" x14ac:dyDescent="0.35">
      <c r="B105" s="174"/>
      <c r="C105" t="s">
        <v>62</v>
      </c>
      <c r="D105" s="177"/>
      <c r="E105" s="142" t="str">
        <f>C105&amp;" - "&amp;F104&amp;" vs "&amp;F105&amp;" - "&amp;F105</f>
        <v>Padel - Roue Libre A vs Celtics Grave Gros A - Celtics Grave Gros A</v>
      </c>
      <c r="F105" s="126" t="s">
        <v>187</v>
      </c>
      <c r="G105" s="126" t="s">
        <v>5</v>
      </c>
    </row>
    <row r="106" spans="2:7" x14ac:dyDescent="0.35">
      <c r="B106" s="174"/>
      <c r="C106" t="s">
        <v>62</v>
      </c>
      <c r="D106" s="176" t="s">
        <v>130</v>
      </c>
      <c r="E106" s="142" t="str">
        <f>C106&amp;" - "&amp;F106&amp;" vs "&amp;F107&amp;" - "&amp;F106</f>
        <v>Padel - Les Tengos B vs L'aile ou la cuite A - Les Tengos B</v>
      </c>
      <c r="F106" s="126" t="s">
        <v>244</v>
      </c>
      <c r="G106" s="126" t="s">
        <v>7</v>
      </c>
    </row>
    <row r="107" spans="2:7" x14ac:dyDescent="0.35">
      <c r="B107" s="174"/>
      <c r="C107" t="s">
        <v>62</v>
      </c>
      <c r="D107" s="177"/>
      <c r="E107" s="142" t="str">
        <f>C107&amp;" - "&amp;F106&amp;" vs "&amp;F107&amp;" - "&amp;F107</f>
        <v>Padel - Les Tengos B vs L'aile ou la cuite A - L'aile ou la cuite A</v>
      </c>
      <c r="F107" s="126" t="s">
        <v>243</v>
      </c>
      <c r="G107" s="126" t="s">
        <v>5</v>
      </c>
    </row>
    <row r="108" spans="2:7" x14ac:dyDescent="0.35">
      <c r="B108" s="174"/>
      <c r="C108" t="s">
        <v>234</v>
      </c>
      <c r="D108" s="178" t="s">
        <v>76</v>
      </c>
      <c r="E108" s="142" t="str">
        <f>C108&amp;" - "&amp;F108&amp;" vs "&amp;F109&amp;" - "&amp;F108</f>
        <v>Bad - Waral B vs Floyouyat B - Waral B</v>
      </c>
      <c r="F108" s="126" t="s">
        <v>205</v>
      </c>
      <c r="G108" s="126" t="s">
        <v>5</v>
      </c>
    </row>
    <row r="109" spans="2:7" x14ac:dyDescent="0.35">
      <c r="B109" s="174"/>
      <c r="C109" t="s">
        <v>234</v>
      </c>
      <c r="D109" s="178"/>
      <c r="E109" s="142" t="str">
        <f>C109&amp;" - "&amp;F108&amp;" vs "&amp;F109&amp;" - "&amp;F109</f>
        <v>Bad - Waral B vs Floyouyat B - Floyouyat B</v>
      </c>
      <c r="F109" s="126" t="s">
        <v>180</v>
      </c>
      <c r="G109" s="126" t="s">
        <v>7</v>
      </c>
    </row>
    <row r="110" spans="2:7" x14ac:dyDescent="0.35">
      <c r="B110" s="174"/>
      <c r="C110" t="s">
        <v>234</v>
      </c>
      <c r="D110" s="178" t="s">
        <v>77</v>
      </c>
      <c r="E110" s="142" t="str">
        <f>C110&amp;" - "&amp;F110&amp;" vs "&amp;F111&amp;" - "&amp;F110</f>
        <v>Bad - Blockudoku A vs Les Tengos A - Blockudoku A</v>
      </c>
      <c r="F110" s="126" t="s">
        <v>194</v>
      </c>
      <c r="G110" s="126" t="s">
        <v>7</v>
      </c>
    </row>
    <row r="111" spans="2:7" x14ac:dyDescent="0.35">
      <c r="B111" s="174"/>
      <c r="C111" t="s">
        <v>234</v>
      </c>
      <c r="D111" s="178"/>
      <c r="E111" s="142" t="str">
        <f>C111&amp;" - "&amp;F110&amp;" vs "&amp;F111&amp;" - "&amp;F111</f>
        <v>Bad - Blockudoku A vs Les Tengos A - Les Tengos A</v>
      </c>
      <c r="F111" s="126" t="s">
        <v>198</v>
      </c>
      <c r="G111" s="126" t="s">
        <v>5</v>
      </c>
    </row>
    <row r="112" spans="2:7" x14ac:dyDescent="0.35">
      <c r="B112" s="174"/>
      <c r="C112" t="s">
        <v>234</v>
      </c>
      <c r="D112" s="178" t="s">
        <v>78</v>
      </c>
      <c r="E112" s="142" t="str">
        <f>C112&amp;" - "&amp;F112&amp;" vs "&amp;F113&amp;" - "&amp;F112</f>
        <v>Bad - Téléteubiloutes B vs Floyouyat A - Téléteubiloutes B</v>
      </c>
      <c r="F112" s="126" t="s">
        <v>195</v>
      </c>
      <c r="G112" s="126" t="s">
        <v>5</v>
      </c>
    </row>
    <row r="113" spans="2:7" x14ac:dyDescent="0.35">
      <c r="B113" s="174"/>
      <c r="C113" t="s">
        <v>234</v>
      </c>
      <c r="D113" s="178"/>
      <c r="E113" s="142" t="str">
        <f>C113&amp;" - "&amp;F112&amp;" vs "&amp;F113&amp;" - "&amp;F113</f>
        <v>Bad - Téléteubiloutes B vs Floyouyat A - Floyouyat A</v>
      </c>
      <c r="F113" s="126" t="s">
        <v>208</v>
      </c>
      <c r="G113" s="126" t="s">
        <v>7</v>
      </c>
    </row>
    <row r="114" spans="2:7" x14ac:dyDescent="0.35">
      <c r="B114" s="174"/>
      <c r="C114" t="s">
        <v>234</v>
      </c>
      <c r="D114" s="178" t="s">
        <v>128</v>
      </c>
      <c r="E114" s="142" t="str">
        <f>C114&amp;" - "&amp;F114&amp;" vs "&amp;F115&amp;" - "&amp;F114</f>
        <v>Bad - Les torcheurs A vs Les Fisbrmzv B - Les torcheurs A</v>
      </c>
      <c r="F114" s="126" t="s">
        <v>193</v>
      </c>
      <c r="G114" s="126" t="s">
        <v>7</v>
      </c>
    </row>
    <row r="115" spans="2:7" ht="15" thickBot="1" x14ac:dyDescent="0.4">
      <c r="B115" s="175"/>
      <c r="C115" t="s">
        <v>234</v>
      </c>
      <c r="D115" s="178"/>
      <c r="E115" s="142" t="str">
        <f>C115&amp;" - "&amp;F114&amp;" vs "&amp;F115&amp;" - "&amp;F115</f>
        <v>Bad - Les torcheurs A vs Les Fisbrmzv B - Les Fisbrmzv B</v>
      </c>
      <c r="F115" s="126" t="s">
        <v>196</v>
      </c>
      <c r="G115" s="126" t="s">
        <v>5</v>
      </c>
    </row>
    <row r="116" spans="2:7" x14ac:dyDescent="0.35">
      <c r="B116" s="173" t="s">
        <v>86</v>
      </c>
      <c r="C116" t="s">
        <v>62</v>
      </c>
      <c r="D116" s="179" t="s">
        <v>74</v>
      </c>
      <c r="E116" s="142" t="str">
        <f>C116&amp;" - "&amp;F116&amp;" vs "&amp;F117&amp;" - "&amp;F116</f>
        <v>Padel - VitaMines A vs Lazio de Rhum B - VitaMines A</v>
      </c>
      <c r="F116" s="126" t="s">
        <v>238</v>
      </c>
      <c r="G116" s="126" t="s">
        <v>5</v>
      </c>
    </row>
    <row r="117" spans="2:7" x14ac:dyDescent="0.35">
      <c r="B117" s="174"/>
      <c r="C117" t="s">
        <v>62</v>
      </c>
      <c r="D117" s="180"/>
      <c r="E117" s="142" t="str">
        <f>C117&amp;" - "&amp;F116&amp;" vs "&amp;F117&amp;" - "&amp;F117</f>
        <v>Padel - VitaMines A vs Lazio de Rhum B - Lazio de Rhum B</v>
      </c>
      <c r="F117" s="126" t="s">
        <v>239</v>
      </c>
      <c r="G117" s="126" t="s">
        <v>7</v>
      </c>
    </row>
    <row r="118" spans="2:7" ht="15.5" x14ac:dyDescent="0.35">
      <c r="B118" s="174"/>
      <c r="C118" t="s">
        <v>62</v>
      </c>
      <c r="D118" s="179" t="s">
        <v>75</v>
      </c>
      <c r="E118" s="142" t="str">
        <f>C118&amp;" - "&amp;F118&amp;" vs "&amp;F119&amp;" - "&amp;F118</f>
        <v>Padel - Floyouyat B vs Bayer les verres culs sec A - Floyouyat B</v>
      </c>
      <c r="F118" s="127" t="s">
        <v>180</v>
      </c>
      <c r="G118" s="126" t="s">
        <v>5</v>
      </c>
    </row>
    <row r="119" spans="2:7" x14ac:dyDescent="0.35">
      <c r="B119" s="174"/>
      <c r="C119" t="s">
        <v>62</v>
      </c>
      <c r="D119" s="180"/>
      <c r="E119" s="142" t="str">
        <f>C119&amp;" - "&amp;F118&amp;" vs "&amp;F119&amp;" - "&amp;F119</f>
        <v>Padel - Floyouyat B vs Bayer les verres culs sec A - Bayer les verres culs sec A</v>
      </c>
      <c r="F119" s="126" t="s">
        <v>200</v>
      </c>
      <c r="G119" s="126" t="s">
        <v>7</v>
      </c>
    </row>
    <row r="120" spans="2:7" x14ac:dyDescent="0.35">
      <c r="B120" s="174"/>
      <c r="C120" t="s">
        <v>62</v>
      </c>
      <c r="D120" s="179" t="s">
        <v>129</v>
      </c>
      <c r="E120" s="142" t="str">
        <f>C120&amp;" - "&amp;F120&amp;" vs "&amp;F121&amp;" - "&amp;F120</f>
        <v>Padel - Facilement A vs Téléteubiloutes B - Facilement A</v>
      </c>
      <c r="F120" s="126" t="s">
        <v>181</v>
      </c>
      <c r="G120" s="126" t="s">
        <v>5</v>
      </c>
    </row>
    <row r="121" spans="2:7" x14ac:dyDescent="0.35">
      <c r="B121" s="174"/>
      <c r="C121" t="s">
        <v>62</v>
      </c>
      <c r="D121" s="180"/>
      <c r="E121" s="142" t="str">
        <f>C121&amp;" - "&amp;F120&amp;" vs "&amp;F121&amp;" - "&amp;F121</f>
        <v>Padel - Facilement A vs Téléteubiloutes B - Téléteubiloutes B</v>
      </c>
      <c r="F121" s="126" t="s">
        <v>195</v>
      </c>
      <c r="G121" s="126" t="s">
        <v>7</v>
      </c>
    </row>
    <row r="122" spans="2:7" x14ac:dyDescent="0.35">
      <c r="B122" s="174"/>
      <c r="C122" t="s">
        <v>62</v>
      </c>
      <c r="D122" s="179" t="s">
        <v>130</v>
      </c>
      <c r="E122" s="142" t="str">
        <f>C122&amp;" - "&amp;F122&amp;" vs "&amp;F123&amp;" - "&amp;F122</f>
        <v>Padel - Akatsuki B vs Blockudoku A - Akatsuki B</v>
      </c>
      <c r="F122" s="126" t="s">
        <v>191</v>
      </c>
      <c r="G122" s="126" t="s">
        <v>5</v>
      </c>
    </row>
    <row r="123" spans="2:7" x14ac:dyDescent="0.35">
      <c r="B123" s="174"/>
      <c r="C123" t="s">
        <v>62</v>
      </c>
      <c r="D123" s="180"/>
      <c r="E123" s="142" t="str">
        <f>C123&amp;" - "&amp;F122&amp;" vs "&amp;F123&amp;" - "&amp;F123</f>
        <v>Padel - Akatsuki B vs Blockudoku A - Blockudoku A</v>
      </c>
      <c r="F123" s="126" t="s">
        <v>194</v>
      </c>
      <c r="G123" s="126" t="s">
        <v>7</v>
      </c>
    </row>
    <row r="124" spans="2:7" x14ac:dyDescent="0.35">
      <c r="B124" s="174"/>
      <c r="C124" t="s">
        <v>234</v>
      </c>
      <c r="D124" s="181" t="s">
        <v>76</v>
      </c>
      <c r="E124" s="142" t="str">
        <f>C124&amp;" - "&amp;F124&amp;" vs "&amp;F125&amp;" - "&amp;F124</f>
        <v>Bad - L'aile ou la cuite B vs Facilement B - L'aile ou la cuite B</v>
      </c>
      <c r="F124" s="126" t="s">
        <v>199</v>
      </c>
      <c r="G124" s="126" t="s">
        <v>5</v>
      </c>
    </row>
    <row r="125" spans="2:7" x14ac:dyDescent="0.35">
      <c r="B125" s="174"/>
      <c r="C125" t="s">
        <v>234</v>
      </c>
      <c r="D125" s="181"/>
      <c r="E125" s="142" t="str">
        <f>C125&amp;" - "&amp;F124&amp;" vs "&amp;F125&amp;" - "&amp;F125</f>
        <v>Bad - L'aile ou la cuite B vs Facilement B - Facilement B</v>
      </c>
      <c r="F125" s="126" t="s">
        <v>189</v>
      </c>
      <c r="G125" s="126" t="s">
        <v>7</v>
      </c>
    </row>
    <row r="126" spans="2:7" x14ac:dyDescent="0.35">
      <c r="B126" s="174"/>
      <c r="C126" t="s">
        <v>234</v>
      </c>
      <c r="D126" s="181" t="s">
        <v>77</v>
      </c>
      <c r="E126" s="142" t="str">
        <f>C126&amp;" - "&amp;F126&amp;" vs "&amp;F127&amp;" - "&amp;F126</f>
        <v>Bad - Pooldeads B vs Les inconnus A - Pooldeads B</v>
      </c>
      <c r="F126" s="126" t="s">
        <v>201</v>
      </c>
      <c r="G126" s="126" t="s">
        <v>7</v>
      </c>
    </row>
    <row r="127" spans="2:7" x14ac:dyDescent="0.35">
      <c r="B127" s="174"/>
      <c r="C127" t="s">
        <v>234</v>
      </c>
      <c r="D127" s="181"/>
      <c r="E127" s="142" t="str">
        <f>C127&amp;" - "&amp;F126&amp;" vs "&amp;F127&amp;" - "&amp;F127</f>
        <v>Bad - Pooldeads B vs Les inconnus A - Les inconnus A</v>
      </c>
      <c r="F127" s="126" t="s">
        <v>190</v>
      </c>
      <c r="G127" s="126" t="s">
        <v>5</v>
      </c>
    </row>
    <row r="128" spans="2:7" x14ac:dyDescent="0.35">
      <c r="B128" s="174"/>
      <c r="C128" t="s">
        <v>234</v>
      </c>
      <c r="D128" s="181" t="s">
        <v>78</v>
      </c>
      <c r="E128" s="142" t="str">
        <f>C128&amp;" - "&amp;F128&amp;" vs "&amp;F129&amp;" - "&amp;F128</f>
        <v>Bad - Lazio de Rhum A vs Les inconnus B - Lazio de Rhum A</v>
      </c>
      <c r="F128" s="126" t="s">
        <v>203</v>
      </c>
      <c r="G128" s="126" t="s">
        <v>7</v>
      </c>
    </row>
    <row r="129" spans="2:7" x14ac:dyDescent="0.35">
      <c r="B129" s="174"/>
      <c r="C129" t="s">
        <v>234</v>
      </c>
      <c r="D129" s="181"/>
      <c r="E129" s="142" t="str">
        <f>C129&amp;" - "&amp;F128&amp;" vs "&amp;F129&amp;" - "&amp;F129</f>
        <v>Bad - Lazio de Rhum A vs Les inconnus B - Les inconnus B</v>
      </c>
      <c r="F129" s="126" t="s">
        <v>207</v>
      </c>
      <c r="G129" s="126" t="s">
        <v>5</v>
      </c>
    </row>
    <row r="130" spans="2:7" x14ac:dyDescent="0.35">
      <c r="B130" s="174"/>
      <c r="C130" t="s">
        <v>234</v>
      </c>
      <c r="D130" s="181" t="s">
        <v>128</v>
      </c>
      <c r="E130" s="142" t="str">
        <f>C130&amp;" - "&amp;F130&amp;" vs "&amp;F131&amp;" - "&amp;F130</f>
        <v>Bad - Celtics Grave Gros A vs Roue Libre B - Celtics Grave Gros A</v>
      </c>
      <c r="F130" s="126" t="s">
        <v>187</v>
      </c>
      <c r="G130" s="126" t="s">
        <v>7</v>
      </c>
    </row>
    <row r="131" spans="2:7" ht="15" thickBot="1" x14ac:dyDescent="0.4">
      <c r="B131" s="175"/>
      <c r="C131" t="s">
        <v>234</v>
      </c>
      <c r="D131" s="181"/>
      <c r="E131" s="142" t="str">
        <f>C131&amp;" - "&amp;F130&amp;" vs "&amp;F131&amp;" - "&amp;F131</f>
        <v>Bad - Celtics Grave Gros A vs Roue Libre B - Roue Libre B</v>
      </c>
      <c r="F131" s="126" t="s">
        <v>182</v>
      </c>
      <c r="G131" s="126" t="s">
        <v>5</v>
      </c>
    </row>
    <row r="132" spans="2:7" x14ac:dyDescent="0.35">
      <c r="B132" s="173" t="s">
        <v>87</v>
      </c>
      <c r="C132" t="s">
        <v>62</v>
      </c>
      <c r="D132" s="176" t="s">
        <v>74</v>
      </c>
      <c r="E132" s="142" t="str">
        <f>C132&amp;" - "&amp;F132&amp;" vs "&amp;F133&amp;" - "&amp;F132</f>
        <v>Padel - Spyk'up B vs Celtics Grave Gros B - Spyk'up B</v>
      </c>
      <c r="F132" s="126" t="s">
        <v>209</v>
      </c>
      <c r="G132" s="126" t="s">
        <v>5</v>
      </c>
    </row>
    <row r="133" spans="2:7" x14ac:dyDescent="0.35">
      <c r="B133" s="174"/>
      <c r="C133" t="s">
        <v>62</v>
      </c>
      <c r="D133" s="177"/>
      <c r="E133" s="142" t="str">
        <f>C133&amp;" - "&amp;F132&amp;" vs "&amp;F133&amp;" - "&amp;F133</f>
        <v>Padel - Spyk'up B vs Celtics Grave Gros B - Celtics Grave Gros B</v>
      </c>
      <c r="F133" s="126" t="s">
        <v>204</v>
      </c>
      <c r="G133" s="126" t="s">
        <v>7</v>
      </c>
    </row>
    <row r="134" spans="2:7" ht="15.5" x14ac:dyDescent="0.35">
      <c r="B134" s="174"/>
      <c r="C134" t="s">
        <v>62</v>
      </c>
      <c r="D134" s="176" t="s">
        <v>75</v>
      </c>
      <c r="E134" s="142" t="str">
        <f>C134&amp;" - "&amp;F134&amp;" vs "&amp;F135&amp;" - "&amp;F134</f>
        <v>Padel - Floyouyat A vs Pooldeads A - Floyouyat A</v>
      </c>
      <c r="F134" s="127" t="s">
        <v>208</v>
      </c>
      <c r="G134" s="126" t="s">
        <v>5</v>
      </c>
    </row>
    <row r="135" spans="2:7" x14ac:dyDescent="0.35">
      <c r="B135" s="174"/>
      <c r="C135" t="s">
        <v>62</v>
      </c>
      <c r="D135" s="177"/>
      <c r="E135" s="142" t="str">
        <f>C135&amp;" - "&amp;F134&amp;" vs "&amp;F135&amp;" - "&amp;F135</f>
        <v>Padel - Floyouyat A vs Pooldeads A - Pooldeads A</v>
      </c>
      <c r="F135" s="126" t="s">
        <v>184</v>
      </c>
      <c r="G135" s="126" t="s">
        <v>7</v>
      </c>
    </row>
    <row r="136" spans="2:7" x14ac:dyDescent="0.35">
      <c r="B136" s="174"/>
      <c r="C136" t="s">
        <v>62</v>
      </c>
      <c r="D136" s="176" t="s">
        <v>129</v>
      </c>
      <c r="E136" s="142" t="str">
        <f>C136&amp;" - "&amp;F136&amp;" vs "&amp;F137&amp;" - "&amp;F136</f>
        <v>Padel - Les Tengos A vs Waral A - Les Tengos A</v>
      </c>
      <c r="F136" s="126" t="s">
        <v>198</v>
      </c>
      <c r="G136" s="126" t="s">
        <v>7</v>
      </c>
    </row>
    <row r="137" spans="2:7" x14ac:dyDescent="0.35">
      <c r="B137" s="174"/>
      <c r="C137" t="s">
        <v>62</v>
      </c>
      <c r="D137" s="177"/>
      <c r="E137" s="142" t="str">
        <f>C137&amp;" - "&amp;F136&amp;" vs "&amp;F137&amp;" - "&amp;F137</f>
        <v>Padel - Les Tengos A vs Waral A - Waral A</v>
      </c>
      <c r="F137" s="126" t="s">
        <v>241</v>
      </c>
      <c r="G137" s="126" t="s">
        <v>5</v>
      </c>
    </row>
    <row r="138" spans="2:7" x14ac:dyDescent="0.35">
      <c r="B138" s="174"/>
      <c r="C138" t="s">
        <v>62</v>
      </c>
      <c r="D138" s="176" t="s">
        <v>130</v>
      </c>
      <c r="E138" s="142" t="str">
        <f>C138&amp;" - "&amp;F138&amp;" vs "&amp;F139&amp;" - "&amp;F138</f>
        <v>Padel - Les Fisbrmzv A vs Bayer les verres culs sec B - Les Fisbrmzv A</v>
      </c>
      <c r="F138" s="126" t="s">
        <v>197</v>
      </c>
      <c r="G138" s="126" t="s">
        <v>5</v>
      </c>
    </row>
    <row r="139" spans="2:7" x14ac:dyDescent="0.35">
      <c r="B139" s="174"/>
      <c r="C139" t="s">
        <v>62</v>
      </c>
      <c r="D139" s="177"/>
      <c r="E139" s="142" t="str">
        <f>C139&amp;" - "&amp;F138&amp;" vs "&amp;F139&amp;" - "&amp;F139</f>
        <v>Padel - Les Fisbrmzv A vs Bayer les verres culs sec B - Bayer les verres culs sec B</v>
      </c>
      <c r="F139" s="126" t="s">
        <v>240</v>
      </c>
      <c r="G139" s="126" t="s">
        <v>7</v>
      </c>
    </row>
    <row r="140" spans="2:7" x14ac:dyDescent="0.35">
      <c r="B140" s="174"/>
      <c r="C140" t="s">
        <v>234</v>
      </c>
      <c r="D140" s="178" t="s">
        <v>76</v>
      </c>
      <c r="E140" s="142" t="str">
        <f>C140&amp;" - "&amp;F140&amp;" vs "&amp;F141&amp;" - "&amp;F140</f>
        <v>Bad - Les torcheurs B vs Bandanateam A - Les torcheurs B</v>
      </c>
      <c r="F140" s="126" t="s">
        <v>185</v>
      </c>
      <c r="G140" s="126" t="s">
        <v>7</v>
      </c>
    </row>
    <row r="141" spans="2:7" x14ac:dyDescent="0.35">
      <c r="B141" s="174"/>
      <c r="C141" t="s">
        <v>234</v>
      </c>
      <c r="D141" s="178"/>
      <c r="E141" s="142" t="str">
        <f>C141&amp;" - "&amp;F140&amp;" vs "&amp;F141&amp;" - "&amp;F141</f>
        <v>Bad - Les torcheurs B vs Bandanateam A - Bandanateam A</v>
      </c>
      <c r="F141" s="126" t="s">
        <v>242</v>
      </c>
      <c r="G141" s="126" t="s">
        <v>5</v>
      </c>
    </row>
    <row r="142" spans="2:7" x14ac:dyDescent="0.35">
      <c r="B142" s="174"/>
      <c r="C142" t="s">
        <v>234</v>
      </c>
      <c r="D142" s="178" t="s">
        <v>77</v>
      </c>
      <c r="E142" s="142" t="str">
        <f>C142&amp;" - "&amp;F142&amp;" vs "&amp;F143&amp;" - "&amp;F142</f>
        <v>Bad - Gett'up A vs VitaMines B - Gett'up A</v>
      </c>
      <c r="F142" s="126" t="s">
        <v>186</v>
      </c>
      <c r="G142" s="126" t="s">
        <v>5</v>
      </c>
    </row>
    <row r="143" spans="2:7" x14ac:dyDescent="0.35">
      <c r="B143" s="174"/>
      <c r="C143" t="s">
        <v>234</v>
      </c>
      <c r="D143" s="178"/>
      <c r="E143" s="142" t="str">
        <f>C143&amp;" - "&amp;F142&amp;" vs "&amp;F143&amp;" - "&amp;F143</f>
        <v>Bad - Gett'up A vs VitaMines B - VitaMines B</v>
      </c>
      <c r="F143" s="126" t="s">
        <v>183</v>
      </c>
      <c r="G143" s="126" t="s">
        <v>7</v>
      </c>
    </row>
    <row r="144" spans="2:7" x14ac:dyDescent="0.35">
      <c r="B144" s="174"/>
      <c r="C144" t="s">
        <v>234</v>
      </c>
      <c r="D144" s="178" t="s">
        <v>78</v>
      </c>
      <c r="E144" s="142" t="str">
        <f>C144&amp;" - "&amp;F144&amp;" vs "&amp;F145&amp;" - "&amp;F144</f>
        <v>Bad - L'aile ou la cuite A vs Bandanateam B - L'aile ou la cuite A</v>
      </c>
      <c r="F144" s="126" t="s">
        <v>243</v>
      </c>
      <c r="G144" s="126" t="s">
        <v>5</v>
      </c>
    </row>
    <row r="145" spans="2:7" x14ac:dyDescent="0.35">
      <c r="B145" s="174"/>
      <c r="C145" t="s">
        <v>234</v>
      </c>
      <c r="D145" s="178"/>
      <c r="E145" s="142" t="str">
        <f>C145&amp;" - "&amp;F144&amp;" vs "&amp;F145&amp;" - "&amp;F145</f>
        <v>Bad - L'aile ou la cuite A vs Bandanateam B - Bandanateam B</v>
      </c>
      <c r="F145" s="126" t="s">
        <v>245</v>
      </c>
      <c r="G145" s="126" t="s">
        <v>7</v>
      </c>
    </row>
    <row r="146" spans="2:7" x14ac:dyDescent="0.35">
      <c r="B146" s="174"/>
      <c r="C146" t="s">
        <v>234</v>
      </c>
      <c r="D146" s="178" t="s">
        <v>128</v>
      </c>
      <c r="E146" s="142" t="str">
        <f>C146&amp;" - "&amp;F146&amp;" vs "&amp;F147&amp;" - "&amp;F146</f>
        <v>Bad - Téléteubiloutes A vs Les Tengos B - Téléteubiloutes A</v>
      </c>
      <c r="F146" s="126" t="s">
        <v>192</v>
      </c>
      <c r="G146" s="126" t="s">
        <v>5</v>
      </c>
    </row>
    <row r="147" spans="2:7" ht="15" thickBot="1" x14ac:dyDescent="0.4">
      <c r="B147" s="175"/>
      <c r="C147" t="s">
        <v>234</v>
      </c>
      <c r="D147" s="178"/>
      <c r="E147" s="142" t="str">
        <f>C147&amp;" - "&amp;F146&amp;" vs "&amp;F147&amp;" - "&amp;F147</f>
        <v>Bad - Téléteubiloutes A vs Les Tengos B - Les Tengos B</v>
      </c>
      <c r="F147" s="126" t="s">
        <v>244</v>
      </c>
      <c r="G147" s="126" t="s">
        <v>7</v>
      </c>
    </row>
    <row r="148" spans="2:7" x14ac:dyDescent="0.35">
      <c r="B148" s="173" t="s">
        <v>88</v>
      </c>
      <c r="C148" t="s">
        <v>62</v>
      </c>
      <c r="D148" s="179" t="s">
        <v>74</v>
      </c>
      <c r="E148" s="142" t="str">
        <f>C148&amp;" - "&amp;F148&amp;" vs "&amp;F149&amp;" - "&amp;F148</f>
        <v>Padel - Spyk'up A vs Téléteubiloutes A - Spyk'up A</v>
      </c>
      <c r="F148" s="126" t="s">
        <v>179</v>
      </c>
      <c r="G148" s="126" t="s">
        <v>5</v>
      </c>
    </row>
    <row r="149" spans="2:7" x14ac:dyDescent="0.35">
      <c r="B149" s="174"/>
      <c r="C149" t="s">
        <v>62</v>
      </c>
      <c r="D149" s="180"/>
      <c r="E149" s="142" t="str">
        <f>C149&amp;" - "&amp;F148&amp;" vs "&amp;F149&amp;" - "&amp;F149</f>
        <v>Padel - Spyk'up A vs Téléteubiloutes A - Téléteubiloutes A</v>
      </c>
      <c r="F149" s="126" t="s">
        <v>192</v>
      </c>
      <c r="G149" s="126" t="s">
        <v>7</v>
      </c>
    </row>
    <row r="150" spans="2:7" ht="15.5" x14ac:dyDescent="0.35">
      <c r="B150" s="174"/>
      <c r="C150" t="s">
        <v>62</v>
      </c>
      <c r="D150" s="179" t="s">
        <v>75</v>
      </c>
      <c r="E150" s="142" t="str">
        <f>C150&amp;" - "&amp;F150&amp;" vs "&amp;F151&amp;" - "&amp;F150</f>
        <v>Padel - VitaMines B vs Les torcheurs A - VitaMines B</v>
      </c>
      <c r="F150" s="127" t="s">
        <v>183</v>
      </c>
      <c r="G150" s="126" t="s">
        <v>7</v>
      </c>
    </row>
    <row r="151" spans="2:7" x14ac:dyDescent="0.35">
      <c r="B151" s="174"/>
      <c r="C151" t="s">
        <v>62</v>
      </c>
      <c r="D151" s="180"/>
      <c r="E151" s="142" t="str">
        <f>C151&amp;" - "&amp;F150&amp;" vs "&amp;F151&amp;" - "&amp;F151</f>
        <v>Padel - VitaMines B vs Les torcheurs A - Les torcheurs A</v>
      </c>
      <c r="F151" s="126" t="s">
        <v>193</v>
      </c>
      <c r="G151" s="126" t="s">
        <v>5</v>
      </c>
    </row>
    <row r="152" spans="2:7" x14ac:dyDescent="0.35">
      <c r="B152" s="174"/>
      <c r="C152" t="s">
        <v>62</v>
      </c>
      <c r="D152" s="179" t="s">
        <v>129</v>
      </c>
      <c r="E152" s="142" t="str">
        <f>C152&amp;" - "&amp;F152&amp;" vs "&amp;F153&amp;" - "&amp;F152</f>
        <v>Padel - Les Fisbrmzv B vs Blockudoku B - Les Fisbrmzv B</v>
      </c>
      <c r="F152" s="126" t="s">
        <v>196</v>
      </c>
      <c r="G152" s="126" t="s">
        <v>5</v>
      </c>
    </row>
    <row r="153" spans="2:7" x14ac:dyDescent="0.35">
      <c r="B153" s="174"/>
      <c r="C153" t="s">
        <v>62</v>
      </c>
      <c r="D153" s="180"/>
      <c r="E153" s="142" t="str">
        <f>C153&amp;" - "&amp;F152&amp;" vs "&amp;F153&amp;" - "&amp;F153</f>
        <v>Padel - Les Fisbrmzv B vs Blockudoku B - Blockudoku B</v>
      </c>
      <c r="F153" s="126" t="s">
        <v>206</v>
      </c>
      <c r="G153" s="126" t="s">
        <v>7</v>
      </c>
    </row>
    <row r="154" spans="2:7" x14ac:dyDescent="0.35">
      <c r="B154" s="174"/>
      <c r="C154" t="s">
        <v>62</v>
      </c>
      <c r="D154" s="179" t="s">
        <v>130</v>
      </c>
      <c r="E154" s="142" t="str">
        <f>C154&amp;" - "&amp;F154&amp;" vs "&amp;F155&amp;" - "&amp;F154</f>
        <v>Padel - Bandanateam A vs Waral B - Bandanateam A</v>
      </c>
      <c r="F154" s="126" t="s">
        <v>242</v>
      </c>
      <c r="G154" s="126" t="s">
        <v>7</v>
      </c>
    </row>
    <row r="155" spans="2:7" x14ac:dyDescent="0.35">
      <c r="B155" s="174"/>
      <c r="C155" t="s">
        <v>62</v>
      </c>
      <c r="D155" s="180"/>
      <c r="E155" s="142" t="str">
        <f>C155&amp;" - "&amp;F154&amp;" vs "&amp;F155&amp;" - "&amp;F155</f>
        <v>Padel - Bandanateam A vs Waral B - Waral B</v>
      </c>
      <c r="F155" s="126" t="s">
        <v>205</v>
      </c>
      <c r="G155" s="126" t="s">
        <v>5</v>
      </c>
    </row>
    <row r="156" spans="2:7" x14ac:dyDescent="0.35">
      <c r="B156" s="174"/>
      <c r="C156" t="s">
        <v>234</v>
      </c>
      <c r="D156" s="179" t="s">
        <v>76</v>
      </c>
      <c r="E156" s="142" t="str">
        <f>C156&amp;" - "&amp;F156&amp;" vs "&amp;F157&amp;" - "&amp;F156</f>
        <v>Bad - Gett'up B vs Akatsuki B - Gett'up B</v>
      </c>
      <c r="F156" s="126" t="s">
        <v>202</v>
      </c>
      <c r="G156" s="126" t="s">
        <v>5</v>
      </c>
    </row>
    <row r="157" spans="2:7" x14ac:dyDescent="0.35">
      <c r="B157" s="174"/>
      <c r="C157" t="s">
        <v>234</v>
      </c>
      <c r="D157" s="180"/>
      <c r="E157" s="142" t="str">
        <f>C157&amp;" - "&amp;F156&amp;" vs "&amp;F157&amp;" - "&amp;F157</f>
        <v>Bad - Gett'up B vs Akatsuki B - Akatsuki B</v>
      </c>
      <c r="F157" s="126" t="s">
        <v>191</v>
      </c>
      <c r="G157" s="126" t="s">
        <v>7</v>
      </c>
    </row>
    <row r="158" spans="2:7" x14ac:dyDescent="0.35">
      <c r="B158" s="174"/>
      <c r="C158" t="s">
        <v>234</v>
      </c>
      <c r="D158" s="179" t="s">
        <v>77</v>
      </c>
      <c r="E158" s="142" t="str">
        <f>C158&amp;" - "&amp;F158&amp;" vs "&amp;F159&amp;" - "&amp;F158</f>
        <v>Bad - Bayer les verres culs sec A vs Akatsuki A - Bayer les verres culs sec A</v>
      </c>
      <c r="F158" s="126" t="s">
        <v>200</v>
      </c>
      <c r="G158" s="126" t="s">
        <v>5</v>
      </c>
    </row>
    <row r="159" spans="2:7" x14ac:dyDescent="0.35">
      <c r="B159" s="174"/>
      <c r="C159" t="s">
        <v>234</v>
      </c>
      <c r="D159" s="180"/>
      <c r="E159" s="142" t="str">
        <f>C159&amp;" - "&amp;F158&amp;" vs "&amp;F159&amp;" - "&amp;F159</f>
        <v>Bad - Bayer les verres culs sec A vs Akatsuki A - Akatsuki A</v>
      </c>
      <c r="F159" s="126" t="s">
        <v>188</v>
      </c>
      <c r="G159" s="126" t="s">
        <v>7</v>
      </c>
    </row>
    <row r="160" spans="2:7" x14ac:dyDescent="0.35">
      <c r="B160" s="174"/>
      <c r="C160" t="s">
        <v>234</v>
      </c>
      <c r="D160" s="179" t="s">
        <v>78</v>
      </c>
      <c r="E160" s="142" t="str">
        <f>C160&amp;" - "&amp;F160&amp;" vs "&amp;F161&amp;" - "&amp;F160</f>
        <v>Bad - Waral A vs Roue Libre A - Waral A</v>
      </c>
      <c r="F160" s="126" t="s">
        <v>241</v>
      </c>
      <c r="G160" s="126" t="s">
        <v>5</v>
      </c>
    </row>
    <row r="161" spans="2:7" x14ac:dyDescent="0.35">
      <c r="B161" s="174"/>
      <c r="C161" t="s">
        <v>234</v>
      </c>
      <c r="D161" s="180"/>
      <c r="E161" s="142" t="str">
        <f>C161&amp;" - "&amp;F160&amp;" vs "&amp;F161&amp;" - "&amp;F161</f>
        <v>Bad - Waral A vs Roue Libre A - Roue Libre A</v>
      </c>
      <c r="F161" s="126" t="s">
        <v>174</v>
      </c>
      <c r="G161" s="126" t="s">
        <v>7</v>
      </c>
    </row>
    <row r="162" spans="2:7" x14ac:dyDescent="0.35">
      <c r="B162" s="174"/>
      <c r="C162" t="s">
        <v>234</v>
      </c>
      <c r="D162" s="179" t="s">
        <v>128</v>
      </c>
      <c r="E162" s="142" t="str">
        <f>C162&amp;" - "&amp;F162&amp;" vs "&amp;F163&amp;" - "&amp;F162</f>
        <v>Bad - Pooldeads A vs Les Fisbrmzv A - Pooldeads A</v>
      </c>
      <c r="F162" s="126" t="s">
        <v>184</v>
      </c>
      <c r="G162" s="126" t="s">
        <v>5</v>
      </c>
    </row>
    <row r="163" spans="2:7" ht="15" thickBot="1" x14ac:dyDescent="0.4">
      <c r="B163" s="175"/>
      <c r="C163" t="s">
        <v>234</v>
      </c>
      <c r="D163" s="180"/>
      <c r="E163" s="142" t="str">
        <f>C163&amp;" - "&amp;F162&amp;" vs "&amp;F163&amp;" - "&amp;F163</f>
        <v>Bad - Pooldeads A vs Les Fisbrmzv A - Les Fisbrmzv A</v>
      </c>
      <c r="F163" s="126" t="s">
        <v>197</v>
      </c>
      <c r="G163" s="126" t="s">
        <v>7</v>
      </c>
    </row>
    <row r="164" spans="2:7" x14ac:dyDescent="0.35">
      <c r="B164" s="173" t="s">
        <v>89</v>
      </c>
      <c r="C164" t="s">
        <v>62</v>
      </c>
      <c r="D164" s="176" t="s">
        <v>74</v>
      </c>
      <c r="E164" s="142" t="str">
        <f>C164&amp;" - "&amp;F164&amp;" vs "&amp;F165&amp;" - "&amp;F164</f>
        <v>Padel - Akatsuki A vs Gett'up B - Akatsuki A</v>
      </c>
      <c r="F164" s="126" t="s">
        <v>188</v>
      </c>
      <c r="G164" s="126" t="s">
        <v>246</v>
      </c>
    </row>
    <row r="165" spans="2:7" x14ac:dyDescent="0.35">
      <c r="B165" s="174"/>
      <c r="C165" t="s">
        <v>62</v>
      </c>
      <c r="D165" s="177"/>
      <c r="E165" s="142" t="str">
        <f>C165&amp;" - "&amp;F164&amp;" vs "&amp;F165&amp;" - "&amp;F165</f>
        <v>Padel - Akatsuki A vs Gett'up B - Gett'up B</v>
      </c>
      <c r="F165" s="126" t="s">
        <v>202</v>
      </c>
      <c r="G165" s="126" t="s">
        <v>246</v>
      </c>
    </row>
    <row r="166" spans="2:7" ht="15.5" x14ac:dyDescent="0.35">
      <c r="B166" s="174"/>
      <c r="C166" t="s">
        <v>62</v>
      </c>
      <c r="D166" s="176" t="s">
        <v>75</v>
      </c>
      <c r="E166" s="142" t="str">
        <f>C166&amp;" - "&amp;F166&amp;" vs "&amp;F167&amp;" - "&amp;F166</f>
        <v>Padel - Gett'up A vs Lazio de Rhum A - Gett'up A</v>
      </c>
      <c r="F166" s="127" t="s">
        <v>186</v>
      </c>
      <c r="G166" s="126" t="s">
        <v>246</v>
      </c>
    </row>
    <row r="167" spans="2:7" x14ac:dyDescent="0.35">
      <c r="B167" s="174"/>
      <c r="C167" t="s">
        <v>62</v>
      </c>
      <c r="D167" s="177"/>
      <c r="E167" s="142" t="str">
        <f>C167&amp;" - "&amp;F166&amp;" vs "&amp;F167&amp;" - "&amp;F167</f>
        <v>Padel - Gett'up A vs Lazio de Rhum A - Lazio de Rhum A</v>
      </c>
      <c r="F167" s="126" t="s">
        <v>203</v>
      </c>
      <c r="G167" s="126" t="s">
        <v>246</v>
      </c>
    </row>
    <row r="168" spans="2:7" x14ac:dyDescent="0.35">
      <c r="B168" s="174"/>
      <c r="C168" t="s">
        <v>62</v>
      </c>
      <c r="D168" s="176" t="s">
        <v>129</v>
      </c>
      <c r="E168" s="142" t="str">
        <f>C168&amp;" - "&amp;F168&amp;" vs "&amp;F169&amp;" - "&amp;F168</f>
        <v>Padel - Pooldeads B vs Les inconnus A - Pooldeads B</v>
      </c>
      <c r="F168" s="126" t="s">
        <v>201</v>
      </c>
      <c r="G168" s="126" t="s">
        <v>246</v>
      </c>
    </row>
    <row r="169" spans="2:7" x14ac:dyDescent="0.35">
      <c r="B169" s="174"/>
      <c r="C169" t="s">
        <v>62</v>
      </c>
      <c r="D169" s="177"/>
      <c r="E169" s="142" t="str">
        <f>C169&amp;" - "&amp;F168&amp;" vs "&amp;F169&amp;" - "&amp;F169</f>
        <v>Padel - Pooldeads B vs Les inconnus A - Les inconnus A</v>
      </c>
      <c r="F169" s="126" t="s">
        <v>190</v>
      </c>
      <c r="G169" s="126" t="s">
        <v>246</v>
      </c>
    </row>
    <row r="170" spans="2:7" x14ac:dyDescent="0.35">
      <c r="B170" s="174"/>
      <c r="C170" t="s">
        <v>62</v>
      </c>
      <c r="D170" s="176" t="s">
        <v>130</v>
      </c>
      <c r="E170" s="142" t="str">
        <f>C170&amp;" - "&amp;F170&amp;" vs "&amp;F171&amp;" - "&amp;F170</f>
        <v>Padel - Facilement B vs Roue Libre B - Facilement B</v>
      </c>
      <c r="F170" s="126" t="s">
        <v>189</v>
      </c>
      <c r="G170" s="126" t="s">
        <v>246</v>
      </c>
    </row>
    <row r="171" spans="2:7" x14ac:dyDescent="0.35">
      <c r="B171" s="174"/>
      <c r="C171" t="s">
        <v>62</v>
      </c>
      <c r="D171" s="177"/>
      <c r="E171" s="142" t="str">
        <f>C171&amp;" - "&amp;F170&amp;" vs "&amp;F171&amp;" - "&amp;F171</f>
        <v>Padel - Facilement B vs Roue Libre B - Roue Libre B</v>
      </c>
      <c r="F171" s="126" t="s">
        <v>182</v>
      </c>
      <c r="G171" s="126" t="s">
        <v>246</v>
      </c>
    </row>
    <row r="172" spans="2:7" x14ac:dyDescent="0.35">
      <c r="B172" s="174"/>
      <c r="C172" t="s">
        <v>234</v>
      </c>
      <c r="D172" s="178" t="s">
        <v>76</v>
      </c>
      <c r="E172" s="142" t="str">
        <f>C172&amp;" - "&amp;F172&amp;" vs "&amp;F173&amp;" - "&amp;F172</f>
        <v>Bad - Lazio de Rhum B vs Bayer les verres culs sec A - Lazio de Rhum B</v>
      </c>
      <c r="F172" s="126" t="s">
        <v>239</v>
      </c>
      <c r="G172" s="126" t="s">
        <v>246</v>
      </c>
    </row>
    <row r="173" spans="2:7" x14ac:dyDescent="0.35">
      <c r="B173" s="174"/>
      <c r="C173" t="s">
        <v>234</v>
      </c>
      <c r="D173" s="178"/>
      <c r="E173" s="142" t="str">
        <f>C173&amp;" - "&amp;F172&amp;" vs "&amp;F173&amp;" - "&amp;F173</f>
        <v>Bad - Lazio de Rhum B vs Bayer les verres culs sec A - Bayer les verres culs sec A</v>
      </c>
      <c r="F173" s="126" t="s">
        <v>200</v>
      </c>
      <c r="G173" s="126" t="s">
        <v>246</v>
      </c>
    </row>
    <row r="174" spans="2:7" x14ac:dyDescent="0.35">
      <c r="B174" s="174"/>
      <c r="C174" t="s">
        <v>234</v>
      </c>
      <c r="D174" s="178" t="s">
        <v>77</v>
      </c>
      <c r="E174" s="142" t="str">
        <f>C174&amp;" - "&amp;F174&amp;" vs "&amp;F175&amp;" - "&amp;F174</f>
        <v>Bad - Bayer les verres culs sec B vs Celtics Grave Gros B - Bayer les verres culs sec B</v>
      </c>
      <c r="F174" s="126" t="s">
        <v>240</v>
      </c>
      <c r="G174" s="126" t="s">
        <v>246</v>
      </c>
    </row>
    <row r="175" spans="2:7" x14ac:dyDescent="0.35">
      <c r="B175" s="174"/>
      <c r="C175" t="s">
        <v>234</v>
      </c>
      <c r="D175" s="178"/>
      <c r="E175" s="142" t="str">
        <f>C175&amp;" - "&amp;F174&amp;" vs "&amp;F175&amp;" - "&amp;F175</f>
        <v>Bad - Bayer les verres culs sec B vs Celtics Grave Gros B - Celtics Grave Gros B</v>
      </c>
      <c r="F175" s="126" t="s">
        <v>204</v>
      </c>
      <c r="G175" s="126" t="s">
        <v>246</v>
      </c>
    </row>
    <row r="176" spans="2:7" x14ac:dyDescent="0.35">
      <c r="B176" s="174"/>
      <c r="C176" t="s">
        <v>234</v>
      </c>
      <c r="D176" s="178" t="s">
        <v>78</v>
      </c>
      <c r="E176" s="142" t="str">
        <f>C176&amp;" - "&amp;F176&amp;" vs "&amp;F177&amp;" - "&amp;F176</f>
        <v>Bad - VitaMines A vs Spyk'up B - VitaMines A</v>
      </c>
      <c r="F176" s="126" t="s">
        <v>238</v>
      </c>
      <c r="G176" s="126" t="s">
        <v>246</v>
      </c>
    </row>
    <row r="177" spans="2:7" x14ac:dyDescent="0.35">
      <c r="B177" s="174"/>
      <c r="C177" t="s">
        <v>234</v>
      </c>
      <c r="D177" s="178"/>
      <c r="E177" s="142" t="str">
        <f>C177&amp;" - "&amp;F176&amp;" vs "&amp;F177&amp;" - "&amp;F177</f>
        <v>Bad - VitaMines A vs Spyk'up B - Spyk'up B</v>
      </c>
      <c r="F177" s="126" t="s">
        <v>209</v>
      </c>
      <c r="G177" s="126" t="s">
        <v>246</v>
      </c>
    </row>
    <row r="178" spans="2:7" x14ac:dyDescent="0.35">
      <c r="B178" s="174"/>
      <c r="C178" t="s">
        <v>234</v>
      </c>
      <c r="D178" s="178" t="s">
        <v>128</v>
      </c>
      <c r="E178" s="142" t="str">
        <f>C178&amp;" - "&amp;F178&amp;" vs "&amp;F179&amp;" - "&amp;F178</f>
        <v>Bad - Spyk'up A vs Les Tengos A - Spyk'up A</v>
      </c>
      <c r="F178" s="126" t="s">
        <v>179</v>
      </c>
      <c r="G178" s="126" t="s">
        <v>246</v>
      </c>
    </row>
    <row r="179" spans="2:7" ht="15" thickBot="1" x14ac:dyDescent="0.4">
      <c r="B179" s="175"/>
      <c r="C179" t="s">
        <v>234</v>
      </c>
      <c r="D179" s="178"/>
      <c r="E179" s="142" t="str">
        <f>C179&amp;" - "&amp;F178&amp;" vs "&amp;F179&amp;" - "&amp;F179</f>
        <v>Bad - Spyk'up A vs Les Tengos A - Les Tengos A</v>
      </c>
      <c r="F179" s="126" t="s">
        <v>198</v>
      </c>
      <c r="G179" s="126" t="s">
        <v>246</v>
      </c>
    </row>
    <row r="180" spans="2:7" x14ac:dyDescent="0.35">
      <c r="B180" s="173" t="s">
        <v>90</v>
      </c>
      <c r="C180" t="s">
        <v>62</v>
      </c>
      <c r="D180" s="179" t="s">
        <v>74</v>
      </c>
      <c r="E180" s="142" t="str">
        <f>C180&amp;" - "&amp;F180&amp;" vs "&amp;F181&amp;" - "&amp;F180</f>
        <v>Padel - Les inconnus B vs Pooldeads A - Les inconnus B</v>
      </c>
      <c r="F180" s="126" t="s">
        <v>207</v>
      </c>
      <c r="G180" s="126" t="s">
        <v>246</v>
      </c>
    </row>
    <row r="181" spans="2:7" x14ac:dyDescent="0.35">
      <c r="B181" s="174"/>
      <c r="C181" t="s">
        <v>62</v>
      </c>
      <c r="D181" s="180"/>
      <c r="E181" s="142" t="str">
        <f>C181&amp;" - "&amp;F180&amp;" vs "&amp;F181&amp;" - "&amp;F181</f>
        <v>Padel - Les inconnus B vs Pooldeads A - Pooldeads A</v>
      </c>
      <c r="F181" s="126" t="s">
        <v>184</v>
      </c>
      <c r="G181" s="126" t="s">
        <v>246</v>
      </c>
    </row>
    <row r="182" spans="2:7" ht="15.5" x14ac:dyDescent="0.35">
      <c r="B182" s="174"/>
      <c r="C182" t="s">
        <v>62</v>
      </c>
      <c r="D182" s="179" t="s">
        <v>75</v>
      </c>
      <c r="E182" s="142" t="str">
        <f>C182&amp;" - "&amp;F182&amp;" vs "&amp;F183&amp;" - "&amp;F182</f>
        <v>Padel - Waral A vs Les Fisbrmzv A - Waral A</v>
      </c>
      <c r="F182" s="127" t="s">
        <v>241</v>
      </c>
      <c r="G182" s="126" t="s">
        <v>246</v>
      </c>
    </row>
    <row r="183" spans="2:7" x14ac:dyDescent="0.35">
      <c r="B183" s="174"/>
      <c r="C183" t="s">
        <v>62</v>
      </c>
      <c r="D183" s="180"/>
      <c r="E183" s="142" t="str">
        <f>C183&amp;" - "&amp;F182&amp;" vs "&amp;F183&amp;" - "&amp;F183</f>
        <v>Padel - Waral A vs Les Fisbrmzv A - Les Fisbrmzv A</v>
      </c>
      <c r="F183" s="126" t="s">
        <v>197</v>
      </c>
      <c r="G183" s="126" t="s">
        <v>246</v>
      </c>
    </row>
    <row r="184" spans="2:7" x14ac:dyDescent="0.35">
      <c r="B184" s="174"/>
      <c r="C184" t="s">
        <v>62</v>
      </c>
      <c r="D184" s="179" t="s">
        <v>129</v>
      </c>
      <c r="E184" s="142" t="str">
        <f>C184&amp;" - "&amp;F184&amp;" vs "&amp;F185&amp;" - "&amp;F184</f>
        <v>Padel - Bandanateam B vs Les torcheurs A - Bandanateam B</v>
      </c>
      <c r="F184" s="126" t="s">
        <v>245</v>
      </c>
      <c r="G184" s="126" t="s">
        <v>246</v>
      </c>
    </row>
    <row r="185" spans="2:7" x14ac:dyDescent="0.35">
      <c r="B185" s="174"/>
      <c r="C185" t="s">
        <v>62</v>
      </c>
      <c r="D185" s="180"/>
      <c r="E185" s="142" t="str">
        <f>C185&amp;" - "&amp;F184&amp;" vs "&amp;F185&amp;" - "&amp;F185</f>
        <v>Padel - Bandanateam B vs Les torcheurs A - Les torcheurs A</v>
      </c>
      <c r="F185" s="126" t="s">
        <v>193</v>
      </c>
      <c r="G185" s="126" t="s">
        <v>246</v>
      </c>
    </row>
    <row r="186" spans="2:7" x14ac:dyDescent="0.35">
      <c r="B186" s="174"/>
      <c r="C186" t="s">
        <v>62</v>
      </c>
      <c r="D186" s="179" t="s">
        <v>130</v>
      </c>
      <c r="E186" s="142" t="str">
        <f>C186&amp;" - "&amp;F186&amp;" vs "&amp;F187&amp;" - "&amp;F186</f>
        <v>Padel - L'aile ou la cuite B vs VitaMines B - L'aile ou la cuite B</v>
      </c>
      <c r="F186" s="126" t="s">
        <v>199</v>
      </c>
      <c r="G186" s="126" t="s">
        <v>246</v>
      </c>
    </row>
    <row r="187" spans="2:7" x14ac:dyDescent="0.35">
      <c r="B187" s="174"/>
      <c r="C187" t="s">
        <v>62</v>
      </c>
      <c r="D187" s="180"/>
      <c r="E187" s="142" t="str">
        <f>C187&amp;" - "&amp;F186&amp;" vs "&amp;F187&amp;" - "&amp;F187</f>
        <v>Padel - L'aile ou la cuite B vs VitaMines B - VitaMines B</v>
      </c>
      <c r="F187" s="126" t="s">
        <v>183</v>
      </c>
      <c r="G187" s="126" t="s">
        <v>246</v>
      </c>
    </row>
    <row r="188" spans="2:7" x14ac:dyDescent="0.35">
      <c r="B188" s="174"/>
      <c r="C188" t="s">
        <v>234</v>
      </c>
      <c r="D188" s="179" t="s">
        <v>76</v>
      </c>
      <c r="E188" s="142" t="str">
        <f>C188&amp;" - "&amp;F188&amp;" vs "&amp;F189&amp;" - "&amp;F188</f>
        <v>Bad - Waral B vs Téléteubiloutes B - Waral B</v>
      </c>
      <c r="F188" s="126" t="s">
        <v>205</v>
      </c>
      <c r="G188" s="126" t="s">
        <v>246</v>
      </c>
    </row>
    <row r="189" spans="2:7" x14ac:dyDescent="0.35">
      <c r="B189" s="174"/>
      <c r="C189" t="s">
        <v>234</v>
      </c>
      <c r="D189" s="180"/>
      <c r="E189" s="142" t="str">
        <f>C189&amp;" - "&amp;F188&amp;" vs "&amp;F189&amp;" - "&amp;F189</f>
        <v>Bad - Waral B vs Téléteubiloutes B - Téléteubiloutes B</v>
      </c>
      <c r="F189" s="126" t="s">
        <v>195</v>
      </c>
      <c r="G189" s="126" t="s">
        <v>246</v>
      </c>
    </row>
    <row r="190" spans="2:7" x14ac:dyDescent="0.35">
      <c r="B190" s="174"/>
      <c r="C190" t="s">
        <v>234</v>
      </c>
      <c r="D190" s="179" t="s">
        <v>77</v>
      </c>
      <c r="E190" s="142" t="str">
        <f>C190&amp;" - "&amp;F190&amp;" vs "&amp;F191&amp;" - "&amp;F190</f>
        <v>Bad - Blockudoku B vs Blockudoku A - Blockudoku B</v>
      </c>
      <c r="F190" s="126" t="s">
        <v>206</v>
      </c>
      <c r="G190" s="126" t="s">
        <v>246</v>
      </c>
    </row>
    <row r="191" spans="2:7" x14ac:dyDescent="0.35">
      <c r="B191" s="174"/>
      <c r="C191" t="s">
        <v>234</v>
      </c>
      <c r="D191" s="180"/>
      <c r="E191" s="142" t="str">
        <f>C191&amp;" - "&amp;F190&amp;" vs "&amp;F191&amp;" - "&amp;F191</f>
        <v>Bad - Blockudoku B vs Blockudoku A - Blockudoku A</v>
      </c>
      <c r="F191" s="126" t="s">
        <v>194</v>
      </c>
      <c r="G191" s="126" t="s">
        <v>246</v>
      </c>
    </row>
    <row r="192" spans="2:7" x14ac:dyDescent="0.35">
      <c r="B192" s="174"/>
      <c r="C192" t="s">
        <v>234</v>
      </c>
      <c r="D192" s="179" t="s">
        <v>78</v>
      </c>
      <c r="E192" s="142" t="str">
        <f>C192&amp;" - "&amp;F192&amp;" vs "&amp;F193&amp;" - "&amp;F192</f>
        <v>Bad - Floyouyat B vs Floyouyat A - Floyouyat B</v>
      </c>
      <c r="F192" s="126" t="s">
        <v>180</v>
      </c>
      <c r="G192" s="126" t="s">
        <v>246</v>
      </c>
    </row>
    <row r="193" spans="2:7" x14ac:dyDescent="0.35">
      <c r="B193" s="174"/>
      <c r="C193" t="s">
        <v>234</v>
      </c>
      <c r="D193" s="180"/>
      <c r="E193" s="142" t="str">
        <f>C193&amp;" - "&amp;F192&amp;" vs "&amp;F193&amp;" - "&amp;F193</f>
        <v>Bad - Floyouyat B vs Floyouyat A - Floyouyat A</v>
      </c>
      <c r="F193" s="126" t="s">
        <v>208</v>
      </c>
      <c r="G193" s="126" t="s">
        <v>246</v>
      </c>
    </row>
    <row r="194" spans="2:7" x14ac:dyDescent="0.35">
      <c r="B194" s="174"/>
      <c r="C194" t="s">
        <v>234</v>
      </c>
      <c r="D194" s="179" t="s">
        <v>128</v>
      </c>
      <c r="E194" s="142" t="str">
        <f>C194&amp;" - "&amp;F194&amp;" vs "&amp;F195&amp;" - "&amp;F194</f>
        <v>Bad - Les Fisbrmzv B vs Bandanateam A - Les Fisbrmzv B</v>
      </c>
      <c r="F194" s="126" t="s">
        <v>196</v>
      </c>
      <c r="G194" s="126" t="s">
        <v>246</v>
      </c>
    </row>
    <row r="195" spans="2:7" ht="15" thickBot="1" x14ac:dyDescent="0.4">
      <c r="B195" s="175"/>
      <c r="C195" t="s">
        <v>234</v>
      </c>
      <c r="D195" s="180"/>
      <c r="E195" s="142" t="str">
        <f>C195&amp;" - "&amp;F194&amp;" vs "&amp;F195&amp;" - "&amp;F195</f>
        <v>Bad - Les Fisbrmzv B vs Bandanateam A - Bandanateam A</v>
      </c>
      <c r="F195" s="126" t="s">
        <v>242</v>
      </c>
      <c r="G195" s="126" t="s">
        <v>246</v>
      </c>
    </row>
    <row r="196" spans="2:7" x14ac:dyDescent="0.35">
      <c r="B196" s="173" t="s">
        <v>91</v>
      </c>
      <c r="C196" t="s">
        <v>62</v>
      </c>
      <c r="D196" s="176" t="s">
        <v>74</v>
      </c>
      <c r="E196" s="142" t="str">
        <f>C196&amp;" - "&amp;F196&amp;" vs "&amp;F197&amp;" - "&amp;F196</f>
        <v>Padel - VitaMines A vs Facilement A - VitaMines A</v>
      </c>
      <c r="F196" s="126" t="s">
        <v>238</v>
      </c>
      <c r="G196" s="126" t="s">
        <v>246</v>
      </c>
    </row>
    <row r="197" spans="2:7" x14ac:dyDescent="0.35">
      <c r="B197" s="174"/>
      <c r="C197" t="s">
        <v>62</v>
      </c>
      <c r="D197" s="177"/>
      <c r="E197" s="142" t="str">
        <f>C197&amp;" - "&amp;F196&amp;" vs "&amp;F197&amp;" - "&amp;F197</f>
        <v>Padel - VitaMines A vs Facilement A - Facilement A</v>
      </c>
      <c r="F197" s="126" t="s">
        <v>181</v>
      </c>
      <c r="G197" s="126" t="s">
        <v>246</v>
      </c>
    </row>
    <row r="198" spans="2:7" ht="15.5" x14ac:dyDescent="0.35">
      <c r="B198" s="174"/>
      <c r="C198" t="s">
        <v>62</v>
      </c>
      <c r="D198" s="176" t="s">
        <v>75</v>
      </c>
      <c r="E198" s="142" t="str">
        <f>C198&amp;" - "&amp;F198&amp;" vs "&amp;F199&amp;" - "&amp;F198</f>
        <v>Padel - Floyouyat B vs Akatsuki B - Floyouyat B</v>
      </c>
      <c r="F198" s="127" t="s">
        <v>180</v>
      </c>
      <c r="G198" s="126" t="s">
        <v>246</v>
      </c>
    </row>
    <row r="199" spans="2:7" x14ac:dyDescent="0.35">
      <c r="B199" s="174"/>
      <c r="C199" t="s">
        <v>62</v>
      </c>
      <c r="D199" s="177"/>
      <c r="E199" s="142" t="str">
        <f>C199&amp;" - "&amp;F198&amp;" vs "&amp;F199&amp;" - "&amp;F199</f>
        <v>Padel - Floyouyat B vs Akatsuki B - Akatsuki B</v>
      </c>
      <c r="F199" s="126" t="s">
        <v>191</v>
      </c>
      <c r="G199" s="126" t="s">
        <v>246</v>
      </c>
    </row>
    <row r="200" spans="2:7" x14ac:dyDescent="0.35">
      <c r="B200" s="174"/>
      <c r="C200" t="s">
        <v>62</v>
      </c>
      <c r="D200" s="176" t="s">
        <v>129</v>
      </c>
      <c r="E200" s="142" t="str">
        <f>C200&amp;" - "&amp;F200&amp;" vs "&amp;F201&amp;" - "&amp;F200</f>
        <v>Padel - Lazio de Rhum B vs Téléteubiloutes B - Lazio de Rhum B</v>
      </c>
      <c r="F200" s="126" t="s">
        <v>239</v>
      </c>
      <c r="G200" s="126" t="s">
        <v>246</v>
      </c>
    </row>
    <row r="201" spans="2:7" x14ac:dyDescent="0.35">
      <c r="B201" s="174"/>
      <c r="C201" t="s">
        <v>62</v>
      </c>
      <c r="D201" s="177"/>
      <c r="E201" s="142" t="str">
        <f>C201&amp;" - "&amp;F200&amp;" vs "&amp;F201&amp;" - "&amp;F201</f>
        <v>Padel - Lazio de Rhum B vs Téléteubiloutes B - Téléteubiloutes B</v>
      </c>
      <c r="F201" s="126" t="s">
        <v>195</v>
      </c>
      <c r="G201" s="126" t="s">
        <v>246</v>
      </c>
    </row>
    <row r="202" spans="2:7" x14ac:dyDescent="0.35">
      <c r="B202" s="174"/>
      <c r="C202" t="s">
        <v>62</v>
      </c>
      <c r="D202" s="176" t="s">
        <v>130</v>
      </c>
      <c r="E202" s="142" t="str">
        <f>C202&amp;" - "&amp;F202&amp;" vs "&amp;F203&amp;" - "&amp;F202</f>
        <v>Padel - Bayer les verres culs sec A vs Blockudoku A - Bayer les verres culs sec A</v>
      </c>
      <c r="F202" s="126" t="s">
        <v>200</v>
      </c>
      <c r="G202" s="126" t="s">
        <v>246</v>
      </c>
    </row>
    <row r="203" spans="2:7" x14ac:dyDescent="0.35">
      <c r="B203" s="174"/>
      <c r="C203" t="s">
        <v>62</v>
      </c>
      <c r="D203" s="177"/>
      <c r="E203" s="142" t="str">
        <f>C203&amp;" - "&amp;F202&amp;" vs "&amp;F203&amp;" - "&amp;F203</f>
        <v>Padel - Bayer les verres culs sec A vs Blockudoku A - Blockudoku A</v>
      </c>
      <c r="F203" s="126" t="s">
        <v>194</v>
      </c>
      <c r="G203" s="126" t="s">
        <v>246</v>
      </c>
    </row>
    <row r="204" spans="2:7" x14ac:dyDescent="0.35">
      <c r="B204" s="174"/>
      <c r="C204" t="s">
        <v>234</v>
      </c>
      <c r="D204" s="178" t="s">
        <v>76</v>
      </c>
      <c r="E204" s="142" t="str">
        <f>C204&amp;" - "&amp;F204&amp;" vs "&amp;F205&amp;" - "&amp;F204</f>
        <v>Bad - Gett'up B vs L'aile ou la cuite B - Gett'up B</v>
      </c>
      <c r="F204" s="126" t="s">
        <v>202</v>
      </c>
      <c r="G204" s="126" t="s">
        <v>246</v>
      </c>
    </row>
    <row r="205" spans="2:7" x14ac:dyDescent="0.35">
      <c r="B205" s="174"/>
      <c r="C205" t="s">
        <v>234</v>
      </c>
      <c r="D205" s="178"/>
      <c r="E205" s="142" t="str">
        <f>C205&amp;" - "&amp;F204&amp;" vs "&amp;F205&amp;" - "&amp;F205</f>
        <v>Bad - Gett'up B vs L'aile ou la cuite B - L'aile ou la cuite B</v>
      </c>
      <c r="F205" s="126" t="s">
        <v>199</v>
      </c>
      <c r="G205" s="126" t="s">
        <v>246</v>
      </c>
    </row>
    <row r="206" spans="2:7" x14ac:dyDescent="0.35">
      <c r="B206" s="174"/>
      <c r="C206" t="s">
        <v>234</v>
      </c>
      <c r="D206" s="178" t="s">
        <v>77</v>
      </c>
      <c r="E206" s="142" t="str">
        <f>C206&amp;" - "&amp;F206&amp;" vs "&amp;F207&amp;" - "&amp;F206</f>
        <v>Bad - Les inconnus A vs Les inconnus B - Les inconnus A</v>
      </c>
      <c r="F206" s="126" t="s">
        <v>190</v>
      </c>
      <c r="G206" s="126" t="s">
        <v>246</v>
      </c>
    </row>
    <row r="207" spans="2:7" x14ac:dyDescent="0.35">
      <c r="B207" s="174"/>
      <c r="C207" t="s">
        <v>234</v>
      </c>
      <c r="D207" s="178"/>
      <c r="E207" s="142" t="str">
        <f>C207&amp;" - "&amp;F206&amp;" vs "&amp;F207&amp;" - "&amp;F207</f>
        <v>Bad - Les inconnus A vs Les inconnus B - Les inconnus B</v>
      </c>
      <c r="F207" s="126" t="s">
        <v>207</v>
      </c>
      <c r="G207" s="126" t="s">
        <v>246</v>
      </c>
    </row>
    <row r="208" spans="2:7" x14ac:dyDescent="0.35">
      <c r="B208" s="174"/>
      <c r="C208" t="s">
        <v>234</v>
      </c>
      <c r="D208" s="178" t="s">
        <v>78</v>
      </c>
      <c r="E208" s="142" t="str">
        <f>C208&amp;" - "&amp;F208&amp;" vs "&amp;F209&amp;" - "&amp;F208</f>
        <v>Bad - Pooldeads B vs Lazio de Rhum A - Pooldeads B</v>
      </c>
      <c r="F208" s="126" t="s">
        <v>201</v>
      </c>
      <c r="G208" s="126" t="s">
        <v>246</v>
      </c>
    </row>
    <row r="209" spans="2:7" x14ac:dyDescent="0.35">
      <c r="B209" s="174"/>
      <c r="C209" t="s">
        <v>234</v>
      </c>
      <c r="D209" s="178"/>
      <c r="E209" s="142" t="str">
        <f>C209&amp;" - "&amp;F208&amp;" vs "&amp;F209&amp;" - "&amp;F209</f>
        <v>Bad - Pooldeads B vs Lazio de Rhum A - Lazio de Rhum A</v>
      </c>
      <c r="F209" s="126" t="s">
        <v>203</v>
      </c>
      <c r="G209" s="126" t="s">
        <v>246</v>
      </c>
    </row>
    <row r="210" spans="2:7" x14ac:dyDescent="0.35">
      <c r="B210" s="174"/>
      <c r="C210" t="s">
        <v>234</v>
      </c>
      <c r="D210" s="178" t="s">
        <v>128</v>
      </c>
      <c r="E210" s="142" t="str">
        <f>C210&amp;" - "&amp;F210&amp;" vs "&amp;F211&amp;" - "&amp;F210</f>
        <v>Bad - Roue Libre B vs Gett'up A - Roue Libre B</v>
      </c>
      <c r="F210" s="126" t="s">
        <v>182</v>
      </c>
      <c r="G210" s="126" t="s">
        <v>246</v>
      </c>
    </row>
    <row r="211" spans="2:7" ht="15" thickBot="1" x14ac:dyDescent="0.4">
      <c r="B211" s="175"/>
      <c r="C211" t="s">
        <v>234</v>
      </c>
      <c r="D211" s="178"/>
      <c r="E211" s="142" t="str">
        <f>C211&amp;" - "&amp;F210&amp;" vs "&amp;F211&amp;" - "&amp;F211</f>
        <v>Bad - Roue Libre B vs Gett'up A - Gett'up A</v>
      </c>
      <c r="F211" s="126" t="s">
        <v>186</v>
      </c>
      <c r="G211" s="126" t="s">
        <v>246</v>
      </c>
    </row>
    <row r="212" spans="2:7" x14ac:dyDescent="0.35">
      <c r="B212" s="173" t="s">
        <v>122</v>
      </c>
      <c r="C212" t="s">
        <v>62</v>
      </c>
      <c r="D212" s="179" t="s">
        <v>74</v>
      </c>
      <c r="E212" s="142" t="str">
        <f>C212&amp;" - "&amp;F212&amp;" vs "&amp;F213&amp;" - "&amp;F212</f>
        <v>Padel - Spyk'up A vs Spyk'up B - Spyk'up A</v>
      </c>
      <c r="F212" s="126" t="s">
        <v>179</v>
      </c>
      <c r="G212" s="126" t="s">
        <v>246</v>
      </c>
    </row>
    <row r="213" spans="2:7" x14ac:dyDescent="0.35">
      <c r="B213" s="174"/>
      <c r="C213" t="s">
        <v>62</v>
      </c>
      <c r="D213" s="180"/>
      <c r="E213" s="142" t="str">
        <f>C213&amp;" - "&amp;F212&amp;" vs "&amp;F213&amp;" - "&amp;F213</f>
        <v>Padel - Spyk'up A vs Spyk'up B - Spyk'up B</v>
      </c>
      <c r="F213" s="126" t="s">
        <v>209</v>
      </c>
      <c r="G213" s="126" t="s">
        <v>246</v>
      </c>
    </row>
    <row r="214" spans="2:7" ht="15.5" x14ac:dyDescent="0.35">
      <c r="B214" s="174"/>
      <c r="C214" t="s">
        <v>62</v>
      </c>
      <c r="D214" s="179" t="s">
        <v>75</v>
      </c>
      <c r="E214" s="142" t="str">
        <f>C214&amp;" - "&amp;F214&amp;" vs "&amp;F215&amp;" - "&amp;F214</f>
        <v>Padel - Les Tengos A vs Bayer les verres culs sec B - Les Tengos A</v>
      </c>
      <c r="F214" s="127" t="s">
        <v>198</v>
      </c>
      <c r="G214" s="126" t="s">
        <v>246</v>
      </c>
    </row>
    <row r="215" spans="2:7" x14ac:dyDescent="0.35">
      <c r="B215" s="174"/>
      <c r="C215" t="s">
        <v>62</v>
      </c>
      <c r="D215" s="180"/>
      <c r="E215" s="142" t="str">
        <f>C215&amp;" - "&amp;F214&amp;" vs "&amp;F215&amp;" - "&amp;F215</f>
        <v>Padel - Les Tengos A vs Bayer les verres culs sec B - Bayer les verres culs sec B</v>
      </c>
      <c r="F215" s="126" t="s">
        <v>240</v>
      </c>
      <c r="G215" s="126" t="s">
        <v>246</v>
      </c>
    </row>
    <row r="216" spans="2:7" x14ac:dyDescent="0.35">
      <c r="B216" s="174"/>
      <c r="C216" t="s">
        <v>62</v>
      </c>
      <c r="D216" s="179" t="s">
        <v>129</v>
      </c>
      <c r="E216" s="142" t="str">
        <f>C216&amp;" - "&amp;F216&amp;" vs "&amp;F217&amp;" - "&amp;F216</f>
        <v>Padel - Les Fisbrmzv B vs Waral B - Les Fisbrmzv B</v>
      </c>
      <c r="F216" s="126" t="s">
        <v>196</v>
      </c>
      <c r="G216" s="126" t="s">
        <v>246</v>
      </c>
    </row>
    <row r="217" spans="2:7" x14ac:dyDescent="0.35">
      <c r="B217" s="174"/>
      <c r="C217" t="s">
        <v>62</v>
      </c>
      <c r="D217" s="180"/>
      <c r="E217" s="142" t="str">
        <f>C217&amp;" - "&amp;F216&amp;" vs "&amp;F217&amp;" - "&amp;F217</f>
        <v>Padel - Les Fisbrmzv B vs Waral B - Waral B</v>
      </c>
      <c r="F217" s="126" t="s">
        <v>205</v>
      </c>
      <c r="G217" s="126" t="s">
        <v>246</v>
      </c>
    </row>
    <row r="218" spans="2:7" x14ac:dyDescent="0.35">
      <c r="B218" s="174"/>
      <c r="C218" t="s">
        <v>62</v>
      </c>
      <c r="D218" s="179" t="s">
        <v>130</v>
      </c>
      <c r="E218" s="142" t="str">
        <f>C218&amp;" - "&amp;F218&amp;" vs "&amp;F219&amp;" - "&amp;F218</f>
        <v>Padel - Blockudoku B vs Bandanateam A - Blockudoku B</v>
      </c>
      <c r="F218" s="126" t="s">
        <v>206</v>
      </c>
      <c r="G218" s="126" t="s">
        <v>246</v>
      </c>
    </row>
    <row r="219" spans="2:7" x14ac:dyDescent="0.35">
      <c r="B219" s="174"/>
      <c r="C219" t="s">
        <v>62</v>
      </c>
      <c r="D219" s="180"/>
      <c r="E219" s="142" t="str">
        <f>C219&amp;" - "&amp;F218&amp;" vs "&amp;F219&amp;" - "&amp;F219</f>
        <v>Padel - Blockudoku B vs Bandanateam A - Bandanateam A</v>
      </c>
      <c r="F219" s="126" t="s">
        <v>242</v>
      </c>
      <c r="G219" s="126" t="s">
        <v>246</v>
      </c>
    </row>
    <row r="220" spans="2:7" x14ac:dyDescent="0.35">
      <c r="B220" s="174"/>
      <c r="C220" t="s">
        <v>234</v>
      </c>
      <c r="D220" s="179" t="s">
        <v>76</v>
      </c>
      <c r="E220" s="142" t="str">
        <f>C220&amp;" - "&amp;F220&amp;" vs "&amp;F221&amp;" - "&amp;F220</f>
        <v>Bad - Les torcheurs A vs Les torcheurs B - Les torcheurs A</v>
      </c>
      <c r="F220" s="126" t="s">
        <v>193</v>
      </c>
      <c r="G220" s="126" t="s">
        <v>246</v>
      </c>
    </row>
    <row r="221" spans="2:7" x14ac:dyDescent="0.35">
      <c r="B221" s="174"/>
      <c r="C221" t="s">
        <v>234</v>
      </c>
      <c r="D221" s="180"/>
      <c r="E221" s="142" t="str">
        <f>C221&amp;" - "&amp;F220&amp;" vs "&amp;F221&amp;" - "&amp;F221</f>
        <v>Bad - Les torcheurs A vs Les torcheurs B - Les torcheurs B</v>
      </c>
      <c r="F221" s="126" t="s">
        <v>185</v>
      </c>
      <c r="G221" s="126" t="s">
        <v>246</v>
      </c>
    </row>
    <row r="222" spans="2:7" x14ac:dyDescent="0.35">
      <c r="B222" s="174"/>
      <c r="C222" t="s">
        <v>234</v>
      </c>
      <c r="D222" s="179" t="s">
        <v>77</v>
      </c>
      <c r="E222" s="142" t="str">
        <f>C222&amp;" - "&amp;F222&amp;" vs "&amp;F223&amp;" - "&amp;F222</f>
        <v>Bad - Celtics Grave Gros A vs VitaMines B - Celtics Grave Gros A</v>
      </c>
      <c r="F222" s="126" t="s">
        <v>187</v>
      </c>
      <c r="G222" s="126" t="s">
        <v>246</v>
      </c>
    </row>
    <row r="223" spans="2:7" x14ac:dyDescent="0.35">
      <c r="B223" s="174"/>
      <c r="C223" t="s">
        <v>234</v>
      </c>
      <c r="D223" s="180"/>
      <c r="E223" s="142" t="str">
        <f>C223&amp;" - "&amp;F222&amp;" vs "&amp;F223&amp;" - "&amp;F223</f>
        <v>Bad - Celtics Grave Gros A vs VitaMines B - VitaMines B</v>
      </c>
      <c r="F223" s="126" t="s">
        <v>183</v>
      </c>
      <c r="G223" s="126" t="s">
        <v>246</v>
      </c>
    </row>
    <row r="224" spans="2:7" x14ac:dyDescent="0.35">
      <c r="B224" s="174"/>
      <c r="C224" t="s">
        <v>234</v>
      </c>
      <c r="D224" s="179" t="s">
        <v>78</v>
      </c>
      <c r="E224" s="142" t="str">
        <f>C224&amp;" - "&amp;F224&amp;" vs "&amp;F225&amp;" - "&amp;F224</f>
        <v>Bad - L'aile ou la cuite A vs Waral A - L'aile ou la cuite A</v>
      </c>
      <c r="F224" s="126" t="s">
        <v>243</v>
      </c>
      <c r="G224" s="126" t="s">
        <v>246</v>
      </c>
    </row>
    <row r="225" spans="2:7" x14ac:dyDescent="0.35">
      <c r="B225" s="174"/>
      <c r="C225" t="s">
        <v>234</v>
      </c>
      <c r="D225" s="180"/>
      <c r="E225" s="142" t="str">
        <f>C225&amp;" - "&amp;F224&amp;" vs "&amp;F225&amp;" - "&amp;F225</f>
        <v>Bad - L'aile ou la cuite A vs Waral A - Waral A</v>
      </c>
      <c r="F225" s="126" t="s">
        <v>241</v>
      </c>
      <c r="G225" s="126" t="s">
        <v>246</v>
      </c>
    </row>
    <row r="226" spans="2:7" x14ac:dyDescent="0.35">
      <c r="B226" s="174"/>
      <c r="C226" t="s">
        <v>234</v>
      </c>
      <c r="D226" s="179" t="s">
        <v>128</v>
      </c>
      <c r="E226" s="142" t="str">
        <f>C226&amp;" - "&amp;F226&amp;" vs "&amp;F227&amp;" - "&amp;F226</f>
        <v>Bad - Téléteubiloutes A vs Pooldeads A - Téléteubiloutes A</v>
      </c>
      <c r="F226" s="126" t="s">
        <v>192</v>
      </c>
      <c r="G226" s="126" t="s">
        <v>246</v>
      </c>
    </row>
    <row r="227" spans="2:7" ht="15" thickBot="1" x14ac:dyDescent="0.4">
      <c r="B227" s="175"/>
      <c r="C227" t="s">
        <v>234</v>
      </c>
      <c r="D227" s="180"/>
      <c r="E227" s="142" t="str">
        <f>C227&amp;" - "&amp;F226&amp;" vs "&amp;F227&amp;" - "&amp;F227</f>
        <v>Bad - Téléteubiloutes A vs Pooldeads A - Pooldeads A</v>
      </c>
      <c r="F227" s="126" t="s">
        <v>184</v>
      </c>
      <c r="G227" s="126" t="s">
        <v>246</v>
      </c>
    </row>
    <row r="228" spans="2:7" x14ac:dyDescent="0.35">
      <c r="B228" s="173" t="s">
        <v>123</v>
      </c>
      <c r="C228" t="s">
        <v>62</v>
      </c>
      <c r="D228" s="176" t="s">
        <v>74</v>
      </c>
      <c r="E228" s="142" t="str">
        <f>C228&amp;" - "&amp;F228&amp;" vs "&amp;F229&amp;" - "&amp;F228</f>
        <v>Padel - Les torcheurs B vs Floyouyat A - Les torcheurs B</v>
      </c>
      <c r="F228" s="126" t="s">
        <v>185</v>
      </c>
      <c r="G228" s="126"/>
    </row>
    <row r="229" spans="2:7" x14ac:dyDescent="0.35">
      <c r="B229" s="174"/>
      <c r="C229" t="s">
        <v>62</v>
      </c>
      <c r="D229" s="177"/>
      <c r="E229" s="142" t="str">
        <f>C229&amp;" - "&amp;F228&amp;" vs "&amp;F229&amp;" - "&amp;F229</f>
        <v>Padel - Les torcheurs B vs Floyouyat A - Floyouyat A</v>
      </c>
      <c r="F229" s="126" t="s">
        <v>208</v>
      </c>
      <c r="G229" s="126"/>
    </row>
    <row r="230" spans="2:7" ht="15.5" x14ac:dyDescent="0.35">
      <c r="B230" s="174"/>
      <c r="C230" t="s">
        <v>62</v>
      </c>
      <c r="D230" s="176" t="s">
        <v>75</v>
      </c>
      <c r="E230" s="142" t="str">
        <f>C230&amp;" - "&amp;F230&amp;" vs "&amp;F231&amp;" - "&amp;F230</f>
        <v>Padel - Téléteubiloutes A vs Celtics Grave Gros B - Téléteubiloutes A</v>
      </c>
      <c r="F230" s="127" t="s">
        <v>192</v>
      </c>
      <c r="G230" s="126"/>
    </row>
    <row r="231" spans="2:7" x14ac:dyDescent="0.35">
      <c r="B231" s="174"/>
      <c r="C231" t="s">
        <v>62</v>
      </c>
      <c r="D231" s="177"/>
      <c r="E231" s="142" t="str">
        <f>C231&amp;" - "&amp;F230&amp;" vs "&amp;F231&amp;" - "&amp;F231</f>
        <v>Padel - Téléteubiloutes A vs Celtics Grave Gros B - Celtics Grave Gros B</v>
      </c>
      <c r="F231" s="126" t="s">
        <v>204</v>
      </c>
      <c r="G231" s="126"/>
    </row>
    <row r="232" spans="2:7" x14ac:dyDescent="0.35">
      <c r="B232" s="174"/>
      <c r="C232" t="s">
        <v>62</v>
      </c>
      <c r="D232" s="176" t="s">
        <v>129</v>
      </c>
      <c r="E232" s="142" t="str">
        <f>C232&amp;" - "&amp;F232&amp;" vs "&amp;F233&amp;" - "&amp;F232</f>
        <v>Padel - Celtics Grave Gros A vs L'aile ou la cuite A - Celtics Grave Gros A</v>
      </c>
      <c r="F232" s="126" t="s">
        <v>187</v>
      </c>
      <c r="G232" s="126"/>
    </row>
    <row r="233" spans="2:7" x14ac:dyDescent="0.35">
      <c r="B233" s="174"/>
      <c r="C233" t="s">
        <v>62</v>
      </c>
      <c r="D233" s="177"/>
      <c r="E233" s="142" t="str">
        <f>C233&amp;" - "&amp;F232&amp;" vs "&amp;F233&amp;" - "&amp;F233</f>
        <v>Padel - Celtics Grave Gros A vs L'aile ou la cuite A - L'aile ou la cuite A</v>
      </c>
      <c r="F233" s="126" t="s">
        <v>243</v>
      </c>
      <c r="G233" s="126"/>
    </row>
    <row r="234" spans="2:7" x14ac:dyDescent="0.35">
      <c r="B234" s="174"/>
      <c r="C234" t="s">
        <v>62</v>
      </c>
      <c r="D234" s="176" t="s">
        <v>130</v>
      </c>
      <c r="E234" s="142" t="str">
        <f>C234&amp;" - "&amp;F234&amp;" vs "&amp;F235&amp;" - "&amp;F234</f>
        <v>Padel - Roue Libre A vs Les Tengos B - Roue Libre A</v>
      </c>
      <c r="F234" s="126" t="s">
        <v>174</v>
      </c>
      <c r="G234" s="126"/>
    </row>
    <row r="235" spans="2:7" x14ac:dyDescent="0.35">
      <c r="B235" s="174"/>
      <c r="C235" t="s">
        <v>62</v>
      </c>
      <c r="D235" s="177"/>
      <c r="E235" s="142" t="str">
        <f>C235&amp;" - "&amp;F234&amp;" vs "&amp;F235&amp;" - "&amp;F235</f>
        <v>Padel - Roue Libre A vs Les Tengos B - Les Tengos B</v>
      </c>
      <c r="F235" s="126" t="s">
        <v>244</v>
      </c>
      <c r="G235" s="126"/>
    </row>
    <row r="236" spans="2:7" x14ac:dyDescent="0.35">
      <c r="B236" s="174"/>
      <c r="C236" t="s">
        <v>234</v>
      </c>
      <c r="D236" s="178" t="s">
        <v>76</v>
      </c>
      <c r="E236" s="142" t="str">
        <f>C236&amp;" - "&amp;F236&amp;" vs "&amp;F237&amp;" - "&amp;F236</f>
        <v>Bad - Akatsuki B vs Facilement B - Akatsuki B</v>
      </c>
      <c r="F236" s="126" t="s">
        <v>191</v>
      </c>
      <c r="G236" s="126"/>
    </row>
    <row r="237" spans="2:7" x14ac:dyDescent="0.35">
      <c r="B237" s="174"/>
      <c r="C237" t="s">
        <v>234</v>
      </c>
      <c r="D237" s="178"/>
      <c r="E237" s="142" t="str">
        <f>C237&amp;" - "&amp;F236&amp;" vs "&amp;F237&amp;" - "&amp;F237</f>
        <v>Bad - Akatsuki B vs Facilement B - Facilement B</v>
      </c>
      <c r="F237" s="126" t="s">
        <v>189</v>
      </c>
      <c r="G237" s="126"/>
    </row>
    <row r="238" spans="2:7" x14ac:dyDescent="0.35">
      <c r="B238" s="174"/>
      <c r="C238" t="s">
        <v>234</v>
      </c>
      <c r="D238" s="178" t="s">
        <v>77</v>
      </c>
      <c r="E238" s="142" t="str">
        <f>C238&amp;" - "&amp;F238&amp;" vs "&amp;F239&amp;" - "&amp;F238</f>
        <v>Bad - Facilement A vs Akatsuki A - Facilement A</v>
      </c>
      <c r="F238" s="126" t="s">
        <v>181</v>
      </c>
      <c r="G238" s="126"/>
    </row>
    <row r="239" spans="2:7" x14ac:dyDescent="0.35">
      <c r="B239" s="174"/>
      <c r="C239" t="s">
        <v>234</v>
      </c>
      <c r="D239" s="178"/>
      <c r="E239" s="142" t="str">
        <f>C239&amp;" - "&amp;F238&amp;" vs "&amp;F239&amp;" - "&amp;F239</f>
        <v>Bad - Facilement A vs Akatsuki A - Akatsuki A</v>
      </c>
      <c r="F239" s="126" t="s">
        <v>188</v>
      </c>
      <c r="G239" s="126"/>
    </row>
    <row r="240" spans="2:7" x14ac:dyDescent="0.35">
      <c r="B240" s="174"/>
      <c r="C240" t="s">
        <v>234</v>
      </c>
      <c r="D240" s="178" t="s">
        <v>78</v>
      </c>
      <c r="E240" s="142" t="str">
        <f>C240&amp;" - "&amp;F240&amp;" vs "&amp;F241&amp;" - "&amp;F240</f>
        <v xml:space="preserve">Bad -  vs  - </v>
      </c>
      <c r="F240" s="126"/>
      <c r="G240" s="126"/>
    </row>
    <row r="241" spans="2:7" x14ac:dyDescent="0.35">
      <c r="B241" s="174"/>
      <c r="C241" t="s">
        <v>234</v>
      </c>
      <c r="D241" s="178"/>
      <c r="E241" s="142" t="str">
        <f>C241&amp;" - "&amp;F240&amp;" vs "&amp;F241&amp;" - "&amp;F241</f>
        <v xml:space="preserve">Bad -  vs  - </v>
      </c>
      <c r="F241" s="126"/>
      <c r="G241" s="126"/>
    </row>
    <row r="242" spans="2:7" x14ac:dyDescent="0.35">
      <c r="B242" s="174"/>
      <c r="C242" t="s">
        <v>234</v>
      </c>
      <c r="D242" s="178" t="s">
        <v>128</v>
      </c>
      <c r="E242" s="142" t="str">
        <f>C242&amp;" - "&amp;F242&amp;" vs "&amp;F243&amp;" - "&amp;F242</f>
        <v xml:space="preserve">Bad -  vs  - </v>
      </c>
      <c r="F242" s="126"/>
      <c r="G242" s="126"/>
    </row>
    <row r="243" spans="2:7" ht="15" thickBot="1" x14ac:dyDescent="0.4">
      <c r="B243" s="175"/>
      <c r="C243" t="s">
        <v>234</v>
      </c>
      <c r="D243" s="178"/>
      <c r="E243" s="142" t="str">
        <f>C243&amp;" - "&amp;F242&amp;" vs "&amp;F243&amp;" - "&amp;F243</f>
        <v xml:space="preserve">Bad -  vs  - </v>
      </c>
      <c r="F243" s="126"/>
      <c r="G243" s="126"/>
    </row>
    <row r="244" spans="2:7" x14ac:dyDescent="0.35">
      <c r="D244"/>
      <c r="E244"/>
    </row>
    <row r="245" spans="2:7" x14ac:dyDescent="0.35">
      <c r="D245"/>
      <c r="E245"/>
    </row>
    <row r="246" spans="2:7" x14ac:dyDescent="0.35">
      <c r="D246"/>
      <c r="E246"/>
    </row>
    <row r="247" spans="2:7" x14ac:dyDescent="0.35">
      <c r="D247"/>
      <c r="E247"/>
    </row>
    <row r="248" spans="2:7" x14ac:dyDescent="0.35">
      <c r="D248"/>
      <c r="E248"/>
    </row>
    <row r="249" spans="2:7" x14ac:dyDescent="0.35">
      <c r="D249"/>
      <c r="E249"/>
    </row>
    <row r="250" spans="2:7" x14ac:dyDescent="0.35">
      <c r="D250"/>
      <c r="E250"/>
    </row>
    <row r="251" spans="2:7" x14ac:dyDescent="0.35">
      <c r="D251"/>
      <c r="E251"/>
    </row>
    <row r="252" spans="2:7" x14ac:dyDescent="0.35">
      <c r="D252"/>
      <c r="E252"/>
    </row>
    <row r="253" spans="2:7" x14ac:dyDescent="0.35">
      <c r="D253"/>
      <c r="E253"/>
    </row>
    <row r="254" spans="2:7" x14ac:dyDescent="0.35">
      <c r="D254"/>
      <c r="E254"/>
    </row>
    <row r="255" spans="2:7" x14ac:dyDescent="0.35">
      <c r="D255"/>
      <c r="E255"/>
    </row>
    <row r="256" spans="2:7" x14ac:dyDescent="0.35">
      <c r="D256"/>
      <c r="E256"/>
    </row>
    <row r="257" spans="4:5" x14ac:dyDescent="0.35">
      <c r="D257"/>
      <c r="E257"/>
    </row>
    <row r="258" spans="4:5" x14ac:dyDescent="0.35">
      <c r="D258"/>
      <c r="E258"/>
    </row>
    <row r="259" spans="4:5" x14ac:dyDescent="0.35">
      <c r="D259"/>
      <c r="E259"/>
    </row>
    <row r="260" spans="4:5" x14ac:dyDescent="0.35">
      <c r="D260"/>
      <c r="E260"/>
    </row>
    <row r="261" spans="4:5" x14ac:dyDescent="0.35">
      <c r="D261"/>
      <c r="E261"/>
    </row>
    <row r="262" spans="4:5" x14ac:dyDescent="0.35">
      <c r="D262"/>
      <c r="E262"/>
    </row>
    <row r="263" spans="4:5" x14ac:dyDescent="0.35">
      <c r="D263"/>
      <c r="E263"/>
    </row>
    <row r="264" spans="4:5" x14ac:dyDescent="0.35">
      <c r="D264"/>
      <c r="E264"/>
    </row>
    <row r="265" spans="4:5" x14ac:dyDescent="0.35">
      <c r="D265"/>
      <c r="E265"/>
    </row>
    <row r="266" spans="4:5" x14ac:dyDescent="0.35">
      <c r="D266"/>
      <c r="E266"/>
    </row>
    <row r="267" spans="4:5" x14ac:dyDescent="0.35">
      <c r="D267"/>
      <c r="E267"/>
    </row>
    <row r="268" spans="4:5" x14ac:dyDescent="0.35">
      <c r="D268"/>
      <c r="E268"/>
    </row>
  </sheetData>
  <mergeCells count="135">
    <mergeCell ref="D8:D9"/>
    <mergeCell ref="D10:D11"/>
    <mergeCell ref="D12:D13"/>
    <mergeCell ref="D14:D15"/>
    <mergeCell ref="D32:D33"/>
    <mergeCell ref="D34:D35"/>
    <mergeCell ref="D20:D21"/>
    <mergeCell ref="D22:D23"/>
    <mergeCell ref="D24:D25"/>
    <mergeCell ref="D26:D27"/>
    <mergeCell ref="D28:D29"/>
    <mergeCell ref="D30:D31"/>
    <mergeCell ref="D66:D67"/>
    <mergeCell ref="B4:B19"/>
    <mergeCell ref="B20:B35"/>
    <mergeCell ref="B36:B51"/>
    <mergeCell ref="B52:B67"/>
    <mergeCell ref="D56:D57"/>
    <mergeCell ref="D58:D59"/>
    <mergeCell ref="D60:D61"/>
    <mergeCell ref="D62:D63"/>
    <mergeCell ref="D64:D65"/>
    <mergeCell ref="D46:D47"/>
    <mergeCell ref="D48:D49"/>
    <mergeCell ref="D50:D51"/>
    <mergeCell ref="D52:D53"/>
    <mergeCell ref="D54:D55"/>
    <mergeCell ref="D36:D37"/>
    <mergeCell ref="D38:D39"/>
    <mergeCell ref="D40:D41"/>
    <mergeCell ref="D42:D43"/>
    <mergeCell ref="D44:D45"/>
    <mergeCell ref="D16:D17"/>
    <mergeCell ref="D18:D19"/>
    <mergeCell ref="D4:D5"/>
    <mergeCell ref="D6:D7"/>
    <mergeCell ref="B68:B83"/>
    <mergeCell ref="D68:D69"/>
    <mergeCell ref="D70:D71"/>
    <mergeCell ref="D72:D73"/>
    <mergeCell ref="D74:D75"/>
    <mergeCell ref="D76:D77"/>
    <mergeCell ref="D78:D79"/>
    <mergeCell ref="D80:D81"/>
    <mergeCell ref="D82:D83"/>
    <mergeCell ref="B84:B99"/>
    <mergeCell ref="D84:D85"/>
    <mergeCell ref="D86:D87"/>
    <mergeCell ref="D88:D89"/>
    <mergeCell ref="D90:D91"/>
    <mergeCell ref="D92:D93"/>
    <mergeCell ref="D94:D95"/>
    <mergeCell ref="D96:D97"/>
    <mergeCell ref="D98:D99"/>
    <mergeCell ref="B100:B115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B116:B131"/>
    <mergeCell ref="D116:D117"/>
    <mergeCell ref="D118:D119"/>
    <mergeCell ref="D120:D121"/>
    <mergeCell ref="D122:D123"/>
    <mergeCell ref="D124:D125"/>
    <mergeCell ref="D126:D127"/>
    <mergeCell ref="D128:D129"/>
    <mergeCell ref="D130:D131"/>
    <mergeCell ref="B132:B147"/>
    <mergeCell ref="D132:D133"/>
    <mergeCell ref="D134:D135"/>
    <mergeCell ref="D136:D137"/>
    <mergeCell ref="D138:D139"/>
    <mergeCell ref="D140:D141"/>
    <mergeCell ref="D142:D143"/>
    <mergeCell ref="D144:D145"/>
    <mergeCell ref="D146:D147"/>
    <mergeCell ref="B148:B163"/>
    <mergeCell ref="D148:D149"/>
    <mergeCell ref="D150:D151"/>
    <mergeCell ref="D152:D153"/>
    <mergeCell ref="D154:D155"/>
    <mergeCell ref="D156:D157"/>
    <mergeCell ref="D158:D159"/>
    <mergeCell ref="D160:D161"/>
    <mergeCell ref="D162:D163"/>
    <mergeCell ref="B164:B179"/>
    <mergeCell ref="D164:D165"/>
    <mergeCell ref="D166:D167"/>
    <mergeCell ref="D168:D169"/>
    <mergeCell ref="D170:D171"/>
    <mergeCell ref="D172:D173"/>
    <mergeCell ref="D174:D175"/>
    <mergeCell ref="D176:D177"/>
    <mergeCell ref="D178:D179"/>
    <mergeCell ref="B180:B195"/>
    <mergeCell ref="D180:D181"/>
    <mergeCell ref="D182:D183"/>
    <mergeCell ref="D184:D185"/>
    <mergeCell ref="D186:D187"/>
    <mergeCell ref="D188:D189"/>
    <mergeCell ref="D190:D191"/>
    <mergeCell ref="D192:D193"/>
    <mergeCell ref="D194:D195"/>
    <mergeCell ref="B196:B211"/>
    <mergeCell ref="D196:D197"/>
    <mergeCell ref="D198:D199"/>
    <mergeCell ref="D200:D201"/>
    <mergeCell ref="D202:D203"/>
    <mergeCell ref="D204:D205"/>
    <mergeCell ref="D206:D207"/>
    <mergeCell ref="D208:D209"/>
    <mergeCell ref="D210:D211"/>
    <mergeCell ref="B212:B227"/>
    <mergeCell ref="D212:D213"/>
    <mergeCell ref="D214:D215"/>
    <mergeCell ref="D216:D217"/>
    <mergeCell ref="D218:D219"/>
    <mergeCell ref="D220:D221"/>
    <mergeCell ref="D222:D223"/>
    <mergeCell ref="D224:D225"/>
    <mergeCell ref="D226:D227"/>
    <mergeCell ref="B228:B243"/>
    <mergeCell ref="D228:D229"/>
    <mergeCell ref="D230:D231"/>
    <mergeCell ref="D232:D233"/>
    <mergeCell ref="D234:D235"/>
    <mergeCell ref="D236:D237"/>
    <mergeCell ref="D238:D239"/>
    <mergeCell ref="D240:D241"/>
    <mergeCell ref="D242:D243"/>
  </mergeCells>
  <phoneticPr fontId="21" type="noConversion"/>
  <conditionalFormatting sqref="E1:E243 E269:E1048576">
    <cfRule type="duplicateValues" dxfId="965" priority="2"/>
  </conditionalFormatting>
  <conditionalFormatting sqref="F236:F243">
    <cfRule type="duplicateValues" dxfId="964" priority="1"/>
  </conditionalFormatting>
  <conditionalFormatting sqref="H4:H19">
    <cfRule type="duplicateValues" dxfId="963" priority="127"/>
    <cfRule type="duplicateValues" dxfId="962" priority="122"/>
  </conditionalFormatting>
  <conditionalFormatting sqref="H20:H35">
    <cfRule type="duplicateValues" dxfId="961" priority="102"/>
    <cfRule type="duplicateValues" dxfId="960" priority="100"/>
  </conditionalFormatting>
  <conditionalFormatting sqref="H36:H51">
    <cfRule type="duplicateValues" dxfId="959" priority="77"/>
    <cfRule type="duplicateValues" dxfId="958" priority="78"/>
    <cfRule type="duplicateValues" dxfId="957" priority="80"/>
  </conditionalFormatting>
  <conditionalFormatting sqref="H52:H67">
    <cfRule type="duplicateValues" dxfId="956" priority="56"/>
    <cfRule type="duplicateValues" dxfId="955" priority="58"/>
  </conditionalFormatting>
  <conditionalFormatting sqref="I4:I19">
    <cfRule type="duplicateValues" dxfId="954" priority="146"/>
  </conditionalFormatting>
  <conditionalFormatting sqref="I20:I35">
    <cfRule type="duplicateValues" dxfId="953" priority="120"/>
  </conditionalFormatting>
  <conditionalFormatting sqref="I36:I51">
    <cfRule type="duplicateValues" dxfId="952" priority="98"/>
  </conditionalFormatting>
  <conditionalFormatting sqref="I52:I67">
    <cfRule type="duplicateValues" dxfId="951" priority="76"/>
  </conditionalFormatting>
  <conditionalFormatting sqref="J4:J19">
    <cfRule type="duplicateValues" dxfId="950" priority="145"/>
  </conditionalFormatting>
  <conditionalFormatting sqref="J20:J35">
    <cfRule type="duplicateValues" dxfId="949" priority="119"/>
  </conditionalFormatting>
  <conditionalFormatting sqref="J36:J51">
    <cfRule type="duplicateValues" dxfId="948" priority="97"/>
  </conditionalFormatting>
  <conditionalFormatting sqref="J52:J67">
    <cfRule type="duplicateValues" dxfId="947" priority="75"/>
  </conditionalFormatting>
  <conditionalFormatting sqref="K4:K19">
    <cfRule type="duplicateValues" dxfId="946" priority="144"/>
  </conditionalFormatting>
  <conditionalFormatting sqref="K20:K35">
    <cfRule type="duplicateValues" dxfId="945" priority="118"/>
  </conditionalFormatting>
  <conditionalFormatting sqref="K36:K51">
    <cfRule type="duplicateValues" dxfId="944" priority="96"/>
  </conditionalFormatting>
  <conditionalFormatting sqref="K52:K67">
    <cfRule type="duplicateValues" dxfId="943" priority="74"/>
  </conditionalFormatting>
  <conditionalFormatting sqref="L4:L19">
    <cfRule type="duplicateValues" dxfId="942" priority="143"/>
  </conditionalFormatting>
  <conditionalFormatting sqref="L20:L35">
    <cfRule type="duplicateValues" dxfId="941" priority="117"/>
  </conditionalFormatting>
  <conditionalFormatting sqref="L36:L51">
    <cfRule type="duplicateValues" dxfId="940" priority="95"/>
  </conditionalFormatting>
  <conditionalFormatting sqref="L52:L67">
    <cfRule type="duplicateValues" dxfId="939" priority="73"/>
  </conditionalFormatting>
  <conditionalFormatting sqref="M4:M19">
    <cfRule type="duplicateValues" dxfId="938" priority="142"/>
  </conditionalFormatting>
  <conditionalFormatting sqref="M20:M35">
    <cfRule type="duplicateValues" dxfId="937" priority="116"/>
  </conditionalFormatting>
  <conditionalFormatting sqref="M36:M51">
    <cfRule type="duplicateValues" dxfId="936" priority="94"/>
  </conditionalFormatting>
  <conditionalFormatting sqref="M52:M67">
    <cfRule type="duplicateValues" dxfId="935" priority="72"/>
  </conditionalFormatting>
  <conditionalFormatting sqref="N4:N19">
    <cfRule type="duplicateValues" dxfId="934" priority="141"/>
  </conditionalFormatting>
  <conditionalFormatting sqref="N20:N35">
    <cfRule type="duplicateValues" dxfId="933" priority="115"/>
  </conditionalFormatting>
  <conditionalFormatting sqref="N36:N51">
    <cfRule type="duplicateValues" dxfId="932" priority="93"/>
  </conditionalFormatting>
  <conditionalFormatting sqref="N52:N67">
    <cfRule type="duplicateValues" dxfId="931" priority="71"/>
  </conditionalFormatting>
  <conditionalFormatting sqref="O4:O19">
    <cfRule type="duplicateValues" dxfId="930" priority="140"/>
  </conditionalFormatting>
  <conditionalFormatting sqref="O20:O35">
    <cfRule type="duplicateValues" dxfId="929" priority="114"/>
  </conditionalFormatting>
  <conditionalFormatting sqref="O36:O51">
    <cfRule type="duplicateValues" dxfId="928" priority="92"/>
  </conditionalFormatting>
  <conditionalFormatting sqref="O52:O67">
    <cfRule type="duplicateValues" dxfId="927" priority="70"/>
  </conditionalFormatting>
  <conditionalFormatting sqref="P4:P19">
    <cfRule type="duplicateValues" dxfId="926" priority="139"/>
  </conditionalFormatting>
  <conditionalFormatting sqref="P20:P35">
    <cfRule type="duplicateValues" dxfId="925" priority="113"/>
  </conditionalFormatting>
  <conditionalFormatting sqref="P36:P51">
    <cfRule type="duplicateValues" dxfId="924" priority="91"/>
  </conditionalFormatting>
  <conditionalFormatting sqref="P52:P67">
    <cfRule type="duplicateValues" dxfId="923" priority="69"/>
  </conditionalFormatting>
  <conditionalFormatting sqref="Q4:Q19">
    <cfRule type="duplicateValues" dxfId="922" priority="138"/>
  </conditionalFormatting>
  <conditionalFormatting sqref="Q20:Q35">
    <cfRule type="duplicateValues" dxfId="921" priority="112"/>
  </conditionalFormatting>
  <conditionalFormatting sqref="Q36:Q51">
    <cfRule type="duplicateValues" dxfId="920" priority="90"/>
  </conditionalFormatting>
  <conditionalFormatting sqref="Q52:Q67">
    <cfRule type="duplicateValues" dxfId="919" priority="68"/>
  </conditionalFormatting>
  <conditionalFormatting sqref="R4:R19">
    <cfRule type="duplicateValues" dxfId="918" priority="137"/>
  </conditionalFormatting>
  <conditionalFormatting sqref="R20:R35">
    <cfRule type="duplicateValues" dxfId="917" priority="111"/>
  </conditionalFormatting>
  <conditionalFormatting sqref="R36:R51">
    <cfRule type="duplicateValues" dxfId="916" priority="89"/>
  </conditionalFormatting>
  <conditionalFormatting sqref="R52:R67">
    <cfRule type="duplicateValues" dxfId="915" priority="67"/>
  </conditionalFormatting>
  <conditionalFormatting sqref="S4:S19">
    <cfRule type="duplicateValues" dxfId="914" priority="136"/>
  </conditionalFormatting>
  <conditionalFormatting sqref="S20:S35">
    <cfRule type="duplicateValues" dxfId="913" priority="110"/>
  </conditionalFormatting>
  <conditionalFormatting sqref="S36:S51">
    <cfRule type="duplicateValues" dxfId="912" priority="88"/>
  </conditionalFormatting>
  <conditionalFormatting sqref="S52:S67">
    <cfRule type="duplicateValues" dxfId="911" priority="66"/>
  </conditionalFormatting>
  <conditionalFormatting sqref="T4:T19">
    <cfRule type="duplicateValues" dxfId="910" priority="135"/>
  </conditionalFormatting>
  <conditionalFormatting sqref="T20:T35">
    <cfRule type="duplicateValues" dxfId="909" priority="109"/>
  </conditionalFormatting>
  <conditionalFormatting sqref="T36:T51">
    <cfRule type="duplicateValues" dxfId="908" priority="87"/>
  </conditionalFormatting>
  <conditionalFormatting sqref="T52:T67">
    <cfRule type="duplicateValues" dxfId="907" priority="65"/>
  </conditionalFormatting>
  <conditionalFormatting sqref="U4:U19">
    <cfRule type="duplicateValues" dxfId="906" priority="134"/>
  </conditionalFormatting>
  <conditionalFormatting sqref="U20:U35">
    <cfRule type="duplicateValues" dxfId="905" priority="108"/>
  </conditionalFormatting>
  <conditionalFormatting sqref="U36:U51">
    <cfRule type="duplicateValues" dxfId="904" priority="86"/>
  </conditionalFormatting>
  <conditionalFormatting sqref="U52:U67">
    <cfRule type="duplicateValues" dxfId="903" priority="64"/>
  </conditionalFormatting>
  <conditionalFormatting sqref="V4:V19">
    <cfRule type="duplicateValues" dxfId="902" priority="133"/>
  </conditionalFormatting>
  <conditionalFormatting sqref="V20:V35">
    <cfRule type="duplicateValues" dxfId="901" priority="107"/>
  </conditionalFormatting>
  <conditionalFormatting sqref="V36:V51">
    <cfRule type="duplicateValues" dxfId="900" priority="85"/>
  </conditionalFormatting>
  <conditionalFormatting sqref="V52:V67">
    <cfRule type="duplicateValues" dxfId="899" priority="63"/>
  </conditionalFormatting>
  <conditionalFormatting sqref="W4:W19">
    <cfRule type="duplicateValues" dxfId="898" priority="132"/>
  </conditionalFormatting>
  <conditionalFormatting sqref="W20:W35">
    <cfRule type="duplicateValues" dxfId="897" priority="106"/>
  </conditionalFormatting>
  <conditionalFormatting sqref="W36:W51">
    <cfRule type="duplicateValues" dxfId="896" priority="84"/>
  </conditionalFormatting>
  <conditionalFormatting sqref="W52:W67">
    <cfRule type="duplicateValues" dxfId="895" priority="62"/>
  </conditionalFormatting>
  <conditionalFormatting sqref="X4:X19">
    <cfRule type="duplicateValues" dxfId="894" priority="131"/>
  </conditionalFormatting>
  <conditionalFormatting sqref="X20:X35">
    <cfRule type="duplicateValues" dxfId="893" priority="105"/>
  </conditionalFormatting>
  <conditionalFormatting sqref="X36:X51">
    <cfRule type="duplicateValues" dxfId="892" priority="83"/>
  </conditionalFormatting>
  <conditionalFormatting sqref="X52:X67">
    <cfRule type="duplicateValues" dxfId="891" priority="61"/>
  </conditionalFormatting>
  <conditionalFormatting sqref="Y4:Y19">
    <cfRule type="duplicateValues" dxfId="890" priority="130"/>
  </conditionalFormatting>
  <conditionalFormatting sqref="Y20:Y35">
    <cfRule type="duplicateValues" dxfId="889" priority="104"/>
  </conditionalFormatting>
  <conditionalFormatting sqref="Y36:Y51">
    <cfRule type="duplicateValues" dxfId="888" priority="82"/>
  </conditionalFormatting>
  <conditionalFormatting sqref="Y52:Y67">
    <cfRule type="duplicateValues" dxfId="887" priority="60"/>
  </conditionalFormatting>
  <conditionalFormatting sqref="Z4:Z19">
    <cfRule type="duplicateValues" dxfId="886" priority="129"/>
  </conditionalFormatting>
  <conditionalFormatting sqref="Z20:Z35">
    <cfRule type="duplicateValues" dxfId="885" priority="103"/>
  </conditionalFormatting>
  <conditionalFormatting sqref="Z36:Z51">
    <cfRule type="duplicateValues" dxfId="884" priority="81"/>
  </conditionalFormatting>
  <conditionalFormatting sqref="Z52:Z67">
    <cfRule type="duplicateValues" dxfId="883" priority="59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BA25-3CFB-4ED7-A6DC-96E3A890E800}">
  <sheetPr>
    <tabColor theme="8" tint="0.39997558519241921"/>
  </sheetPr>
  <dimension ref="A1:AF86"/>
  <sheetViews>
    <sheetView showGridLines="0" zoomScale="40" zoomScaleNormal="40" workbookViewId="0">
      <pane xSplit="3" ySplit="3" topLeftCell="D56" activePane="bottomRight" state="frozen"/>
      <selection activeCell="AZ19" sqref="AZ19"/>
      <selection pane="topRight" activeCell="AZ19" sqref="AZ19"/>
      <selection pane="bottomLeft" activeCell="AZ19" sqref="AZ19"/>
      <selection pane="bottomRight" activeCell="N19" sqref="N19"/>
    </sheetView>
  </sheetViews>
  <sheetFormatPr baseColWidth="10" defaultRowHeight="15.5" x14ac:dyDescent="0.35"/>
  <cols>
    <col min="1" max="1" width="2.453125" customWidth="1"/>
    <col min="2" max="2" width="14.08984375" customWidth="1"/>
    <col min="3" max="4" width="2.36328125" style="5" customWidth="1"/>
    <col min="5" max="5" width="25.1796875" style="107" customWidth="1"/>
    <col min="6" max="6" width="9.1796875" style="31" customWidth="1"/>
    <col min="7" max="7" width="15.36328125" style="42" customWidth="1"/>
    <col min="8" max="8" width="1.26953125" style="42" customWidth="1"/>
    <col min="9" max="9" width="20.1796875" style="5" customWidth="1"/>
    <col min="10" max="10" width="4.36328125" style="5" customWidth="1"/>
    <col min="11" max="11" width="15.36328125" style="42" customWidth="1"/>
    <col min="12" max="12" width="1" style="42" customWidth="1"/>
    <col min="13" max="13" width="20.1796875" style="5" customWidth="1"/>
    <col min="14" max="14" width="4.26953125" style="5" customWidth="1"/>
    <col min="15" max="15" width="10.08984375" style="46" customWidth="1"/>
    <col min="16" max="16" width="2.453125" style="5" customWidth="1"/>
    <col min="17" max="17" width="6.08984375" style="5" customWidth="1"/>
    <col min="18" max="18" width="20.1796875" style="5" customWidth="1"/>
    <col min="19" max="19" width="4.36328125" style="5" customWidth="1"/>
    <col min="20" max="20" width="14.36328125" style="42" customWidth="1"/>
    <col min="21" max="21" width="1.6328125" style="42" customWidth="1"/>
    <col min="22" max="22" width="20.1796875" style="5" customWidth="1"/>
    <col min="23" max="23" width="4.36328125" style="5" customWidth="1"/>
    <col min="24" max="24" width="10.08984375" style="46" customWidth="1"/>
    <col min="25" max="25" width="2.453125" style="5" customWidth="1"/>
    <col min="26" max="26" width="6.08984375" style="5" customWidth="1"/>
    <col min="27" max="27" width="7.90625" style="39" customWidth="1"/>
    <col min="28" max="28" width="38.81640625" style="28" customWidth="1"/>
    <col min="29" max="29" width="5.453125" style="5" customWidth="1"/>
    <col min="30" max="30" width="10.90625" style="5"/>
    <col min="31" max="31" width="1.26953125" style="42" customWidth="1"/>
    <col min="32" max="32" width="1.6328125" style="42" customWidth="1"/>
    <col min="33" max="34" width="13.6328125" style="5" customWidth="1"/>
    <col min="35" max="16384" width="10.90625" style="5"/>
  </cols>
  <sheetData>
    <row r="1" spans="1:32" ht="21.5" thickBot="1" x14ac:dyDescent="0.4">
      <c r="A1" t="s">
        <v>234</v>
      </c>
      <c r="P1" s="38"/>
      <c r="Y1" s="38"/>
    </row>
    <row r="2" spans="1:32" s="32" customFormat="1" ht="21.5" thickBot="1" x14ac:dyDescent="0.55000000000000004">
      <c r="A2"/>
      <c r="B2"/>
      <c r="E2" s="166"/>
      <c r="F2" s="166"/>
      <c r="G2" s="166"/>
      <c r="H2" s="166"/>
      <c r="I2" s="166"/>
      <c r="J2" s="166"/>
      <c r="K2" s="166"/>
      <c r="L2" s="166"/>
      <c r="M2" s="166"/>
      <c r="N2" s="167"/>
      <c r="O2" s="46"/>
      <c r="P2" s="38"/>
      <c r="Q2" s="5"/>
      <c r="R2" s="168" t="s">
        <v>24</v>
      </c>
      <c r="S2" s="166"/>
      <c r="T2" s="166"/>
      <c r="U2" s="166"/>
      <c r="V2" s="166"/>
      <c r="W2" s="167"/>
      <c r="X2" s="5"/>
      <c r="Y2" s="38"/>
      <c r="Z2" s="5"/>
      <c r="AA2" s="168" t="s">
        <v>4</v>
      </c>
      <c r="AB2" s="166"/>
      <c r="AC2" s="167"/>
      <c r="AE2" s="61"/>
      <c r="AF2" s="61"/>
    </row>
    <row r="3" spans="1:32" ht="21" x14ac:dyDescent="0.35">
      <c r="P3" s="38"/>
      <c r="Y3" s="38"/>
    </row>
    <row r="4" spans="1:32" ht="21" x14ac:dyDescent="0.35">
      <c r="A4" s="5"/>
      <c r="B4" s="5"/>
      <c r="E4" s="106">
        <f>'1-Phase de poule-Bad'!Y46+Paramétrage!$G$26</f>
        <v>0.60486111111111107</v>
      </c>
      <c r="G4" s="43"/>
      <c r="H4" s="43"/>
      <c r="I4" s="31"/>
      <c r="J4" s="31"/>
      <c r="K4" s="43"/>
      <c r="L4" s="43"/>
      <c r="M4" s="31"/>
      <c r="N4" s="31"/>
      <c r="O4" s="47"/>
      <c r="P4" s="40"/>
      <c r="Q4" s="31"/>
      <c r="R4" s="31"/>
      <c r="S4" s="31"/>
      <c r="T4" s="43"/>
      <c r="U4" s="43"/>
      <c r="V4" s="31"/>
      <c r="W4" s="31"/>
      <c r="Y4" s="40"/>
      <c r="Z4" s="31"/>
      <c r="AA4" s="41" t="s">
        <v>16</v>
      </c>
      <c r="AB4" s="33" t="e">
        <f>IF(N76="","",VLOOKUP("w",N75:O76,2,FALSE))</f>
        <v>#N/A</v>
      </c>
      <c r="AE4" s="43"/>
      <c r="AF4" s="43"/>
    </row>
    <row r="5" spans="1:32" ht="21" x14ac:dyDescent="0.35">
      <c r="B5" s="163"/>
      <c r="D5" s="151" t="str">
        <f>$A$1&amp;" - "&amp;E5&amp;" vs "&amp;E6&amp;" - "&amp;E5</f>
        <v>Bad - Gett'up B vs Lazio de Rhum B - Gett'up B</v>
      </c>
      <c r="E5" s="108" t="str">
        <f>'Param. - Transition'!F25</f>
        <v>Gett'up B</v>
      </c>
      <c r="F5" s="34" t="str">
        <f>IFERROR(VLOOKUP('2-Phase de classement-Bad'!D5,'Tour en Dur'!$E$4:$G$399,3,FALSE),0)</f>
        <v>W</v>
      </c>
      <c r="G5" s="44" t="str">
        <f>E5</f>
        <v>Gett'up B</v>
      </c>
      <c r="H5" s="44"/>
      <c r="I5" s="31"/>
      <c r="J5" s="31"/>
      <c r="K5" s="43"/>
      <c r="L5" s="43"/>
      <c r="M5" s="31"/>
      <c r="N5" s="31"/>
      <c r="O5" s="47"/>
      <c r="P5" s="40"/>
      <c r="Q5" s="31"/>
      <c r="R5" s="31"/>
      <c r="S5" s="31"/>
      <c r="T5" s="43"/>
      <c r="U5" s="43"/>
      <c r="V5" s="31"/>
      <c r="W5" s="31"/>
      <c r="Y5" s="40"/>
      <c r="Z5" s="31"/>
      <c r="AA5" s="45" t="s">
        <v>17</v>
      </c>
      <c r="AB5" s="35" t="e">
        <f>IF(N76="","",VLOOKUP("l",N75:O76,2,FALSE))</f>
        <v>#N/A</v>
      </c>
      <c r="AE5" s="44"/>
      <c r="AF5" s="43"/>
    </row>
    <row r="6" spans="1:32" ht="21" x14ac:dyDescent="0.35">
      <c r="B6" s="164"/>
      <c r="D6" s="151" t="str">
        <f>$A$1&amp;" - "&amp;E5&amp;" vs "&amp;E6&amp;" - "&amp;E6</f>
        <v>Bad - Gett'up B vs Lazio de Rhum B - Lazio de Rhum B</v>
      </c>
      <c r="E6" s="108" t="str">
        <f>'Param. - Transition'!F28</f>
        <v>Lazio de Rhum B</v>
      </c>
      <c r="F6" s="34" t="str">
        <f>IFERROR(VLOOKUP('2-Phase de classement-Bad'!D6,'Tour en Dur'!$E$4:$G$399,3,FALSE),0)</f>
        <v>L</v>
      </c>
      <c r="G6" s="44" t="str">
        <f>E6</f>
        <v>Lazio de Rhum B</v>
      </c>
      <c r="H6" s="44"/>
      <c r="I6" s="110">
        <f>E80+Paramétrage!$G$26+Paramétrage!$G$27</f>
        <v>0.63958333333333317</v>
      </c>
      <c r="J6" s="31"/>
      <c r="K6" s="43"/>
      <c r="L6" s="43"/>
      <c r="M6" s="31"/>
      <c r="N6" s="31"/>
      <c r="O6" s="47"/>
      <c r="P6" s="40"/>
      <c r="Q6" s="31"/>
      <c r="R6" s="106">
        <f>I6</f>
        <v>0.63958333333333317</v>
      </c>
      <c r="S6" s="31"/>
      <c r="T6" s="43"/>
      <c r="U6" s="43"/>
      <c r="V6" s="31"/>
      <c r="W6" s="31"/>
      <c r="Y6" s="40"/>
      <c r="Z6" s="31"/>
      <c r="AA6" s="45" t="s">
        <v>18</v>
      </c>
      <c r="AB6" s="33" t="e">
        <f>IF(N82="","",VLOOKUP("w",N81:O82,2,FALSE))</f>
        <v>#N/A</v>
      </c>
      <c r="AE6" s="44"/>
      <c r="AF6" s="43"/>
    </row>
    <row r="7" spans="1:32" ht="21" x14ac:dyDescent="0.35">
      <c r="B7" s="164"/>
      <c r="E7" s="109"/>
      <c r="F7" s="36"/>
      <c r="G7" s="43"/>
      <c r="H7" s="151" t="str">
        <f>$A$1&amp;" - "&amp;I7&amp;" vs "&amp;I8&amp;" - "&amp;I7</f>
        <v>Bad - Gett'up B vs Akatsuki B - Gett'up B</v>
      </c>
      <c r="I7" s="41" t="str">
        <f>IF(F6="","",VLOOKUP("w",F5:G6,2,FALSE))</f>
        <v>Gett'up B</v>
      </c>
      <c r="J7" s="34" t="str">
        <f>IFERROR(VLOOKUP('2-Phase de classement-Bad'!H7,'Tour en Dur'!$E$4:$G$399,3,FALSE),0)</f>
        <v>W</v>
      </c>
      <c r="K7" s="44" t="str">
        <f>I7</f>
        <v>Gett'up B</v>
      </c>
      <c r="L7" s="44"/>
      <c r="M7" s="31"/>
      <c r="N7" s="31"/>
      <c r="O7" s="47"/>
      <c r="P7" s="40"/>
      <c r="Q7" s="151" t="str">
        <f>$A$1&amp;" - "&amp;R7&amp;" vs "&amp;R8&amp;" - "&amp;R7</f>
        <v>Bad - Lazio de Rhum B vs Facilement A - Lazio de Rhum B</v>
      </c>
      <c r="R7" s="41" t="str">
        <f>IF(F6="","",VLOOKUP("l",F5:G6,2,FALSE))</f>
        <v>Lazio de Rhum B</v>
      </c>
      <c r="S7" s="34" t="str">
        <f>IFERROR(VLOOKUP('2-Phase de classement-Bad'!Q7,'Tour en Dur'!$E$4:$G$399,3,FALSE),0)</f>
        <v>W</v>
      </c>
      <c r="T7" s="44" t="str">
        <f>R7</f>
        <v>Lazio de Rhum B</v>
      </c>
      <c r="U7" s="44"/>
      <c r="V7" s="31"/>
      <c r="W7" s="31"/>
      <c r="Y7" s="40"/>
      <c r="Z7" s="31"/>
      <c r="AA7" s="45" t="s">
        <v>19</v>
      </c>
      <c r="AB7" s="35" t="e">
        <f>IF(N82="","",VLOOKUP("l",N81:O82,2,FALSE))</f>
        <v>#N/A</v>
      </c>
      <c r="AE7" s="151"/>
      <c r="AF7" s="44"/>
    </row>
    <row r="8" spans="1:32" ht="21" x14ac:dyDescent="0.35">
      <c r="B8" s="164"/>
      <c r="E8" s="106">
        <f>E4</f>
        <v>0.60486111111111107</v>
      </c>
      <c r="F8" s="36"/>
      <c r="G8" s="43"/>
      <c r="H8" s="151" t="str">
        <f>$A$1&amp;" - "&amp;I7&amp;" vs "&amp;I8&amp;" - "&amp;I8</f>
        <v>Bad - Gett'up B vs Akatsuki B - Akatsuki B</v>
      </c>
      <c r="I8" s="41" t="str">
        <f>IF(F10="","",VLOOKUP("w",F9:G10,2,FALSE))</f>
        <v>Akatsuki B</v>
      </c>
      <c r="J8" s="34" t="str">
        <f>IFERROR(VLOOKUP('2-Phase de classement-Bad'!H8,'Tour en Dur'!$E$4:$G$399,3,FALSE),0)</f>
        <v>L</v>
      </c>
      <c r="K8" s="44" t="str">
        <f>I8</f>
        <v>Akatsuki B</v>
      </c>
      <c r="L8" s="44"/>
      <c r="M8" s="31"/>
      <c r="N8" s="31"/>
      <c r="O8" s="47"/>
      <c r="P8" s="40"/>
      <c r="Q8" s="151" t="str">
        <f>$A$1&amp;" - "&amp;R7&amp;" vs "&amp;R8&amp;" - "&amp;R8</f>
        <v>Bad - Lazio de Rhum B vs Facilement A - Facilement A</v>
      </c>
      <c r="R8" s="41" t="str">
        <f>IF(F10="","",VLOOKUP("l",F9:G10,2,FALSE))</f>
        <v>Facilement A</v>
      </c>
      <c r="S8" s="34" t="str">
        <f>IFERROR(VLOOKUP('2-Phase de classement-Bad'!Q8,'Tour en Dur'!$E$4:$G$399,3,FALSE),0)</f>
        <v>L</v>
      </c>
      <c r="T8" s="44" t="str">
        <f>R8</f>
        <v>Facilement A</v>
      </c>
      <c r="U8" s="44"/>
      <c r="V8" s="31"/>
      <c r="W8" s="31"/>
      <c r="Y8" s="40"/>
      <c r="Z8" s="31"/>
      <c r="AA8" s="45" t="s">
        <v>20</v>
      </c>
      <c r="AB8" s="33" t="e">
        <f>IF(W76="","",VLOOKUP("w",W75:X76,2,FALSE))</f>
        <v>#N/A</v>
      </c>
      <c r="AE8" s="151"/>
      <c r="AF8" s="44"/>
    </row>
    <row r="9" spans="1:32" ht="21" x14ac:dyDescent="0.35">
      <c r="B9" s="164"/>
      <c r="D9" s="151" t="str">
        <f>$A$1&amp;" - "&amp;E9&amp;" vs "&amp;E10&amp;" - "&amp;E9</f>
        <v>Bad - Akatsuki B vs Facilement A - Akatsuki B</v>
      </c>
      <c r="E9" s="108" t="str">
        <f>'Param. - Transition'!F31</f>
        <v>Akatsuki B</v>
      </c>
      <c r="F9" s="34" t="str">
        <f>IFERROR(VLOOKUP('2-Phase de classement-Bad'!D9,'Tour en Dur'!$E$4:$G$399,3,FALSE),0)</f>
        <v>W</v>
      </c>
      <c r="G9" s="44" t="str">
        <f>E9</f>
        <v>Akatsuki B</v>
      </c>
      <c r="H9" s="44"/>
      <c r="I9" s="31"/>
      <c r="J9" s="31"/>
      <c r="K9" s="43"/>
      <c r="L9" s="43"/>
      <c r="M9" s="31"/>
      <c r="N9" s="31"/>
      <c r="O9" s="47"/>
      <c r="P9" s="40"/>
      <c r="Q9" s="31"/>
      <c r="R9" s="31"/>
      <c r="S9" s="31"/>
      <c r="T9" s="43"/>
      <c r="U9" s="43"/>
      <c r="V9" s="31"/>
      <c r="W9" s="31"/>
      <c r="Y9" s="40"/>
      <c r="Z9" s="31"/>
      <c r="AA9" s="45" t="s">
        <v>21</v>
      </c>
      <c r="AB9" s="35" t="e">
        <f>IF(W76="","",VLOOKUP("l",W75:X76,2,FALSE))</f>
        <v>#N/A</v>
      </c>
      <c r="AE9" s="44"/>
      <c r="AF9" s="43"/>
    </row>
    <row r="10" spans="1:32" ht="21" x14ac:dyDescent="0.35">
      <c r="B10" s="164"/>
      <c r="D10" s="151" t="str">
        <f>$A$1&amp;" - "&amp;E9&amp;" vs "&amp;E10&amp;" - "&amp;E10</f>
        <v>Bad - Akatsuki B vs Facilement A - Facilement A</v>
      </c>
      <c r="E10" s="108" t="str">
        <f>'Param. - Transition'!F34</f>
        <v>Facilement A</v>
      </c>
      <c r="F10" s="34" t="str">
        <f>IFERROR(VLOOKUP('2-Phase de classement-Bad'!D10,'Tour en Dur'!$E$4:$G$399,3,FALSE),0)</f>
        <v>L</v>
      </c>
      <c r="G10" s="44" t="str">
        <f>E10</f>
        <v>Facilement A</v>
      </c>
      <c r="H10" s="44"/>
      <c r="I10" s="31"/>
      <c r="J10" s="31"/>
      <c r="K10" s="43"/>
      <c r="L10" s="43"/>
      <c r="M10" s="111">
        <f>I70+Paramétrage!$G$26+Paramétrage!$G$27</f>
        <v>0.67430555555555527</v>
      </c>
      <c r="N10" s="31"/>
      <c r="O10" s="47"/>
      <c r="P10" s="40"/>
      <c r="Q10" s="31"/>
      <c r="R10" s="31"/>
      <c r="S10" s="31"/>
      <c r="T10" s="43"/>
      <c r="U10" s="43"/>
      <c r="V10" s="106">
        <f>M10</f>
        <v>0.67430555555555527</v>
      </c>
      <c r="W10" s="31"/>
      <c r="Y10" s="40"/>
      <c r="Z10" s="31"/>
      <c r="AA10" s="45" t="s">
        <v>22</v>
      </c>
      <c r="AB10" s="33" t="e">
        <f>IF(W81="","",VLOOKUP("w",W81:X81,2,FALSE))</f>
        <v>#N/A</v>
      </c>
      <c r="AE10" s="44"/>
      <c r="AF10" s="43"/>
    </row>
    <row r="11" spans="1:32" ht="21" x14ac:dyDescent="0.35">
      <c r="B11" s="164"/>
      <c r="E11" s="109"/>
      <c r="F11" s="36"/>
      <c r="G11" s="43"/>
      <c r="H11" s="43"/>
      <c r="I11" s="31"/>
      <c r="J11" s="31"/>
      <c r="K11" s="43"/>
      <c r="L11" s="151" t="str">
        <f>$A$1&amp;" - "&amp;M11&amp;" vs "&amp;M12&amp;" - "&amp;M11</f>
        <v>Bad - Gett'up B vs L'aile ou la cuite B - Gett'up B</v>
      </c>
      <c r="M11" s="41" t="str">
        <f>IF(J8="","",VLOOKUP("w",J7:K8,2,FALSE))</f>
        <v>Gett'up B</v>
      </c>
      <c r="N11" s="34" t="str">
        <f>IFERROR(VLOOKUP('2-Phase de classement-Bad'!L11,'Tour en Dur'!$E$4:$G$399,3,FALSE),0)</f>
        <v>EC</v>
      </c>
      <c r="O11" s="48" t="str">
        <f>M11</f>
        <v>Gett'up B</v>
      </c>
      <c r="P11" s="40"/>
      <c r="Q11" s="31"/>
      <c r="R11" s="31"/>
      <c r="S11" s="31"/>
      <c r="T11" s="43"/>
      <c r="U11" s="151" t="str">
        <f>$A$1&amp;" - "&amp;V11&amp;" vs "&amp;V12&amp;" - "&amp;V11</f>
        <v>Bad - Lazio de Rhum B vs Bayer les verres culs sec A - Lazio de Rhum B</v>
      </c>
      <c r="V11" s="41" t="str">
        <f>IF(S8="","",VLOOKUP("w",S7:T8,2,FALSE))</f>
        <v>Lazio de Rhum B</v>
      </c>
      <c r="W11" s="34" t="str">
        <f>IFERROR(VLOOKUP('2-Phase de classement-Bad'!U11,'Tour en Dur'!$E$4:$G$399,3,FALSE),0)</f>
        <v>EC</v>
      </c>
      <c r="X11" s="48" t="str">
        <f>V11</f>
        <v>Lazio de Rhum B</v>
      </c>
      <c r="Y11" s="40"/>
      <c r="Z11" s="31"/>
      <c r="AA11" s="45" t="s">
        <v>23</v>
      </c>
      <c r="AB11" s="35" t="e">
        <f>IF(W82="","",VLOOKUP("l",W81:X82,2,FALSE))</f>
        <v>#N/A</v>
      </c>
      <c r="AE11" s="43"/>
      <c r="AF11" s="151" t="str">
        <f>$A$1&amp;" - "&amp;AG11&amp;" vs "&amp;AG12&amp;" - "&amp;AG11</f>
        <v xml:space="preserve">Bad -  vs  - </v>
      </c>
    </row>
    <row r="12" spans="1:32" ht="21" x14ac:dyDescent="0.35">
      <c r="B12" s="164"/>
      <c r="E12" s="106">
        <f>E8</f>
        <v>0.60486111111111107</v>
      </c>
      <c r="F12" s="36"/>
      <c r="G12" s="43"/>
      <c r="H12" s="43"/>
      <c r="I12" s="31"/>
      <c r="J12" s="31"/>
      <c r="K12" s="43"/>
      <c r="L12" s="151" t="str">
        <f>$A$1&amp;" - "&amp;M11&amp;" vs "&amp;M12&amp;" - "&amp;M12</f>
        <v>Bad - Gett'up B vs L'aile ou la cuite B - L'aile ou la cuite B</v>
      </c>
      <c r="M12" s="41" t="str">
        <f>IF(J16="","",VLOOKUP("w",J15:K16,2,FALSE))</f>
        <v>L'aile ou la cuite B</v>
      </c>
      <c r="N12" s="34" t="str">
        <f>IFERROR(VLOOKUP('2-Phase de classement-Bad'!L12,'Tour en Dur'!$E$4:$G$399,3,FALSE),0)</f>
        <v>EC</v>
      </c>
      <c r="O12" s="48" t="str">
        <f>M12</f>
        <v>L'aile ou la cuite B</v>
      </c>
      <c r="P12" s="40"/>
      <c r="Q12" s="31"/>
      <c r="R12" s="31"/>
      <c r="S12" s="31"/>
      <c r="T12" s="43"/>
      <c r="U12" s="151" t="str">
        <f>$A$1&amp;" - "&amp;V11&amp;" vs "&amp;V12&amp;" - "&amp;V12</f>
        <v>Bad - Lazio de Rhum B vs Bayer les verres culs sec A - Bayer les verres culs sec A</v>
      </c>
      <c r="V12" s="41" t="str">
        <f>IF(S16="","",VLOOKUP("w",S15:T16,2,FALSE))</f>
        <v>Bayer les verres culs sec A</v>
      </c>
      <c r="W12" s="34" t="str">
        <f>IFERROR(VLOOKUP('2-Phase de classement-Bad'!U12,'Tour en Dur'!$E$4:$G$399,3,FALSE),0)</f>
        <v>EC</v>
      </c>
      <c r="X12" s="48" t="str">
        <f>V12</f>
        <v>Bayer les verres culs sec A</v>
      </c>
      <c r="Y12" s="40"/>
      <c r="Z12" s="31"/>
      <c r="AA12" s="45" t="s">
        <v>29</v>
      </c>
      <c r="AB12" s="33" t="e">
        <f>IF(N60="","",VLOOKUP("w",N59:O60,2,FALSE))</f>
        <v>#N/A</v>
      </c>
      <c r="AE12" s="43"/>
      <c r="AF12" s="151" t="str">
        <f>$A$1&amp;" - "&amp;AG11&amp;" vs "&amp;AG12&amp;" - "&amp;AG12</f>
        <v xml:space="preserve">Bad -  vs  - </v>
      </c>
    </row>
    <row r="13" spans="1:32" ht="21" x14ac:dyDescent="0.35">
      <c r="B13" s="164"/>
      <c r="D13" s="151" t="str">
        <f>$A$1&amp;" - "&amp;E13&amp;" vs "&amp;E14&amp;" - "&amp;E13</f>
        <v>Bad - L'aile ou la cuite B vs Bayer les verres culs sec A - L'aile ou la cuite B</v>
      </c>
      <c r="E13" s="108" t="str">
        <f>'Param. - Transition'!F26</f>
        <v>L'aile ou la cuite B</v>
      </c>
      <c r="F13" s="34" t="str">
        <f>IFERROR(VLOOKUP('2-Phase de classement-Bad'!D13,'Tour en Dur'!$E$4:$G$399,3,FALSE),0)</f>
        <v>W</v>
      </c>
      <c r="G13" s="44" t="str">
        <f>E13</f>
        <v>L'aile ou la cuite B</v>
      </c>
      <c r="H13" s="44"/>
      <c r="I13" s="31"/>
      <c r="J13" s="31"/>
      <c r="K13" s="43"/>
      <c r="L13" s="43"/>
      <c r="M13" s="31"/>
      <c r="N13" s="31"/>
      <c r="O13" s="47"/>
      <c r="P13" s="40"/>
      <c r="Q13" s="31"/>
      <c r="R13" s="31"/>
      <c r="S13" s="31"/>
      <c r="T13" s="43"/>
      <c r="U13" s="43"/>
      <c r="V13" s="31"/>
      <c r="W13" s="31"/>
      <c r="Y13" s="40"/>
      <c r="Z13" s="31"/>
      <c r="AA13" s="45" t="s">
        <v>30</v>
      </c>
      <c r="AB13" s="35" t="e">
        <f>IF(N60="","",VLOOKUP("l",N59:O60,2,FALSE))</f>
        <v>#N/A</v>
      </c>
      <c r="AE13" s="44"/>
      <c r="AF13" s="43"/>
    </row>
    <row r="14" spans="1:32" ht="21" x14ac:dyDescent="0.35">
      <c r="B14" s="164"/>
      <c r="D14" s="151" t="str">
        <f>$A$1&amp;" - "&amp;E13&amp;" vs "&amp;E14&amp;" - "&amp;E14</f>
        <v>Bad - L'aile ou la cuite B vs Bayer les verres culs sec A - Bayer les verres culs sec A</v>
      </c>
      <c r="E14" s="108" t="str">
        <f>'Param. - Transition'!F27</f>
        <v>Bayer les verres culs sec A</v>
      </c>
      <c r="F14" s="34" t="str">
        <f>IFERROR(VLOOKUP('2-Phase de classement-Bad'!D14,'Tour en Dur'!$E$4:$G$399,3,FALSE),0)</f>
        <v>L</v>
      </c>
      <c r="G14" s="44" t="str">
        <f>E14</f>
        <v>Bayer les verres culs sec A</v>
      </c>
      <c r="H14" s="44"/>
      <c r="I14" s="106">
        <f>I6</f>
        <v>0.63958333333333317</v>
      </c>
      <c r="J14" s="31"/>
      <c r="K14" s="43"/>
      <c r="L14" s="43"/>
      <c r="M14" s="31"/>
      <c r="N14" s="31"/>
      <c r="O14" s="47"/>
      <c r="P14" s="40"/>
      <c r="Q14" s="31"/>
      <c r="R14" s="106">
        <f>I14</f>
        <v>0.63958333333333317</v>
      </c>
      <c r="S14" s="31"/>
      <c r="T14" s="43"/>
      <c r="U14" s="43"/>
      <c r="V14" s="31"/>
      <c r="W14" s="31"/>
      <c r="Y14" s="40"/>
      <c r="Z14" s="31"/>
      <c r="AA14" s="45" t="s">
        <v>31</v>
      </c>
      <c r="AB14" s="33" t="e">
        <f>IF(N66="","",VLOOKUP("w",N65:O66,2,FALSE))</f>
        <v>#N/A</v>
      </c>
      <c r="AE14" s="44"/>
      <c r="AF14" s="43"/>
    </row>
    <row r="15" spans="1:32" ht="21" x14ac:dyDescent="0.35">
      <c r="B15" s="164"/>
      <c r="E15" s="109"/>
      <c r="F15" s="36"/>
      <c r="G15" s="43"/>
      <c r="H15" s="151" t="str">
        <f>$A$1&amp;" - "&amp;I15&amp;" vs "&amp;I16&amp;" - "&amp;I15</f>
        <v>Bad - L'aile ou la cuite B vs Facilement B - L'aile ou la cuite B</v>
      </c>
      <c r="I15" s="41" t="str">
        <f>IF(F14="","",VLOOKUP("w",F13:G14,2,FALSE))</f>
        <v>L'aile ou la cuite B</v>
      </c>
      <c r="J15" s="34" t="str">
        <f>IFERROR(VLOOKUP('2-Phase de classement-Bad'!H15,'Tour en Dur'!$E$4:$G$399,3,FALSE),0)</f>
        <v>W</v>
      </c>
      <c r="K15" s="44" t="str">
        <f>I15</f>
        <v>L'aile ou la cuite B</v>
      </c>
      <c r="L15" s="44"/>
      <c r="M15" s="31"/>
      <c r="N15" s="31"/>
      <c r="O15" s="47"/>
      <c r="P15" s="40"/>
      <c r="Q15" s="151" t="str">
        <f>$A$1&amp;" - "&amp;R15&amp;" vs "&amp;R16&amp;" - "&amp;R15</f>
        <v>Bad - Bayer les verres culs sec A vs Akatsuki A - Bayer les verres culs sec A</v>
      </c>
      <c r="R15" s="41" t="str">
        <f>IF(F14="","",VLOOKUP("l",F13:G14,2,FALSE))</f>
        <v>Bayer les verres culs sec A</v>
      </c>
      <c r="S15" s="34" t="str">
        <f>IFERROR(VLOOKUP('2-Phase de classement-Bad'!Q15,'Tour en Dur'!$E$4:$G$399,3,FALSE),0)</f>
        <v>W</v>
      </c>
      <c r="T15" s="44" t="str">
        <f>R15</f>
        <v>Bayer les verres culs sec A</v>
      </c>
      <c r="U15" s="44"/>
      <c r="V15" s="31"/>
      <c r="W15" s="31"/>
      <c r="Y15" s="40"/>
      <c r="Z15" s="31"/>
      <c r="AA15" s="45" t="s">
        <v>32</v>
      </c>
      <c r="AB15" s="35" t="e">
        <f>IF(N66="","",VLOOKUP("l",N65:O66,2,FALSE))</f>
        <v>#N/A</v>
      </c>
      <c r="AE15" s="151"/>
      <c r="AF15" s="44"/>
    </row>
    <row r="16" spans="1:32" ht="21" x14ac:dyDescent="0.35">
      <c r="B16" s="164"/>
      <c r="E16" s="106">
        <f>E12</f>
        <v>0.60486111111111107</v>
      </c>
      <c r="F16" s="36"/>
      <c r="G16" s="43"/>
      <c r="H16" s="151" t="str">
        <f>$A$1&amp;" - "&amp;I15&amp;" vs "&amp;I16&amp;" - "&amp;I16</f>
        <v>Bad - L'aile ou la cuite B vs Facilement B - Facilement B</v>
      </c>
      <c r="I16" s="41" t="str">
        <f>IF(F18="","",VLOOKUP("w",F17:G18,2,FALSE))</f>
        <v>Facilement B</v>
      </c>
      <c r="J16" s="34" t="str">
        <f>IFERROR(VLOOKUP('2-Phase de classement-Bad'!H16,'Tour en Dur'!$E$4:$G$399,3,FALSE),0)</f>
        <v>L</v>
      </c>
      <c r="K16" s="44" t="str">
        <f>I16</f>
        <v>Facilement B</v>
      </c>
      <c r="L16" s="44"/>
      <c r="M16" s="111">
        <f>M10</f>
        <v>0.67430555555555527</v>
      </c>
      <c r="N16" s="31"/>
      <c r="O16" s="47"/>
      <c r="P16" s="40"/>
      <c r="Q16" s="151" t="str">
        <f>$A$1&amp;" - "&amp;R15&amp;" vs "&amp;R16&amp;" - "&amp;R16</f>
        <v>Bad - Bayer les verres culs sec A vs Akatsuki A - Akatsuki A</v>
      </c>
      <c r="R16" s="41" t="str">
        <f>IF(F18="","",VLOOKUP("l",F17:G18,2,FALSE))</f>
        <v>Akatsuki A</v>
      </c>
      <c r="S16" s="34" t="str">
        <f>IFERROR(VLOOKUP('2-Phase de classement-Bad'!Q16,'Tour en Dur'!$E$4:$G$399,3,FALSE),0)</f>
        <v>L</v>
      </c>
      <c r="T16" s="44" t="str">
        <f>R16</f>
        <v>Akatsuki A</v>
      </c>
      <c r="U16" s="44"/>
      <c r="V16" s="111">
        <f>M10</f>
        <v>0.67430555555555527</v>
      </c>
      <c r="W16" s="31"/>
      <c r="Y16" s="40"/>
      <c r="Z16" s="31"/>
      <c r="AA16" s="45" t="s">
        <v>33</v>
      </c>
      <c r="AB16" s="33" t="e">
        <f>IF(W60="","",VLOOKUP("w",W59:X60,2,FALSE))</f>
        <v>#N/A</v>
      </c>
      <c r="AE16" s="151"/>
      <c r="AF16" s="44"/>
    </row>
    <row r="17" spans="1:32" ht="21" x14ac:dyDescent="0.35">
      <c r="B17" s="164"/>
      <c r="D17" s="151" t="str">
        <f>$A$1&amp;" - "&amp;E17&amp;" vs "&amp;E18&amp;" - "&amp;E17</f>
        <v>Bad - Facilement B vs Akatsuki A - Facilement B</v>
      </c>
      <c r="E17" s="108" t="str">
        <f>'Param. - Transition'!F32</f>
        <v>Facilement B</v>
      </c>
      <c r="F17" s="34" t="str">
        <f>IFERROR(VLOOKUP('2-Phase de classement-Bad'!D17,'Tour en Dur'!$E$4:$G$399,3,FALSE),0)</f>
        <v>W</v>
      </c>
      <c r="G17" s="44" t="str">
        <f>E17</f>
        <v>Facilement B</v>
      </c>
      <c r="H17" s="44"/>
      <c r="I17" s="31"/>
      <c r="J17" s="31"/>
      <c r="K17" s="43"/>
      <c r="L17" s="151" t="str">
        <f>$A$1&amp;" - "&amp;M17&amp;" vs "&amp;M18&amp;" - "&amp;M17</f>
        <v>Bad - Akatsuki B vs Facilement B - Akatsuki B</v>
      </c>
      <c r="M17" s="41" t="str">
        <f>IF(J8="","",VLOOKUP("L",J7:K8,2,FALSE))</f>
        <v>Akatsuki B</v>
      </c>
      <c r="N17" s="34">
        <f>IFERROR(VLOOKUP('2-Phase de classement-Bad'!L17,'Tour en Dur'!$E$4:$G$399,3,FALSE),0)</f>
        <v>0</v>
      </c>
      <c r="O17" s="48" t="str">
        <f>M17</f>
        <v>Akatsuki B</v>
      </c>
      <c r="P17" s="40"/>
      <c r="Q17" s="31"/>
      <c r="R17" s="31"/>
      <c r="S17" s="31"/>
      <c r="T17" s="43"/>
      <c r="U17" s="151" t="str">
        <f>$A$1&amp;" - "&amp;V17&amp;" vs "&amp;V18&amp;" - "&amp;V17</f>
        <v>Bad - Facilement A vs Akatsuki A - Facilement A</v>
      </c>
      <c r="V17" s="41" t="str">
        <f>IF(S8="","",VLOOKUP("L",S7:T8,2,FALSE))</f>
        <v>Facilement A</v>
      </c>
      <c r="W17" s="34">
        <f>IFERROR(VLOOKUP('2-Phase de classement-Bad'!U17,'Tour en Dur'!$E$4:$G$399,3,FALSE),0)</f>
        <v>0</v>
      </c>
      <c r="X17" s="48" t="str">
        <f>V17</f>
        <v>Facilement A</v>
      </c>
      <c r="Y17" s="40"/>
      <c r="Z17" s="31"/>
      <c r="AA17" s="45" t="s">
        <v>34</v>
      </c>
      <c r="AB17" s="35" t="e">
        <f>IF(W60="","",VLOOKUP("l",W59:X60,2,FALSE))</f>
        <v>#N/A</v>
      </c>
      <c r="AE17" s="44"/>
      <c r="AF17" s="151" t="str">
        <f>$A$1&amp;" - "&amp;AG17&amp;" vs "&amp;AG18&amp;" - "&amp;AG17</f>
        <v xml:space="preserve">Bad -  vs  - </v>
      </c>
    </row>
    <row r="18" spans="1:32" ht="21" x14ac:dyDescent="0.35">
      <c r="B18" s="165"/>
      <c r="D18" s="151" t="str">
        <f>$A$1&amp;" - "&amp;E17&amp;" vs "&amp;E18&amp;" - "&amp;E18</f>
        <v>Bad - Facilement B vs Akatsuki A - Akatsuki A</v>
      </c>
      <c r="E18" s="108" t="str">
        <f>'Param. - Transition'!F33</f>
        <v>Akatsuki A</v>
      </c>
      <c r="F18" s="34" t="str">
        <f>IFERROR(VLOOKUP('2-Phase de classement-Bad'!D18,'Tour en Dur'!$E$4:$G$399,3,FALSE),0)</f>
        <v>L</v>
      </c>
      <c r="G18" s="44" t="str">
        <f>E18</f>
        <v>Akatsuki A</v>
      </c>
      <c r="H18" s="44"/>
      <c r="I18" s="31"/>
      <c r="J18" s="31"/>
      <c r="K18" s="43"/>
      <c r="L18" s="151" t="str">
        <f>$A$1&amp;" - "&amp;M17&amp;" vs "&amp;M18&amp;" - "&amp;M18</f>
        <v>Bad - Akatsuki B vs Facilement B - Facilement B</v>
      </c>
      <c r="M18" s="41" t="str">
        <f>IF(J16="","",VLOOKUP("L",J15:K16,2,FALSE))</f>
        <v>Facilement B</v>
      </c>
      <c r="N18" s="34">
        <f>IFERROR(VLOOKUP('2-Phase de classement-Bad'!L18,'Tour en Dur'!$E$4:$G$399,3,FALSE),0)</f>
        <v>0</v>
      </c>
      <c r="O18" s="48" t="str">
        <f>M18</f>
        <v>Facilement B</v>
      </c>
      <c r="P18" s="40"/>
      <c r="Q18" s="31"/>
      <c r="R18" s="31"/>
      <c r="S18" s="31"/>
      <c r="T18" s="43"/>
      <c r="U18" s="151" t="str">
        <f>$A$1&amp;" - "&amp;V17&amp;" vs "&amp;V18&amp;" - "&amp;V18</f>
        <v>Bad - Facilement A vs Akatsuki A - Akatsuki A</v>
      </c>
      <c r="V18" s="41" t="str">
        <f>IF(S16="","",VLOOKUP("L",S15:T16,2,FALSE))</f>
        <v>Akatsuki A</v>
      </c>
      <c r="W18" s="34">
        <f>IFERROR(VLOOKUP('2-Phase de classement-Bad'!U18,'Tour en Dur'!$E$4:$G$399,3,FALSE),0)</f>
        <v>0</v>
      </c>
      <c r="X18" s="48" t="str">
        <f>V18</f>
        <v>Akatsuki A</v>
      </c>
      <c r="Y18" s="40"/>
      <c r="Z18" s="31"/>
      <c r="AA18" s="45" t="s">
        <v>35</v>
      </c>
      <c r="AB18" s="33" t="e">
        <f>IF(W66="","",VLOOKUP("w",W65:X66,2,FALSE))</f>
        <v>#N/A</v>
      </c>
      <c r="AE18" s="44"/>
      <c r="AF18" s="151" t="str">
        <f>$A$1&amp;" - "&amp;AG17&amp;" vs "&amp;AG18&amp;" - "&amp;AG18</f>
        <v xml:space="preserve">Bad -  vs  - </v>
      </c>
    </row>
    <row r="19" spans="1:32" ht="21" x14ac:dyDescent="0.35">
      <c r="E19" s="109"/>
      <c r="G19" s="43"/>
      <c r="H19" s="43"/>
      <c r="I19" s="31"/>
      <c r="J19" s="31"/>
      <c r="K19" s="43"/>
      <c r="L19" s="43"/>
      <c r="M19" s="31"/>
      <c r="N19" s="31"/>
      <c r="O19" s="47"/>
      <c r="P19" s="40"/>
      <c r="Q19" s="31"/>
      <c r="R19" s="31"/>
      <c r="S19" s="31"/>
      <c r="T19" s="43"/>
      <c r="U19" s="43"/>
      <c r="V19" s="31"/>
      <c r="W19" s="31"/>
      <c r="Y19" s="40"/>
      <c r="Z19" s="31"/>
      <c r="AA19" s="45" t="s">
        <v>36</v>
      </c>
      <c r="AB19" s="33" t="e">
        <f>IF(W66="","",VLOOKUP("l",W65:X66,2,FALSE))</f>
        <v>#N/A</v>
      </c>
      <c r="AE19" s="43"/>
      <c r="AF19" s="43"/>
    </row>
    <row r="20" spans="1:32" ht="21" x14ac:dyDescent="0.35">
      <c r="A20" s="5"/>
      <c r="B20" s="5"/>
      <c r="E20" s="106">
        <f>E16+Paramétrage!$G$26+Paramétrage!$G$27</f>
        <v>0.61180555555555549</v>
      </c>
      <c r="G20" s="43"/>
      <c r="H20" s="43"/>
      <c r="I20" s="31"/>
      <c r="J20" s="31"/>
      <c r="K20" s="43"/>
      <c r="L20" s="43"/>
      <c r="M20" s="31"/>
      <c r="N20" s="31"/>
      <c r="O20" s="47"/>
      <c r="P20" s="40"/>
      <c r="Q20" s="31"/>
      <c r="R20" s="31"/>
      <c r="S20" s="31"/>
      <c r="T20" s="43"/>
      <c r="U20" s="43"/>
      <c r="V20" s="31"/>
      <c r="W20" s="31"/>
      <c r="Y20" s="40"/>
      <c r="Z20" s="31"/>
      <c r="AA20" s="45" t="s">
        <v>37</v>
      </c>
      <c r="AB20" s="33" t="e">
        <f>IF(N44="","",VLOOKUP("w",N43:O44,2,FALSE))</f>
        <v>#N/A</v>
      </c>
      <c r="AE20" s="43"/>
      <c r="AF20" s="43"/>
    </row>
    <row r="21" spans="1:32" ht="21" x14ac:dyDescent="0.35">
      <c r="B21" s="163"/>
      <c r="D21" s="151" t="str">
        <f>$A$1&amp;" - "&amp;E21&amp;" vs "&amp;E22&amp;" - "&amp;E21</f>
        <v>Bad - Bayer les verres culs sec B vs Pooldeads B - Bayer les verres culs sec B</v>
      </c>
      <c r="E21" s="108" t="str">
        <f>'Param. - Transition'!E25</f>
        <v>Bayer les verres culs sec B</v>
      </c>
      <c r="F21" s="34" t="str">
        <f>IFERROR(VLOOKUP('2-Phase de classement-Bad'!D21,'Tour en Dur'!$E$4:$G$399,3,FALSE),0)</f>
        <v>W</v>
      </c>
      <c r="G21" s="44" t="str">
        <f>E21</f>
        <v>Bayer les verres culs sec B</v>
      </c>
      <c r="H21" s="44"/>
      <c r="I21" s="31"/>
      <c r="J21" s="31"/>
      <c r="K21" s="43"/>
      <c r="L21" s="43"/>
      <c r="M21" s="31"/>
      <c r="N21" s="31"/>
      <c r="O21" s="47"/>
      <c r="P21" s="40"/>
      <c r="Q21" s="31"/>
      <c r="R21" s="31"/>
      <c r="S21" s="31"/>
      <c r="T21" s="43"/>
      <c r="U21" s="43"/>
      <c r="V21" s="31"/>
      <c r="W21" s="31"/>
      <c r="Y21" s="40"/>
      <c r="Z21" s="31"/>
      <c r="AA21" s="45" t="s">
        <v>38</v>
      </c>
      <c r="AB21" s="35" t="e">
        <f>IF(N44="","",VLOOKUP("l",N43:O44,2,FALSE))</f>
        <v>#N/A</v>
      </c>
      <c r="AE21" s="44"/>
      <c r="AF21" s="43"/>
    </row>
    <row r="22" spans="1:32" ht="21" x14ac:dyDescent="0.35">
      <c r="B22" s="164"/>
      <c r="D22" s="151" t="str">
        <f>$A$1&amp;" - "&amp;E21&amp;" vs "&amp;E22&amp;" - "&amp;E22</f>
        <v>Bad - Bayer les verres culs sec B vs Pooldeads B - Pooldeads B</v>
      </c>
      <c r="E22" s="108" t="str">
        <f>'Param. - Transition'!E28</f>
        <v>Pooldeads B</v>
      </c>
      <c r="F22" s="34" t="str">
        <f>IFERROR(VLOOKUP('2-Phase de classement-Bad'!D22,'Tour en Dur'!$E$4:$G$399,3,FALSE),0)</f>
        <v>L</v>
      </c>
      <c r="G22" s="44" t="str">
        <f>E22</f>
        <v>Pooldeads B</v>
      </c>
      <c r="H22" s="44"/>
      <c r="I22" s="106">
        <f>I6+Paramétrage!$G$26+Paramétrage!$G$27</f>
        <v>0.64652777777777759</v>
      </c>
      <c r="J22" s="31"/>
      <c r="K22" s="43"/>
      <c r="L22" s="43"/>
      <c r="M22" s="31"/>
      <c r="N22" s="31"/>
      <c r="O22" s="47"/>
      <c r="P22" s="40"/>
      <c r="Q22" s="31"/>
      <c r="R22" s="106">
        <f>I22</f>
        <v>0.64652777777777759</v>
      </c>
      <c r="S22" s="31"/>
      <c r="T22" s="43"/>
      <c r="U22" s="43"/>
      <c r="V22" s="31"/>
      <c r="W22" s="31"/>
      <c r="Y22" s="40"/>
      <c r="Z22" s="31"/>
      <c r="AA22" s="45" t="s">
        <v>39</v>
      </c>
      <c r="AB22" s="33" t="e">
        <f>IF(N50="","",VLOOKUP("w",N49:O50,2,FALSE))</f>
        <v>#N/A</v>
      </c>
      <c r="AE22" s="44"/>
      <c r="AF22" s="43"/>
    </row>
    <row r="23" spans="1:32" ht="21" x14ac:dyDescent="0.35">
      <c r="B23" s="164"/>
      <c r="E23" s="109"/>
      <c r="F23" s="36"/>
      <c r="G23" s="43"/>
      <c r="H23" s="151" t="str">
        <f>$A$1&amp;" - "&amp;I23&amp;" vs "&amp;I24&amp;" - "&amp;I23</f>
        <v>Bad - Bayer les verres culs sec B vs VitaMines A - Bayer les verres culs sec B</v>
      </c>
      <c r="I23" s="41" t="str">
        <f>IF(F22="","",VLOOKUP("w",F21:G22,2,FALSE))</f>
        <v>Bayer les verres culs sec B</v>
      </c>
      <c r="J23" s="34" t="str">
        <f>IFERROR(VLOOKUP('2-Phase de classement-Bad'!H23,'Tour en Dur'!$E$4:$G$399,3,FALSE),0)</f>
        <v>W</v>
      </c>
      <c r="K23" s="44" t="str">
        <f>I23</f>
        <v>Bayer les verres culs sec B</v>
      </c>
      <c r="L23" s="44"/>
      <c r="M23" s="31"/>
      <c r="N23" s="31"/>
      <c r="O23" s="47"/>
      <c r="P23" s="40"/>
      <c r="Q23" s="151" t="str">
        <f>$A$1&amp;" - "&amp;R23&amp;" vs "&amp;R24&amp;" - "&amp;R23</f>
        <v>Bad - Pooldeads B vs Les inconnus A - Pooldeads B</v>
      </c>
      <c r="R23" s="41" t="str">
        <f>IF(F22="","",VLOOKUP("l",F21:G22,2,FALSE))</f>
        <v>Pooldeads B</v>
      </c>
      <c r="S23" s="34" t="str">
        <f>IFERROR(VLOOKUP('2-Phase de classement-Bad'!Q23,'Tour en Dur'!$E$4:$G$399,3,FALSE),0)</f>
        <v>L</v>
      </c>
      <c r="T23" s="44" t="str">
        <f>R23</f>
        <v>Pooldeads B</v>
      </c>
      <c r="U23" s="44"/>
      <c r="V23" s="31"/>
      <c r="W23" s="31"/>
      <c r="Y23" s="40"/>
      <c r="Z23" s="31"/>
      <c r="AA23" s="45" t="s">
        <v>40</v>
      </c>
      <c r="AB23" s="35" t="e">
        <f>IF(N50="","",VLOOKUP("l",N49:O50,2,FALSE))</f>
        <v>#N/A</v>
      </c>
      <c r="AE23" s="151"/>
      <c r="AF23" s="44"/>
    </row>
    <row r="24" spans="1:32" ht="21" x14ac:dyDescent="0.35">
      <c r="B24" s="164"/>
      <c r="E24" s="106">
        <f>E20</f>
        <v>0.61180555555555549</v>
      </c>
      <c r="F24" s="36"/>
      <c r="G24" s="43"/>
      <c r="H24" s="151" t="str">
        <f>$A$1&amp;" - "&amp;I23&amp;" vs "&amp;I24&amp;" - "&amp;I24</f>
        <v>Bad - Bayer les verres culs sec B vs VitaMines A - VitaMines A</v>
      </c>
      <c r="I24" s="41" t="str">
        <f>IF(F26="","",VLOOKUP("w",F25:G26,2,FALSE))</f>
        <v>VitaMines A</v>
      </c>
      <c r="J24" s="34" t="str">
        <f>IFERROR(VLOOKUP('2-Phase de classement-Bad'!H24,'Tour en Dur'!$E$4:$G$399,3,FALSE),0)</f>
        <v>L</v>
      </c>
      <c r="K24" s="44" t="str">
        <f>I24</f>
        <v>VitaMines A</v>
      </c>
      <c r="L24" s="44"/>
      <c r="M24" s="31"/>
      <c r="N24" s="31"/>
      <c r="O24" s="47"/>
      <c r="P24" s="40"/>
      <c r="Q24" s="151" t="str">
        <f>$A$1&amp;" - "&amp;R23&amp;" vs "&amp;R24&amp;" - "&amp;R24</f>
        <v>Bad - Pooldeads B vs Les inconnus A - Les inconnus A</v>
      </c>
      <c r="R24" s="41" t="str">
        <f>IF(F26="","",VLOOKUP("l",F25:G26,2,FALSE))</f>
        <v>Les inconnus A</v>
      </c>
      <c r="S24" s="34" t="str">
        <f>IFERROR(VLOOKUP('2-Phase de classement-Bad'!Q24,'Tour en Dur'!$E$4:$G$399,3,FALSE),0)</f>
        <v>W</v>
      </c>
      <c r="T24" s="44" t="str">
        <f>R24</f>
        <v>Les inconnus A</v>
      </c>
      <c r="U24" s="44"/>
      <c r="V24" s="31"/>
      <c r="W24" s="31"/>
      <c r="Y24" s="40"/>
      <c r="Z24" s="31"/>
      <c r="AA24" s="45" t="s">
        <v>105</v>
      </c>
      <c r="AB24" s="33" t="e">
        <f>IF(W44="","",VLOOKUP("w",W43:X44,2,FALSE))</f>
        <v>#N/A</v>
      </c>
      <c r="AE24" s="151"/>
      <c r="AF24" s="44"/>
    </row>
    <row r="25" spans="1:32" ht="21" x14ac:dyDescent="0.35">
      <c r="B25" s="164"/>
      <c r="D25" s="151" t="str">
        <f>$A$1&amp;" - "&amp;E25&amp;" vs "&amp;E26&amp;" - "&amp;E25</f>
        <v>Bad - VitaMines A vs Les inconnus A - VitaMines A</v>
      </c>
      <c r="E25" s="108" t="str">
        <f>'Param. - Transition'!E31</f>
        <v>VitaMines A</v>
      </c>
      <c r="F25" s="34" t="str">
        <f>IFERROR(VLOOKUP('2-Phase de classement-Bad'!D25,'Tour en Dur'!$E$4:$G$399,3,FALSE),0)</f>
        <v>W</v>
      </c>
      <c r="G25" s="44" t="str">
        <f>E25</f>
        <v>VitaMines A</v>
      </c>
      <c r="H25" s="44"/>
      <c r="I25" s="31"/>
      <c r="J25" s="31"/>
      <c r="K25" s="43"/>
      <c r="L25" s="43"/>
      <c r="M25" s="31"/>
      <c r="N25" s="31"/>
      <c r="O25" s="47"/>
      <c r="P25" s="40"/>
      <c r="Q25" s="31"/>
      <c r="R25" s="31"/>
      <c r="S25" s="31"/>
      <c r="T25" s="43"/>
      <c r="U25" s="43"/>
      <c r="V25" s="31"/>
      <c r="W25" s="31"/>
      <c r="Y25" s="40"/>
      <c r="Z25" s="31"/>
      <c r="AA25" s="45" t="s">
        <v>41</v>
      </c>
      <c r="AB25" s="35" t="e">
        <f>IF(W44="","",VLOOKUP("l",W43:X44,2,FALSE))</f>
        <v>#N/A</v>
      </c>
      <c r="AE25" s="44"/>
      <c r="AF25" s="43"/>
    </row>
    <row r="26" spans="1:32" ht="21" x14ac:dyDescent="0.35">
      <c r="B26" s="164"/>
      <c r="D26" s="151" t="str">
        <f>$A$1&amp;" - "&amp;E25&amp;" vs "&amp;E26&amp;" - "&amp;E26</f>
        <v>Bad - VitaMines A vs Les inconnus A - Les inconnus A</v>
      </c>
      <c r="E26" s="108" t="str">
        <f>'Param. - Transition'!E34</f>
        <v>Les inconnus A</v>
      </c>
      <c r="F26" s="34" t="str">
        <f>IFERROR(VLOOKUP('2-Phase de classement-Bad'!D26,'Tour en Dur'!$E$4:$G$399,3,FALSE),0)</f>
        <v>L</v>
      </c>
      <c r="G26" s="44" t="str">
        <f>E26</f>
        <v>Les inconnus A</v>
      </c>
      <c r="H26" s="44"/>
      <c r="I26" s="31"/>
      <c r="J26" s="31"/>
      <c r="K26" s="43"/>
      <c r="L26" s="43"/>
      <c r="M26" s="111">
        <f>M10+Paramétrage!$G$26+Paramétrage!$G$27</f>
        <v>0.68124999999999969</v>
      </c>
      <c r="N26" s="31"/>
      <c r="O26" s="47"/>
      <c r="P26" s="40"/>
      <c r="Q26" s="31"/>
      <c r="R26" s="31"/>
      <c r="S26" s="31"/>
      <c r="T26" s="43"/>
      <c r="U26" s="43"/>
      <c r="V26" s="111">
        <f>M26</f>
        <v>0.68124999999999969</v>
      </c>
      <c r="W26" s="31"/>
      <c r="Y26" s="40"/>
      <c r="Z26" s="31"/>
      <c r="AA26" s="45" t="s">
        <v>42</v>
      </c>
      <c r="AB26" s="33" t="e">
        <f>IF(W50="","",VLOOKUP("w",W49:X50,2,FALSE))</f>
        <v>#N/A</v>
      </c>
      <c r="AE26" s="44"/>
      <c r="AF26" s="43"/>
    </row>
    <row r="27" spans="1:32" ht="21" x14ac:dyDescent="0.35">
      <c r="B27" s="164"/>
      <c r="E27" s="109"/>
      <c r="F27" s="36"/>
      <c r="G27" s="43"/>
      <c r="H27" s="43"/>
      <c r="I27" s="31"/>
      <c r="J27" s="31"/>
      <c r="K27" s="43"/>
      <c r="L27" s="151" t="str">
        <f>$A$1&amp;" - "&amp;M27&amp;" vs "&amp;M28&amp;" - "&amp;M27</f>
        <v>Bad - Bayer les verres culs sec B vs Celtics Grave Gros B - Bayer les verres culs sec B</v>
      </c>
      <c r="M27" s="41" t="str">
        <f>IF(J24="","",VLOOKUP("w",J23:K24,2,FALSE))</f>
        <v>Bayer les verres culs sec B</v>
      </c>
      <c r="N27" s="34" t="str">
        <f>IFERROR(VLOOKUP('2-Phase de classement-Bad'!L27,'Tour en Dur'!$E$4:$G$399,3,FALSE),0)</f>
        <v>EC</v>
      </c>
      <c r="O27" s="48" t="str">
        <f>M27</f>
        <v>Bayer les verres culs sec B</v>
      </c>
      <c r="P27" s="40"/>
      <c r="Q27" s="31"/>
      <c r="R27" s="31"/>
      <c r="S27" s="31"/>
      <c r="T27" s="43"/>
      <c r="U27" s="151" t="str">
        <f>$A$1&amp;" - "&amp;V27&amp;" vs "&amp;V28&amp;" - "&amp;V27</f>
        <v>Bad - Les inconnus A vs Les inconnus B - Les inconnus A</v>
      </c>
      <c r="V27" s="41" t="str">
        <f>IF(S24="","",VLOOKUP("w",S23:T24,2,FALSE))</f>
        <v>Les inconnus A</v>
      </c>
      <c r="W27" s="34" t="str">
        <f>IFERROR(VLOOKUP('2-Phase de classement-Bad'!U27,'Tour en Dur'!$E$4:$G$399,3,FALSE),0)</f>
        <v>EC</v>
      </c>
      <c r="X27" s="48" t="str">
        <f>V27</f>
        <v>Les inconnus A</v>
      </c>
      <c r="Y27" s="40"/>
      <c r="Z27" s="31"/>
      <c r="AA27" s="45" t="s">
        <v>43</v>
      </c>
      <c r="AB27" s="35" t="e">
        <f>IF(W50="","",VLOOKUP("l",W49:X50,2,FALSE))</f>
        <v>#N/A</v>
      </c>
      <c r="AE27" s="43"/>
      <c r="AF27" s="151" t="str">
        <f>$A$1&amp;" - "&amp;AG27&amp;" vs "&amp;AG28&amp;" - "&amp;AG27</f>
        <v xml:space="preserve">Bad -  vs  - </v>
      </c>
    </row>
    <row r="28" spans="1:32" ht="21" x14ac:dyDescent="0.35">
      <c r="B28" s="164"/>
      <c r="E28" s="106">
        <f>E24</f>
        <v>0.61180555555555549</v>
      </c>
      <c r="F28" s="36"/>
      <c r="G28" s="43"/>
      <c r="H28" s="43"/>
      <c r="I28" s="31"/>
      <c r="J28" s="31"/>
      <c r="K28" s="43"/>
      <c r="L28" s="151" t="str">
        <f>$A$1&amp;" - "&amp;M27&amp;" vs "&amp;M28&amp;" - "&amp;M28</f>
        <v>Bad - Bayer les verres culs sec B vs Celtics Grave Gros B - Celtics Grave Gros B</v>
      </c>
      <c r="M28" s="41" t="str">
        <f>IF(J32="","",VLOOKUP("w",J31:K32,2,FALSE))</f>
        <v>Celtics Grave Gros B</v>
      </c>
      <c r="N28" s="34" t="str">
        <f>IFERROR(VLOOKUP('2-Phase de classement-Bad'!L28,'Tour en Dur'!$E$4:$G$399,3,FALSE),0)</f>
        <v>EC</v>
      </c>
      <c r="O28" s="48" t="str">
        <f>M28</f>
        <v>Celtics Grave Gros B</v>
      </c>
      <c r="P28" s="40"/>
      <c r="Q28" s="31"/>
      <c r="R28" s="31"/>
      <c r="S28" s="31"/>
      <c r="T28" s="43"/>
      <c r="U28" s="151" t="str">
        <f>$A$1&amp;" - "&amp;V27&amp;" vs "&amp;V28&amp;" - "&amp;V28</f>
        <v>Bad - Les inconnus A vs Les inconnus B - Les inconnus B</v>
      </c>
      <c r="V28" s="41" t="str">
        <f>IF(S32="","",VLOOKUP("w",S31:T32,2,FALSE))</f>
        <v>Les inconnus B</v>
      </c>
      <c r="W28" s="34" t="str">
        <f>IFERROR(VLOOKUP('2-Phase de classement-Bad'!U28,'Tour en Dur'!$E$4:$G$399,3,FALSE),0)</f>
        <v>EC</v>
      </c>
      <c r="X28" s="48" t="str">
        <f>V28</f>
        <v>Les inconnus B</v>
      </c>
      <c r="Y28" s="40"/>
      <c r="Z28" s="31"/>
      <c r="AA28" s="45" t="s">
        <v>106</v>
      </c>
      <c r="AB28" s="33" t="e">
        <f>IF(N28="","",VLOOKUP("w",N27:O28,2,FALSE))</f>
        <v>#N/A</v>
      </c>
      <c r="AE28" s="43"/>
      <c r="AF28" s="151" t="str">
        <f>$A$1&amp;" - "&amp;AG27&amp;" vs "&amp;AG28&amp;" - "&amp;AG28</f>
        <v xml:space="preserve">Bad -  vs  - </v>
      </c>
    </row>
    <row r="29" spans="1:32" ht="21" x14ac:dyDescent="0.35">
      <c r="B29" s="164"/>
      <c r="D29" s="151" t="str">
        <f>$A$1&amp;" - "&amp;E29&amp;" vs "&amp;E30&amp;" - "&amp;E29</f>
        <v>Bad - Lazio de Rhum A vs Celtics Grave Gros B - Lazio de Rhum A</v>
      </c>
      <c r="E29" s="108" t="str">
        <f>'Param. - Transition'!E26</f>
        <v>Lazio de Rhum A</v>
      </c>
      <c r="F29" s="34" t="str">
        <f>IFERROR(VLOOKUP('2-Phase de classement-Bad'!D29,'Tour en Dur'!$E$4:$G$399,3,FALSE),0)</f>
        <v>L</v>
      </c>
      <c r="G29" s="44" t="str">
        <f>E29</f>
        <v>Lazio de Rhum A</v>
      </c>
      <c r="H29" s="44"/>
      <c r="I29" s="31"/>
      <c r="J29" s="31"/>
      <c r="K29" s="43"/>
      <c r="L29" s="43"/>
      <c r="M29" s="31"/>
      <c r="N29" s="31"/>
      <c r="O29" s="47"/>
      <c r="P29" s="40"/>
      <c r="Q29" s="31"/>
      <c r="R29" s="31"/>
      <c r="S29" s="31"/>
      <c r="T29" s="43"/>
      <c r="U29" s="43"/>
      <c r="V29" s="31"/>
      <c r="W29" s="31"/>
      <c r="Y29" s="40"/>
      <c r="Z29" s="31"/>
      <c r="AA29" s="45" t="s">
        <v>107</v>
      </c>
      <c r="AB29" s="35" t="e">
        <f>IF(N28="","",VLOOKUP("l",N27:O28,2,FALSE))</f>
        <v>#N/A</v>
      </c>
      <c r="AE29" s="44"/>
      <c r="AF29" s="43"/>
    </row>
    <row r="30" spans="1:32" ht="21" x14ac:dyDescent="0.35">
      <c r="B30" s="164"/>
      <c r="D30" s="151" t="str">
        <f>$A$1&amp;" - "&amp;E29&amp;" vs "&amp;E30&amp;" - "&amp;E30</f>
        <v>Bad - Lazio de Rhum A vs Celtics Grave Gros B - Celtics Grave Gros B</v>
      </c>
      <c r="E30" s="108" t="str">
        <f>'Param. - Transition'!E27</f>
        <v>Celtics Grave Gros B</v>
      </c>
      <c r="F30" s="34" t="str">
        <f>IFERROR(VLOOKUP('2-Phase de classement-Bad'!D30,'Tour en Dur'!$E$4:$G$399,3,FALSE),0)</f>
        <v>W</v>
      </c>
      <c r="G30" s="44" t="str">
        <f>E30</f>
        <v>Celtics Grave Gros B</v>
      </c>
      <c r="H30" s="44"/>
      <c r="I30" s="106">
        <f>I22</f>
        <v>0.64652777777777759</v>
      </c>
      <c r="J30" s="31"/>
      <c r="K30" s="43"/>
      <c r="L30" s="43"/>
      <c r="M30" s="31"/>
      <c r="N30" s="31"/>
      <c r="O30" s="47"/>
      <c r="P30" s="40"/>
      <c r="Q30" s="31"/>
      <c r="R30" s="106">
        <f>I22</f>
        <v>0.64652777777777759</v>
      </c>
      <c r="S30" s="31"/>
      <c r="T30" s="43"/>
      <c r="U30" s="43"/>
      <c r="V30" s="31"/>
      <c r="W30" s="31"/>
      <c r="Y30" s="40"/>
      <c r="Z30" s="31"/>
      <c r="AA30" s="45" t="s">
        <v>108</v>
      </c>
      <c r="AB30" s="33" t="e">
        <f>IF(N34="","",VLOOKUP("w",N33:O34,2,FALSE))</f>
        <v>#N/A</v>
      </c>
      <c r="AE30" s="44"/>
      <c r="AF30" s="43"/>
    </row>
    <row r="31" spans="1:32" ht="21" x14ac:dyDescent="0.35">
      <c r="B31" s="164"/>
      <c r="E31" s="109"/>
      <c r="F31" s="36"/>
      <c r="G31" s="43"/>
      <c r="H31" s="151" t="str">
        <f>$A$1&amp;" - "&amp;I31&amp;" vs "&amp;I32&amp;" - "&amp;I31</f>
        <v>Bad - Celtics Grave Gros B vs Spyk'up B - Celtics Grave Gros B</v>
      </c>
      <c r="I31" s="41" t="str">
        <f>IF(F30="","",VLOOKUP("w",F29:G30,2,FALSE))</f>
        <v>Celtics Grave Gros B</v>
      </c>
      <c r="J31" s="34" t="str">
        <f>IFERROR(VLOOKUP('2-Phase de classement-Bad'!H31,'Tour en Dur'!$E$4:$G$399,3,FALSE),0)</f>
        <v>W</v>
      </c>
      <c r="K31" s="44" t="str">
        <f>I31</f>
        <v>Celtics Grave Gros B</v>
      </c>
      <c r="L31" s="44"/>
      <c r="M31" s="31"/>
      <c r="N31" s="31"/>
      <c r="O31" s="47"/>
      <c r="P31" s="40"/>
      <c r="Q31" s="151" t="str">
        <f>$A$1&amp;" - "&amp;R31&amp;" vs "&amp;R32&amp;" - "&amp;R31</f>
        <v>Bad - Lazio de Rhum A vs Les inconnus B - Lazio de Rhum A</v>
      </c>
      <c r="R31" s="41" t="str">
        <f>IF(F30="","",VLOOKUP("l",F29:G30,2,FALSE))</f>
        <v>Lazio de Rhum A</v>
      </c>
      <c r="S31" s="34" t="str">
        <f>IFERROR(VLOOKUP('2-Phase de classement-Bad'!Q31,'Tour en Dur'!$E$4:$G$399,3,FALSE),0)</f>
        <v>L</v>
      </c>
      <c r="T31" s="44" t="str">
        <f>R31</f>
        <v>Lazio de Rhum A</v>
      </c>
      <c r="U31" s="44"/>
      <c r="V31" s="31"/>
      <c r="W31" s="31"/>
      <c r="Y31" s="40"/>
      <c r="Z31" s="31"/>
      <c r="AA31" s="45" t="s">
        <v>113</v>
      </c>
      <c r="AB31" s="35" t="e">
        <f>IF(N34="","",VLOOKUP("l",N33:O34,2,FALSE))</f>
        <v>#N/A</v>
      </c>
      <c r="AE31" s="151"/>
      <c r="AF31" s="44"/>
    </row>
    <row r="32" spans="1:32" ht="21" x14ac:dyDescent="0.35">
      <c r="B32" s="164"/>
      <c r="E32" s="106">
        <f>E28</f>
        <v>0.61180555555555549</v>
      </c>
      <c r="F32" s="36"/>
      <c r="G32" s="43"/>
      <c r="H32" s="151" t="str">
        <f>$A$1&amp;" - "&amp;I31&amp;" vs "&amp;I32&amp;" - "&amp;I32</f>
        <v>Bad - Celtics Grave Gros B vs Spyk'up B - Spyk'up B</v>
      </c>
      <c r="I32" s="41" t="str">
        <f>IF(F34="","",VLOOKUP("w",F33:G34,2,FALSE))</f>
        <v>Spyk'up B</v>
      </c>
      <c r="J32" s="34" t="str">
        <f>IFERROR(VLOOKUP('2-Phase de classement-Bad'!H32,'Tour en Dur'!$E$4:$G$399,3,FALSE),0)</f>
        <v>L</v>
      </c>
      <c r="K32" s="44" t="str">
        <f>I32</f>
        <v>Spyk'up B</v>
      </c>
      <c r="L32" s="44"/>
      <c r="M32" s="111">
        <f>M26</f>
        <v>0.68124999999999969</v>
      </c>
      <c r="N32" s="31"/>
      <c r="O32" s="47"/>
      <c r="P32" s="40"/>
      <c r="Q32" s="151" t="str">
        <f>$A$1&amp;" - "&amp;R31&amp;" vs "&amp;R32&amp;" - "&amp;R32</f>
        <v>Bad - Lazio de Rhum A vs Les inconnus B - Les inconnus B</v>
      </c>
      <c r="R32" s="41" t="str">
        <f>IF(F34="","",VLOOKUP("l",F33:G34,2,FALSE))</f>
        <v>Les inconnus B</v>
      </c>
      <c r="S32" s="34" t="str">
        <f>IFERROR(VLOOKUP('2-Phase de classement-Bad'!Q32,'Tour en Dur'!$E$4:$G$399,3,FALSE),0)</f>
        <v>W</v>
      </c>
      <c r="T32" s="44" t="str">
        <f>R32</f>
        <v>Les inconnus B</v>
      </c>
      <c r="U32" s="44"/>
      <c r="V32" s="111">
        <f>M26</f>
        <v>0.68124999999999969</v>
      </c>
      <c r="W32" s="31"/>
      <c r="Y32" s="40"/>
      <c r="Z32" s="31"/>
      <c r="AA32" s="45" t="s">
        <v>114</v>
      </c>
      <c r="AB32" s="33" t="e">
        <f>IF(W28="","",VLOOKUP("w",W27:X28,2,FALSE))</f>
        <v>#N/A</v>
      </c>
      <c r="AE32" s="151"/>
      <c r="AF32" s="44"/>
    </row>
    <row r="33" spans="1:32" ht="21" x14ac:dyDescent="0.35">
      <c r="B33" s="164"/>
      <c r="D33" s="151" t="str">
        <f>$A$1&amp;" - "&amp;E33&amp;" vs "&amp;E34&amp;" - "&amp;E33</f>
        <v>Bad - Les inconnus B vs Spyk'up B - Les inconnus B</v>
      </c>
      <c r="E33" s="108" t="str">
        <f>'Param. - Transition'!E32</f>
        <v>Les inconnus B</v>
      </c>
      <c r="F33" s="34" t="str">
        <f>IFERROR(VLOOKUP('2-Phase de classement-Bad'!D33,'Tour en Dur'!$E$4:$G$399,3,FALSE),0)</f>
        <v>L</v>
      </c>
      <c r="G33" s="44" t="str">
        <f>E33</f>
        <v>Les inconnus B</v>
      </c>
      <c r="H33" s="44"/>
      <c r="I33" s="31"/>
      <c r="J33" s="31"/>
      <c r="K33" s="43"/>
      <c r="L33" s="151" t="str">
        <f>$A$1&amp;" - "&amp;M33&amp;" vs "&amp;M34&amp;" - "&amp;M33</f>
        <v>Bad - VitaMines A vs Spyk'up B - VitaMines A</v>
      </c>
      <c r="M33" s="41" t="str">
        <f>IF(J24="","",VLOOKUP("L",J23:K24,2,FALSE))</f>
        <v>VitaMines A</v>
      </c>
      <c r="N33" s="34" t="str">
        <f>IFERROR(VLOOKUP('2-Phase de classement-Bad'!L33,'Tour en Dur'!$E$4:$G$399,3,FALSE),0)</f>
        <v>EC</v>
      </c>
      <c r="O33" s="48" t="str">
        <f>M33</f>
        <v>VitaMines A</v>
      </c>
      <c r="P33" s="40"/>
      <c r="Q33" s="31"/>
      <c r="R33" s="31"/>
      <c r="S33" s="31"/>
      <c r="T33" s="43"/>
      <c r="U33" s="151" t="str">
        <f>$A$1&amp;" - "&amp;V33&amp;" vs "&amp;V34&amp;" - "&amp;V33</f>
        <v>Bad - Pooldeads B vs Lazio de Rhum A - Pooldeads B</v>
      </c>
      <c r="V33" s="41" t="str">
        <f>IF(S24="","",VLOOKUP("L",S23:T24,2,FALSE))</f>
        <v>Pooldeads B</v>
      </c>
      <c r="W33" s="34" t="str">
        <f>IFERROR(VLOOKUP('2-Phase de classement-Bad'!U33,'Tour en Dur'!$E$4:$G$399,3,FALSE),0)</f>
        <v>EC</v>
      </c>
      <c r="X33" s="48" t="str">
        <f>V33</f>
        <v>Pooldeads B</v>
      </c>
      <c r="Y33" s="40"/>
      <c r="Z33" s="31"/>
      <c r="AA33" s="45" t="s">
        <v>115</v>
      </c>
      <c r="AB33" s="35" t="e">
        <f>IF(W28="","",VLOOKUP("l",W27:X28,2,FALSE))</f>
        <v>#N/A</v>
      </c>
      <c r="AE33" s="44"/>
      <c r="AF33" s="151" t="str">
        <f>$A$1&amp;" - "&amp;AG33&amp;" vs "&amp;AG34&amp;" - "&amp;AG33</f>
        <v xml:space="preserve">Bad -  vs  - </v>
      </c>
    </row>
    <row r="34" spans="1:32" ht="21" x14ac:dyDescent="0.35">
      <c r="B34" s="165"/>
      <c r="D34" s="151" t="str">
        <f>$A$1&amp;" - "&amp;E33&amp;" vs "&amp;E34&amp;" - "&amp;E34</f>
        <v>Bad - Les inconnus B vs Spyk'up B - Spyk'up B</v>
      </c>
      <c r="E34" s="108" t="str">
        <f>'Param. - Transition'!E33</f>
        <v>Spyk'up B</v>
      </c>
      <c r="F34" s="34" t="str">
        <f>IFERROR(VLOOKUP('2-Phase de classement-Bad'!D34,'Tour en Dur'!$E$4:$G$399,3,FALSE),0)</f>
        <v>W</v>
      </c>
      <c r="G34" s="44" t="str">
        <f>E34</f>
        <v>Spyk'up B</v>
      </c>
      <c r="H34" s="44"/>
      <c r="I34" s="31"/>
      <c r="J34" s="31"/>
      <c r="K34" s="43"/>
      <c r="L34" s="151" t="str">
        <f>$A$1&amp;" - "&amp;M33&amp;" vs "&amp;M34&amp;" - "&amp;M34</f>
        <v>Bad - VitaMines A vs Spyk'up B - Spyk'up B</v>
      </c>
      <c r="M34" s="41" t="str">
        <f>IF(J32="","",VLOOKUP("L",J31:K32,2,FALSE))</f>
        <v>Spyk'up B</v>
      </c>
      <c r="N34" s="34" t="str">
        <f>IFERROR(VLOOKUP('2-Phase de classement-Bad'!L34,'Tour en Dur'!$E$4:$G$399,3,FALSE),0)</f>
        <v>EC</v>
      </c>
      <c r="O34" s="48" t="str">
        <f>M34</f>
        <v>Spyk'up B</v>
      </c>
      <c r="P34" s="40"/>
      <c r="Q34" s="31"/>
      <c r="R34" s="31"/>
      <c r="S34" s="31"/>
      <c r="T34" s="43"/>
      <c r="U34" s="151" t="str">
        <f>$A$1&amp;" - "&amp;V33&amp;" vs "&amp;V34&amp;" - "&amp;V34</f>
        <v>Bad - Pooldeads B vs Lazio de Rhum A - Lazio de Rhum A</v>
      </c>
      <c r="V34" s="41" t="str">
        <f>IF(S32="","",VLOOKUP("L",S31:T32,2,FALSE))</f>
        <v>Lazio de Rhum A</v>
      </c>
      <c r="W34" s="34" t="str">
        <f>IFERROR(VLOOKUP('2-Phase de classement-Bad'!U34,'Tour en Dur'!$E$4:$G$399,3,FALSE),0)</f>
        <v>EC</v>
      </c>
      <c r="X34" s="48" t="str">
        <f>V34</f>
        <v>Lazio de Rhum A</v>
      </c>
      <c r="Y34" s="40"/>
      <c r="Z34" s="31"/>
      <c r="AA34" s="45" t="s">
        <v>109</v>
      </c>
      <c r="AB34" s="33" t="e">
        <f>IF(W34="","",VLOOKUP("w",W33:X34,2,FALSE))</f>
        <v>#N/A</v>
      </c>
      <c r="AE34" s="44"/>
      <c r="AF34" s="151" t="str">
        <f>$A$1&amp;" - "&amp;AG33&amp;" vs "&amp;AG34&amp;" - "&amp;AG34</f>
        <v xml:space="preserve">Bad -  vs  - </v>
      </c>
    </row>
    <row r="35" spans="1:32" ht="21" x14ac:dyDescent="0.35">
      <c r="E35" s="109"/>
      <c r="G35" s="43"/>
      <c r="H35" s="43"/>
      <c r="I35" s="31"/>
      <c r="J35" s="31"/>
      <c r="K35" s="43"/>
      <c r="L35" s="43"/>
      <c r="M35" s="31"/>
      <c r="N35" s="31"/>
      <c r="O35" s="47"/>
      <c r="P35" s="40"/>
      <c r="Q35" s="31"/>
      <c r="R35" s="31"/>
      <c r="S35" s="31"/>
      <c r="T35" s="43"/>
      <c r="U35" s="43"/>
      <c r="V35" s="31"/>
      <c r="W35" s="31"/>
      <c r="Y35" s="40"/>
      <c r="Z35" s="31"/>
      <c r="AA35" s="45" t="s">
        <v>116</v>
      </c>
      <c r="AB35" s="35" t="e">
        <f>IF(W34="","",VLOOKUP("l",W33:X34,2,FALSE))</f>
        <v>#N/A</v>
      </c>
      <c r="AE35" s="43"/>
      <c r="AF35" s="43"/>
    </row>
    <row r="36" spans="1:32" ht="21" x14ac:dyDescent="0.35">
      <c r="A36" s="5"/>
      <c r="B36" s="5"/>
      <c r="E36" s="106">
        <f>E32+Paramétrage!$G$26+Paramétrage!$G$27</f>
        <v>0.61874999999999991</v>
      </c>
      <c r="G36" s="43"/>
      <c r="H36" s="43"/>
      <c r="I36" s="31"/>
      <c r="J36" s="31"/>
      <c r="K36" s="43"/>
      <c r="L36" s="43"/>
      <c r="M36" s="31"/>
      <c r="N36" s="31"/>
      <c r="O36" s="47"/>
      <c r="P36" s="40"/>
      <c r="Q36" s="31"/>
      <c r="R36" s="31"/>
      <c r="S36" s="31"/>
      <c r="T36" s="43"/>
      <c r="U36" s="43"/>
      <c r="V36" s="31"/>
      <c r="W36" s="31"/>
      <c r="Y36" s="40"/>
      <c r="Z36" s="31"/>
      <c r="AA36" s="45" t="s">
        <v>117</v>
      </c>
      <c r="AB36" s="33" t="e">
        <f>IF(N12="","",VLOOKUP("w",N11:O12,2,FALSE))</f>
        <v>#N/A</v>
      </c>
      <c r="AE36" s="43"/>
      <c r="AF36" s="43"/>
    </row>
    <row r="37" spans="1:32" ht="21" x14ac:dyDescent="0.35">
      <c r="B37" s="163"/>
      <c r="D37" s="151" t="str">
        <f>$A$1&amp;" - "&amp;E37&amp;" vs "&amp;E38&amp;" - "&amp;E37</f>
        <v>Bad - Waral B vs Blockudoku B - Waral B</v>
      </c>
      <c r="E37" s="108" t="str">
        <f>'Param. - Transition'!D25</f>
        <v>Waral B</v>
      </c>
      <c r="F37" s="34" t="str">
        <f>IFERROR(VLOOKUP('2-Phase de classement-Bad'!D37,'Tour en Dur'!$E$4:$G$399,3,FALSE),0)</f>
        <v>L</v>
      </c>
      <c r="G37" s="44" t="str">
        <f>E37</f>
        <v>Waral B</v>
      </c>
      <c r="H37" s="44"/>
      <c r="I37" s="31"/>
      <c r="J37" s="31"/>
      <c r="K37" s="43"/>
      <c r="L37" s="43"/>
      <c r="M37" s="31"/>
      <c r="N37" s="31"/>
      <c r="O37" s="47"/>
      <c r="P37" s="40"/>
      <c r="Q37" s="31"/>
      <c r="R37" s="31"/>
      <c r="S37" s="31"/>
      <c r="T37" s="43"/>
      <c r="U37" s="43"/>
      <c r="V37" s="31"/>
      <c r="W37" s="31"/>
      <c r="Y37" s="40"/>
      <c r="Z37" s="31"/>
      <c r="AA37" s="45" t="s">
        <v>118</v>
      </c>
      <c r="AB37" s="35" t="e">
        <f>IF(N12="","",VLOOKUP("l",N11:O12,2,FALSE))</f>
        <v>#N/A</v>
      </c>
      <c r="AE37" s="44"/>
      <c r="AF37" s="43"/>
    </row>
    <row r="38" spans="1:32" ht="21" x14ac:dyDescent="0.35">
      <c r="B38" s="164"/>
      <c r="D38" s="151" t="str">
        <f>$A$1&amp;" - "&amp;E37&amp;" vs "&amp;E38&amp;" - "&amp;E38</f>
        <v>Bad - Waral B vs Blockudoku B - Blockudoku B</v>
      </c>
      <c r="E38" s="108" t="str">
        <f>'Param. - Transition'!D28</f>
        <v>Blockudoku B</v>
      </c>
      <c r="F38" s="34" t="str">
        <f>IFERROR(VLOOKUP('2-Phase de classement-Bad'!D38,'Tour en Dur'!$E$4:$G$399,3,FALSE),0)</f>
        <v>W</v>
      </c>
      <c r="G38" s="44" t="str">
        <f>E38</f>
        <v>Blockudoku B</v>
      </c>
      <c r="H38" s="44"/>
      <c r="I38" s="106">
        <f>I22+Paramétrage!$G$26+Paramétrage!$G$27</f>
        <v>0.65347222222222201</v>
      </c>
      <c r="J38" s="31"/>
      <c r="K38" s="43"/>
      <c r="L38" s="43"/>
      <c r="M38" s="31"/>
      <c r="N38" s="31"/>
      <c r="O38" s="47"/>
      <c r="P38" s="40"/>
      <c r="Q38" s="31"/>
      <c r="R38" s="106">
        <f>I38</f>
        <v>0.65347222222222201</v>
      </c>
      <c r="S38" s="31"/>
      <c r="T38" s="43"/>
      <c r="U38" s="43"/>
      <c r="V38" s="31"/>
      <c r="W38" s="31"/>
      <c r="Y38" s="40"/>
      <c r="Z38" s="31"/>
      <c r="AA38" s="45" t="s">
        <v>119</v>
      </c>
      <c r="AB38" s="33" t="e">
        <f>IF(N18="","",VLOOKUP("w",N17:O18,2,FALSE))</f>
        <v>#N/A</v>
      </c>
      <c r="AE38" s="44"/>
      <c r="AF38" s="43"/>
    </row>
    <row r="39" spans="1:32" ht="21" x14ac:dyDescent="0.35">
      <c r="B39" s="164"/>
      <c r="E39" s="109"/>
      <c r="F39" s="36"/>
      <c r="G39" s="43"/>
      <c r="H39" s="151" t="str">
        <f>$A$1&amp;" - "&amp;I39&amp;" vs "&amp;I40&amp;" - "&amp;I39</f>
        <v>Bad - Blockudoku B vs Spyk'up A - Blockudoku B</v>
      </c>
      <c r="I39" s="41" t="str">
        <f>IF(F38="","",VLOOKUP("w",F37:G38,2,FALSE))</f>
        <v>Blockudoku B</v>
      </c>
      <c r="J39" s="34" t="str">
        <f>IFERROR(VLOOKUP('2-Phase de classement-Bad'!H39,'Tour en Dur'!$E$4:$G$399,3,FALSE),0)</f>
        <v>L</v>
      </c>
      <c r="K39" s="44" t="str">
        <f>I39</f>
        <v>Blockudoku B</v>
      </c>
      <c r="L39" s="44"/>
      <c r="M39" s="31"/>
      <c r="N39" s="31"/>
      <c r="O39" s="47"/>
      <c r="P39" s="40"/>
      <c r="Q39" s="151" t="str">
        <f>$A$1&amp;" - "&amp;R39&amp;" vs "&amp;R40&amp;" - "&amp;R39</f>
        <v>Bad - Waral B vs Floyouyat B - Waral B</v>
      </c>
      <c r="R39" s="41" t="str">
        <f>IF(F38="","",VLOOKUP("l",F37:G38,2,FALSE))</f>
        <v>Waral B</v>
      </c>
      <c r="S39" s="34" t="str">
        <f>IFERROR(VLOOKUP('2-Phase de classement-Bad'!Q39,'Tour en Dur'!$E$4:$G$399,3,FALSE),0)</f>
        <v>W</v>
      </c>
      <c r="T39" s="44" t="str">
        <f>R39</f>
        <v>Waral B</v>
      </c>
      <c r="U39" s="44"/>
      <c r="V39" s="31"/>
      <c r="W39" s="31"/>
      <c r="Y39" s="40"/>
      <c r="Z39" s="31"/>
      <c r="AA39" s="45" t="s">
        <v>120</v>
      </c>
      <c r="AB39" s="35" t="e">
        <f>IF(N18="","",VLOOKUP("l",N17:O18,2,FALSE))</f>
        <v>#N/A</v>
      </c>
      <c r="AE39" s="151"/>
      <c r="AF39" s="44"/>
    </row>
    <row r="40" spans="1:32" ht="21" x14ac:dyDescent="0.35">
      <c r="B40" s="164"/>
      <c r="E40" s="106">
        <f>E36</f>
        <v>0.61874999999999991</v>
      </c>
      <c r="F40" s="36"/>
      <c r="G40" s="43"/>
      <c r="H40" s="151" t="str">
        <f>$A$1&amp;" - "&amp;I39&amp;" vs "&amp;I40&amp;" - "&amp;I40</f>
        <v>Bad - Blockudoku B vs Spyk'up A - Spyk'up A</v>
      </c>
      <c r="I40" s="41" t="str">
        <f>IF(F42="","",VLOOKUP("w",F41:G42,2,FALSE))</f>
        <v>Spyk'up A</v>
      </c>
      <c r="J40" s="34" t="str">
        <f>IFERROR(VLOOKUP('2-Phase de classement-Bad'!H40,'Tour en Dur'!$E$4:$G$399,3,FALSE),0)</f>
        <v>W</v>
      </c>
      <c r="K40" s="44" t="str">
        <f>I40</f>
        <v>Spyk'up A</v>
      </c>
      <c r="L40" s="44"/>
      <c r="M40" s="31"/>
      <c r="N40" s="31"/>
      <c r="O40" s="47"/>
      <c r="P40" s="40"/>
      <c r="Q40" s="151" t="str">
        <f>$A$1&amp;" - "&amp;R39&amp;" vs "&amp;R40&amp;" - "&amp;R40</f>
        <v>Bad - Waral B vs Floyouyat B - Floyouyat B</v>
      </c>
      <c r="R40" s="41" t="str">
        <f>IF(F42="","",VLOOKUP("l",F41:G42,2,FALSE))</f>
        <v>Floyouyat B</v>
      </c>
      <c r="S40" s="34" t="str">
        <f>IFERROR(VLOOKUP('2-Phase de classement-Bad'!Q40,'Tour en Dur'!$E$4:$G$399,3,FALSE),0)</f>
        <v>L</v>
      </c>
      <c r="T40" s="44" t="str">
        <f>R40</f>
        <v>Floyouyat B</v>
      </c>
      <c r="U40" s="44"/>
      <c r="V40" s="31"/>
      <c r="W40" s="31"/>
      <c r="Y40" s="40"/>
      <c r="Z40" s="31"/>
      <c r="AA40" s="45" t="s">
        <v>121</v>
      </c>
      <c r="AB40" s="33" t="e">
        <f>IF(W12="","",VLOOKUP("w",W11:X12,2,FALSE))</f>
        <v>#N/A</v>
      </c>
      <c r="AE40" s="151"/>
      <c r="AF40" s="44"/>
    </row>
    <row r="41" spans="1:32" ht="21" x14ac:dyDescent="0.35">
      <c r="B41" s="164"/>
      <c r="D41" s="151" t="str">
        <f>$A$1&amp;" - "&amp;E41&amp;" vs "&amp;E42&amp;" - "&amp;E41</f>
        <v>Bad - Spyk'up A vs Floyouyat B - Spyk'up A</v>
      </c>
      <c r="E41" s="108" t="str">
        <f>'Param. - Transition'!D31</f>
        <v>Spyk'up A</v>
      </c>
      <c r="F41" s="34" t="str">
        <f>IFERROR(VLOOKUP('2-Phase de classement-Bad'!D41,'Tour en Dur'!$E$4:$G$399,3,FALSE),0)</f>
        <v>W</v>
      </c>
      <c r="G41" s="44" t="str">
        <f>E41</f>
        <v>Spyk'up A</v>
      </c>
      <c r="H41" s="44"/>
      <c r="I41" s="31"/>
      <c r="J41" s="31"/>
      <c r="K41" s="43"/>
      <c r="L41" s="43"/>
      <c r="M41" s="31"/>
      <c r="N41" s="31"/>
      <c r="O41" s="47"/>
      <c r="P41" s="40"/>
      <c r="Q41" s="31"/>
      <c r="R41" s="31"/>
      <c r="S41" s="31"/>
      <c r="T41" s="43"/>
      <c r="U41" s="43"/>
      <c r="V41" s="31"/>
      <c r="W41" s="31"/>
      <c r="Y41" s="40"/>
      <c r="Z41" s="31"/>
      <c r="AA41" s="45" t="s">
        <v>110</v>
      </c>
      <c r="AB41" s="35" t="e">
        <f>IF(W12="","",VLOOKUP("l",W11:X12,2,FALSE))</f>
        <v>#N/A</v>
      </c>
      <c r="AE41" s="44"/>
      <c r="AF41" s="43"/>
    </row>
    <row r="42" spans="1:32" ht="21" x14ac:dyDescent="0.35">
      <c r="B42" s="164"/>
      <c r="D42" s="151" t="str">
        <f>$A$1&amp;" - "&amp;E41&amp;" vs "&amp;E42&amp;" - "&amp;E42</f>
        <v>Bad - Spyk'up A vs Floyouyat B - Floyouyat B</v>
      </c>
      <c r="E42" s="108" t="str">
        <f>'Param. - Transition'!D34</f>
        <v>Floyouyat B</v>
      </c>
      <c r="F42" s="34" t="str">
        <f>IFERROR(VLOOKUP('2-Phase de classement-Bad'!D42,'Tour en Dur'!$E$4:$G$399,3,FALSE),0)</f>
        <v>L</v>
      </c>
      <c r="G42" s="44" t="str">
        <f>E42</f>
        <v>Floyouyat B</v>
      </c>
      <c r="H42" s="44"/>
      <c r="I42" s="31"/>
      <c r="J42" s="31"/>
      <c r="K42" s="43"/>
      <c r="L42" s="43"/>
      <c r="M42" s="106">
        <f>M26+Paramétrage!$G$26+Paramétrage!$G$27</f>
        <v>0.68819444444444411</v>
      </c>
      <c r="N42" s="31"/>
      <c r="O42" s="47"/>
      <c r="P42" s="40"/>
      <c r="Q42" s="31"/>
      <c r="R42" s="31"/>
      <c r="S42" s="31"/>
      <c r="T42" s="43"/>
      <c r="U42" s="43"/>
      <c r="V42" s="111">
        <f>M42</f>
        <v>0.68819444444444411</v>
      </c>
      <c r="W42" s="31"/>
      <c r="Y42" s="40"/>
      <c r="Z42" s="31"/>
      <c r="AA42" s="45" t="s">
        <v>111</v>
      </c>
      <c r="AB42" s="33" t="e">
        <f>IF(W18="","",VLOOKUP("w",W17:X18,2,FALSE))</f>
        <v>#N/A</v>
      </c>
      <c r="AE42" s="44"/>
      <c r="AF42" s="43"/>
    </row>
    <row r="43" spans="1:32" ht="21" x14ac:dyDescent="0.35">
      <c r="B43" s="164"/>
      <c r="E43" s="109"/>
      <c r="F43" s="36"/>
      <c r="G43" s="43"/>
      <c r="H43" s="43"/>
      <c r="I43" s="31"/>
      <c r="J43" s="31"/>
      <c r="K43" s="43"/>
      <c r="L43" s="151" t="str">
        <f>$A$1&amp;" - "&amp;M43&amp;" vs "&amp;M44&amp;" - "&amp;M43</f>
        <v>Bad - Spyk'up A vs Les Tengos A - Spyk'up A</v>
      </c>
      <c r="M43" s="41" t="str">
        <f>IF(J40="","",VLOOKUP("w",J39:K40,2,FALSE))</f>
        <v>Spyk'up A</v>
      </c>
      <c r="N43" s="34" t="str">
        <f>IFERROR(VLOOKUP('2-Phase de classement-Bad'!L43,'Tour en Dur'!$E$4:$G$399,3,FALSE),0)</f>
        <v>EC</v>
      </c>
      <c r="O43" s="48" t="str">
        <f>M43</f>
        <v>Spyk'up A</v>
      </c>
      <c r="P43" s="40"/>
      <c r="Q43" s="31"/>
      <c r="R43" s="31"/>
      <c r="S43" s="31"/>
      <c r="T43" s="43"/>
      <c r="U43" s="151" t="str">
        <f>$A$1&amp;" - "&amp;V43&amp;" vs "&amp;V44&amp;" - "&amp;V43</f>
        <v>Bad - Waral B vs Téléteubiloutes B - Waral B</v>
      </c>
      <c r="V43" s="41" t="str">
        <f>IF(S40="","",VLOOKUP("w",S39:T40,2,FALSE))</f>
        <v>Waral B</v>
      </c>
      <c r="W43" s="34" t="str">
        <f>IFERROR(VLOOKUP('2-Phase de classement-Bad'!U43,'Tour en Dur'!$E$4:$G$399,3,FALSE),0)</f>
        <v>EC</v>
      </c>
      <c r="X43" s="48" t="str">
        <f>V43</f>
        <v>Waral B</v>
      </c>
      <c r="Y43" s="40"/>
      <c r="Z43" s="31"/>
      <c r="AA43" s="45" t="s">
        <v>112</v>
      </c>
      <c r="AB43" s="35" t="e">
        <f>IF(W18="","",VLOOKUP("l",W17:X18,2,FALSE))</f>
        <v>#N/A</v>
      </c>
      <c r="AE43" s="43"/>
      <c r="AF43" s="151" t="str">
        <f>$A$1&amp;" - "&amp;AG43&amp;" vs "&amp;AG44&amp;" - "&amp;AG43</f>
        <v xml:space="preserve">Bad -  vs  - </v>
      </c>
    </row>
    <row r="44" spans="1:32" ht="21" x14ac:dyDescent="0.35">
      <c r="B44" s="164"/>
      <c r="E44" s="106">
        <f>E40</f>
        <v>0.61874999999999991</v>
      </c>
      <c r="F44" s="36"/>
      <c r="G44" s="43"/>
      <c r="H44" s="43"/>
      <c r="I44" s="31"/>
      <c r="J44" s="31"/>
      <c r="K44" s="43"/>
      <c r="L44" s="151" t="str">
        <f>$A$1&amp;" - "&amp;M43&amp;" vs "&amp;M44&amp;" - "&amp;M44</f>
        <v>Bad - Spyk'up A vs Les Tengos A - Les Tengos A</v>
      </c>
      <c r="M44" s="41" t="str">
        <f>IF(J48="","",VLOOKUP("w",J47:K48,2,FALSE))</f>
        <v>Les Tengos A</v>
      </c>
      <c r="N44" s="34" t="str">
        <f>IFERROR(VLOOKUP('2-Phase de classement-Bad'!L44,'Tour en Dur'!$E$4:$G$399,3,FALSE),0)</f>
        <v>EC</v>
      </c>
      <c r="O44" s="48" t="str">
        <f>M44</f>
        <v>Les Tengos A</v>
      </c>
      <c r="P44" s="40"/>
      <c r="Q44" s="31"/>
      <c r="R44" s="31"/>
      <c r="S44" s="31"/>
      <c r="T44" s="43"/>
      <c r="U44" s="151" t="str">
        <f>$A$1&amp;" - "&amp;V43&amp;" vs "&amp;V44&amp;" - "&amp;V44</f>
        <v>Bad - Waral B vs Téléteubiloutes B - Téléteubiloutes B</v>
      </c>
      <c r="V44" s="41" t="str">
        <f>IF(S48="","",VLOOKUP("w",S47:T48,2,FALSE))</f>
        <v>Téléteubiloutes B</v>
      </c>
      <c r="W44" s="34" t="str">
        <f>IFERROR(VLOOKUP('2-Phase de classement-Bad'!U44,'Tour en Dur'!$E$4:$G$399,3,FALSE),0)</f>
        <v>EC</v>
      </c>
      <c r="X44" s="48" t="str">
        <f>V44</f>
        <v>Téléteubiloutes B</v>
      </c>
      <c r="Y44" s="40"/>
      <c r="Z44" s="31"/>
      <c r="AA44" s="5"/>
      <c r="AB44" s="5"/>
      <c r="AE44" s="43"/>
      <c r="AF44" s="151" t="str">
        <f>$A$1&amp;" - "&amp;AG43&amp;" vs "&amp;AG44&amp;" - "&amp;AG44</f>
        <v xml:space="preserve">Bad -  vs  - </v>
      </c>
    </row>
    <row r="45" spans="1:32" ht="21" x14ac:dyDescent="0.35">
      <c r="B45" s="164"/>
      <c r="D45" s="151" t="str">
        <f>$A$1&amp;" - "&amp;E45&amp;" vs "&amp;E46&amp;" - "&amp;E45</f>
        <v>Bad - Blockudoku A vs Téléteubiloutes B - Blockudoku A</v>
      </c>
      <c r="E45" s="108" t="str">
        <f>'Param. - Transition'!D26</f>
        <v>Blockudoku A</v>
      </c>
      <c r="F45" s="34" t="str">
        <f>IFERROR(VLOOKUP('2-Phase de classement-Bad'!D45,'Tour en Dur'!$E$4:$G$399,3,FALSE),0)</f>
        <v>W</v>
      </c>
      <c r="G45" s="44" t="str">
        <f>E45</f>
        <v>Blockudoku A</v>
      </c>
      <c r="H45" s="44"/>
      <c r="I45" s="31"/>
      <c r="J45" s="31"/>
      <c r="K45" s="43"/>
      <c r="L45" s="43"/>
      <c r="M45" s="31"/>
      <c r="N45" s="31"/>
      <c r="O45" s="47"/>
      <c r="P45" s="40"/>
      <c r="Q45" s="31"/>
      <c r="R45" s="31"/>
      <c r="S45" s="31"/>
      <c r="T45" s="43"/>
      <c r="U45" s="43"/>
      <c r="V45" s="31"/>
      <c r="W45" s="31"/>
      <c r="Y45" s="40"/>
      <c r="Z45" s="31"/>
      <c r="AA45" s="5"/>
      <c r="AB45" s="5"/>
      <c r="AE45" s="44"/>
      <c r="AF45" s="43"/>
    </row>
    <row r="46" spans="1:32" ht="21" x14ac:dyDescent="0.35">
      <c r="B46" s="164"/>
      <c r="D46" s="151" t="str">
        <f>$A$1&amp;" - "&amp;E45&amp;" vs "&amp;E46&amp;" - "&amp;E46</f>
        <v>Bad - Blockudoku A vs Téléteubiloutes B - Téléteubiloutes B</v>
      </c>
      <c r="E46" s="108" t="str">
        <f>'Param. - Transition'!D27</f>
        <v>Téléteubiloutes B</v>
      </c>
      <c r="F46" s="34" t="str">
        <f>IFERROR(VLOOKUP('2-Phase de classement-Bad'!D46,'Tour en Dur'!$E$4:$G$399,3,FALSE),0)</f>
        <v>L</v>
      </c>
      <c r="G46" s="44" t="str">
        <f>E46</f>
        <v>Téléteubiloutes B</v>
      </c>
      <c r="H46" s="44"/>
      <c r="I46" s="106">
        <f>I38</f>
        <v>0.65347222222222201</v>
      </c>
      <c r="J46" s="31"/>
      <c r="K46" s="43"/>
      <c r="L46" s="43"/>
      <c r="M46" s="31"/>
      <c r="N46" s="31"/>
      <c r="O46" s="47"/>
      <c r="P46" s="40"/>
      <c r="Q46" s="31"/>
      <c r="R46" s="106">
        <f>R38</f>
        <v>0.65347222222222201</v>
      </c>
      <c r="S46" s="31"/>
      <c r="T46" s="43"/>
      <c r="U46" s="43"/>
      <c r="V46" s="31"/>
      <c r="W46" s="31"/>
      <c r="Y46" s="40"/>
      <c r="Z46" s="31"/>
      <c r="AA46" s="5"/>
      <c r="AB46" s="5"/>
      <c r="AE46" s="44"/>
      <c r="AF46" s="43"/>
    </row>
    <row r="47" spans="1:32" ht="21" x14ac:dyDescent="0.35">
      <c r="B47" s="164"/>
      <c r="E47" s="109"/>
      <c r="F47" s="36"/>
      <c r="G47" s="43"/>
      <c r="H47" s="151" t="str">
        <f>$A$1&amp;" - "&amp;I47&amp;" vs "&amp;I48&amp;" - "&amp;I47</f>
        <v>Bad - Blockudoku A vs Les Tengos A - Blockudoku A</v>
      </c>
      <c r="I47" s="41" t="str">
        <f>IF(F46="","",VLOOKUP("w",F45:G46,2,FALSE))</f>
        <v>Blockudoku A</v>
      </c>
      <c r="J47" s="34" t="str">
        <f>IFERROR(VLOOKUP('2-Phase de classement-Bad'!H47,'Tour en Dur'!$E$4:$G$399,3,FALSE),0)</f>
        <v>L</v>
      </c>
      <c r="K47" s="44" t="str">
        <f>I47</f>
        <v>Blockudoku A</v>
      </c>
      <c r="L47" s="44"/>
      <c r="M47" s="31"/>
      <c r="N47" s="31"/>
      <c r="O47" s="47"/>
      <c r="P47" s="40"/>
      <c r="Q47" s="151" t="str">
        <f>$A$1&amp;" - "&amp;R47&amp;" vs "&amp;R48&amp;" - "&amp;R47</f>
        <v>Bad - Téléteubiloutes B vs Floyouyat A - Téléteubiloutes B</v>
      </c>
      <c r="R47" s="41" t="str">
        <f>IF(F46="","",VLOOKUP("l",F45:G46,2,FALSE))</f>
        <v>Téléteubiloutes B</v>
      </c>
      <c r="S47" s="34" t="str">
        <f>IFERROR(VLOOKUP('2-Phase de classement-Bad'!Q47,'Tour en Dur'!$E$4:$G$399,3,FALSE),0)</f>
        <v>W</v>
      </c>
      <c r="T47" s="44" t="str">
        <f>R47</f>
        <v>Téléteubiloutes B</v>
      </c>
      <c r="U47" s="44"/>
      <c r="V47" s="31"/>
      <c r="W47" s="31"/>
      <c r="Y47" s="40"/>
      <c r="Z47" s="31"/>
      <c r="AA47" s="5"/>
      <c r="AB47" s="5"/>
      <c r="AE47" s="151"/>
      <c r="AF47" s="44"/>
    </row>
    <row r="48" spans="1:32" ht="21" x14ac:dyDescent="0.35">
      <c r="B48" s="164"/>
      <c r="E48" s="106">
        <f>E44</f>
        <v>0.61874999999999991</v>
      </c>
      <c r="F48" s="36"/>
      <c r="G48" s="43"/>
      <c r="H48" s="151" t="str">
        <f>$A$1&amp;" - "&amp;I47&amp;" vs "&amp;I48&amp;" - "&amp;I48</f>
        <v>Bad - Blockudoku A vs Les Tengos A - Les Tengos A</v>
      </c>
      <c r="I48" s="41" t="str">
        <f>IF(F50="","",VLOOKUP("w",F49:G50,2,FALSE))</f>
        <v>Les Tengos A</v>
      </c>
      <c r="J48" s="34" t="str">
        <f>IFERROR(VLOOKUP('2-Phase de classement-Bad'!H48,'Tour en Dur'!$E$4:$G$399,3,FALSE),0)</f>
        <v>W</v>
      </c>
      <c r="K48" s="44" t="str">
        <f>I48</f>
        <v>Les Tengos A</v>
      </c>
      <c r="L48" s="44"/>
      <c r="M48" s="106">
        <f>M42</f>
        <v>0.68819444444444411</v>
      </c>
      <c r="N48" s="31"/>
      <c r="O48" s="47"/>
      <c r="P48" s="40"/>
      <c r="Q48" s="151" t="str">
        <f>$A$1&amp;" - "&amp;R47&amp;" vs "&amp;R48&amp;" - "&amp;R48</f>
        <v>Bad - Téléteubiloutes B vs Floyouyat A - Floyouyat A</v>
      </c>
      <c r="R48" s="41" t="str">
        <f>IF(F50="","",VLOOKUP("l",F49:G50,2,FALSE))</f>
        <v>Floyouyat A</v>
      </c>
      <c r="S48" s="34" t="str">
        <f>IFERROR(VLOOKUP('2-Phase de classement-Bad'!Q48,'Tour en Dur'!$E$4:$G$399,3,FALSE),0)</f>
        <v>L</v>
      </c>
      <c r="T48" s="44" t="str">
        <f>R48</f>
        <v>Floyouyat A</v>
      </c>
      <c r="U48" s="44"/>
      <c r="V48" s="106">
        <f>M42</f>
        <v>0.68819444444444411</v>
      </c>
      <c r="W48" s="31"/>
      <c r="Y48" s="40"/>
      <c r="Z48" s="31"/>
      <c r="AA48" s="5"/>
      <c r="AB48" s="5"/>
      <c r="AE48" s="151"/>
      <c r="AF48" s="44"/>
    </row>
    <row r="49" spans="2:32" ht="21" x14ac:dyDescent="0.35">
      <c r="B49" s="164"/>
      <c r="D49" s="151" t="str">
        <f>$A$1&amp;" - "&amp;E49&amp;" vs "&amp;E50&amp;" - "&amp;E49</f>
        <v>Bad - Floyouyat A vs Les Tengos A - Floyouyat A</v>
      </c>
      <c r="E49" s="108" t="str">
        <f>'Param. - Transition'!D32</f>
        <v>Floyouyat A</v>
      </c>
      <c r="F49" s="34" t="str">
        <f>IFERROR(VLOOKUP('2-Phase de classement-Bad'!D49,'Tour en Dur'!$E$4:$G$399,3,FALSE),0)</f>
        <v>L</v>
      </c>
      <c r="G49" s="44" t="str">
        <f>E49</f>
        <v>Floyouyat A</v>
      </c>
      <c r="H49" s="44"/>
      <c r="I49" s="31"/>
      <c r="J49" s="31"/>
      <c r="K49" s="43"/>
      <c r="L49" s="151" t="str">
        <f>$A$1&amp;" - "&amp;M49&amp;" vs "&amp;M50&amp;" - "&amp;M49</f>
        <v>Bad - Blockudoku B vs Blockudoku A - Blockudoku B</v>
      </c>
      <c r="M49" s="41" t="str">
        <f>IF(J40="","",VLOOKUP("L",J39:K40,2,FALSE))</f>
        <v>Blockudoku B</v>
      </c>
      <c r="N49" s="34" t="str">
        <f>IFERROR(VLOOKUP('2-Phase de classement-Bad'!L49,'Tour en Dur'!$E$4:$G$399,3,FALSE),0)</f>
        <v>EC</v>
      </c>
      <c r="O49" s="48" t="str">
        <f>M49</f>
        <v>Blockudoku B</v>
      </c>
      <c r="P49" s="40"/>
      <c r="Q49" s="31"/>
      <c r="R49" s="31"/>
      <c r="S49" s="31"/>
      <c r="T49" s="43"/>
      <c r="U49" s="151" t="str">
        <f>$A$1&amp;" - "&amp;V49&amp;" vs "&amp;V50&amp;" - "&amp;V49</f>
        <v>Bad - Floyouyat B vs Floyouyat A - Floyouyat B</v>
      </c>
      <c r="V49" s="41" t="str">
        <f>IF(S40="","",VLOOKUP("L",S39:T40,2,FALSE))</f>
        <v>Floyouyat B</v>
      </c>
      <c r="W49" s="34" t="str">
        <f>IFERROR(VLOOKUP('2-Phase de classement-Bad'!U49,'Tour en Dur'!$E$4:$G$399,3,FALSE),0)</f>
        <v>EC</v>
      </c>
      <c r="X49" s="48" t="str">
        <f>V49</f>
        <v>Floyouyat B</v>
      </c>
      <c r="Y49" s="40"/>
      <c r="Z49" s="31"/>
      <c r="AA49" s="5"/>
      <c r="AB49" s="5"/>
      <c r="AE49" s="44"/>
      <c r="AF49" s="151" t="str">
        <f>$A$1&amp;" - "&amp;AG49&amp;" vs "&amp;AG50&amp;" - "&amp;AG49</f>
        <v xml:space="preserve">Bad -  vs  - </v>
      </c>
    </row>
    <row r="50" spans="2:32" ht="21" x14ac:dyDescent="0.35">
      <c r="B50" s="165"/>
      <c r="D50" s="151" t="str">
        <f>$A$1&amp;" - "&amp;E49&amp;" vs "&amp;E50&amp;" - "&amp;E50</f>
        <v>Bad - Floyouyat A vs Les Tengos A - Les Tengos A</v>
      </c>
      <c r="E50" s="108" t="str">
        <f>'Param. - Transition'!D33</f>
        <v>Les Tengos A</v>
      </c>
      <c r="F50" s="34" t="str">
        <f>IFERROR(VLOOKUP('2-Phase de classement-Bad'!D50,'Tour en Dur'!$E$4:$G$399,3,FALSE),0)</f>
        <v>W</v>
      </c>
      <c r="G50" s="44" t="str">
        <f>E50</f>
        <v>Les Tengos A</v>
      </c>
      <c r="H50" s="44"/>
      <c r="I50" s="31"/>
      <c r="J50" s="31"/>
      <c r="K50" s="43"/>
      <c r="L50" s="151" t="str">
        <f>$A$1&amp;" - "&amp;M49&amp;" vs "&amp;M50&amp;" - "&amp;M50</f>
        <v>Bad - Blockudoku B vs Blockudoku A - Blockudoku A</v>
      </c>
      <c r="M50" s="41" t="str">
        <f>IF(J48="","",VLOOKUP("L",J47:K48,2,FALSE))</f>
        <v>Blockudoku A</v>
      </c>
      <c r="N50" s="34" t="str">
        <f>IFERROR(VLOOKUP('2-Phase de classement-Bad'!L50,'Tour en Dur'!$E$4:$G$399,3,FALSE),0)</f>
        <v>EC</v>
      </c>
      <c r="O50" s="48" t="str">
        <f>M50</f>
        <v>Blockudoku A</v>
      </c>
      <c r="P50" s="40"/>
      <c r="Q50" s="31"/>
      <c r="R50" s="31"/>
      <c r="S50" s="31"/>
      <c r="T50" s="43"/>
      <c r="U50" s="151" t="str">
        <f>$A$1&amp;" - "&amp;V49&amp;" vs "&amp;V50&amp;" - "&amp;V50</f>
        <v>Bad - Floyouyat B vs Floyouyat A - Floyouyat A</v>
      </c>
      <c r="V50" s="41" t="str">
        <f>IF(S48="","",VLOOKUP("L",S47:T48,2,FALSE))</f>
        <v>Floyouyat A</v>
      </c>
      <c r="W50" s="34" t="str">
        <f>IFERROR(VLOOKUP('2-Phase de classement-Bad'!U50,'Tour en Dur'!$E$4:$G$399,3,FALSE),0)</f>
        <v>EC</v>
      </c>
      <c r="X50" s="48" t="str">
        <f>V50</f>
        <v>Floyouyat A</v>
      </c>
      <c r="Y50" s="40"/>
      <c r="Z50" s="31"/>
      <c r="AA50" s="5"/>
      <c r="AB50" s="5"/>
      <c r="AE50" s="44"/>
      <c r="AF50" s="151" t="str">
        <f>$A$1&amp;" - "&amp;AG49&amp;" vs "&amp;AG50&amp;" - "&amp;AG50</f>
        <v xml:space="preserve">Bad -  vs  - </v>
      </c>
    </row>
    <row r="51" spans="2:32" ht="21" x14ac:dyDescent="0.35">
      <c r="E51" s="109"/>
      <c r="G51" s="43"/>
      <c r="H51" s="43"/>
      <c r="I51" s="31"/>
      <c r="J51" s="31"/>
      <c r="K51" s="43"/>
      <c r="L51" s="43"/>
      <c r="M51" s="31"/>
      <c r="N51" s="31"/>
      <c r="O51" s="47"/>
      <c r="P51" s="40"/>
      <c r="Q51" s="31"/>
      <c r="R51" s="31"/>
      <c r="S51" s="31"/>
      <c r="T51" s="43"/>
      <c r="U51" s="43"/>
      <c r="V51" s="31"/>
      <c r="W51" s="31"/>
      <c r="Y51" s="40"/>
      <c r="Z51" s="31"/>
      <c r="AA51" s="5"/>
      <c r="AB51" s="5"/>
      <c r="AE51" s="43"/>
      <c r="AF51" s="43"/>
    </row>
    <row r="52" spans="2:32" ht="21" x14ac:dyDescent="0.35">
      <c r="E52" s="106">
        <f>E48+Paramétrage!$G$26+Paramétrage!$G$27</f>
        <v>0.62569444444444433</v>
      </c>
      <c r="G52" s="43"/>
      <c r="H52" s="43"/>
      <c r="I52" s="31"/>
      <c r="J52" s="31"/>
      <c r="K52" s="43"/>
      <c r="L52" s="43"/>
      <c r="M52" s="31"/>
      <c r="N52" s="31"/>
      <c r="O52" s="47"/>
      <c r="P52" s="40"/>
      <c r="Q52" s="31"/>
      <c r="R52" s="31"/>
      <c r="S52" s="31"/>
      <c r="T52" s="43"/>
      <c r="U52" s="43"/>
      <c r="V52" s="31"/>
      <c r="W52" s="31"/>
      <c r="Y52" s="40"/>
      <c r="Z52" s="31"/>
      <c r="AA52" s="5"/>
      <c r="AB52" s="5"/>
      <c r="AE52" s="43"/>
      <c r="AF52" s="43"/>
    </row>
    <row r="53" spans="2:32" ht="21" x14ac:dyDescent="0.35">
      <c r="B53" s="163"/>
      <c r="D53" s="151" t="str">
        <f>$A$1&amp;" - "&amp;E53&amp;" vs "&amp;E54&amp;" - "&amp;E53</f>
        <v>Bad - Celtics Grave Gros A vs Les torcheurs A - Celtics Grave Gros A</v>
      </c>
      <c r="E53" s="108" t="str">
        <f>'Param. - Transition'!C25</f>
        <v>Celtics Grave Gros A</v>
      </c>
      <c r="F53" s="34" t="str">
        <f>IFERROR(VLOOKUP('2-Phase de classement-Bad'!D53,'Tour en Dur'!$E$4:$G$399,3,FALSE),0)</f>
        <v>L</v>
      </c>
      <c r="G53" s="44" t="str">
        <f>E53</f>
        <v>Celtics Grave Gros A</v>
      </c>
      <c r="H53" s="44"/>
      <c r="I53" s="31"/>
      <c r="J53" s="31"/>
      <c r="K53" s="43"/>
      <c r="L53" s="43"/>
      <c r="M53" s="31"/>
      <c r="N53" s="31"/>
      <c r="O53" s="47"/>
      <c r="P53" s="40"/>
      <c r="Q53" s="31"/>
      <c r="R53" s="31"/>
      <c r="S53" s="31"/>
      <c r="T53" s="43"/>
      <c r="U53" s="43"/>
      <c r="V53" s="31"/>
      <c r="W53" s="31"/>
      <c r="Y53" s="40"/>
      <c r="Z53" s="31"/>
      <c r="AA53" s="5"/>
      <c r="AB53" s="5"/>
      <c r="AE53" s="44"/>
      <c r="AF53" s="43"/>
    </row>
    <row r="54" spans="2:32" ht="21" x14ac:dyDescent="0.35">
      <c r="B54" s="164"/>
      <c r="D54" s="151" t="str">
        <f>$A$1&amp;" - "&amp;E53&amp;" vs "&amp;E54&amp;" - "&amp;E54</f>
        <v>Bad - Celtics Grave Gros A vs Les torcheurs A - Les torcheurs A</v>
      </c>
      <c r="E54" s="108" t="str">
        <f>'Param. - Transition'!C28</f>
        <v>Les torcheurs A</v>
      </c>
      <c r="F54" s="34" t="str">
        <f>IFERROR(VLOOKUP('2-Phase de classement-Bad'!D54,'Tour en Dur'!$E$4:$G$399,3,FALSE),0)</f>
        <v>W</v>
      </c>
      <c r="G54" s="44" t="str">
        <f>E54</f>
        <v>Les torcheurs A</v>
      </c>
      <c r="H54" s="44"/>
      <c r="I54" s="106">
        <f>I38+Paramétrage!$G$26+Paramétrage!$G$27</f>
        <v>0.66041666666666643</v>
      </c>
      <c r="J54" s="31"/>
      <c r="K54" s="43"/>
      <c r="L54" s="43"/>
      <c r="M54" s="31"/>
      <c r="N54" s="31"/>
      <c r="O54" s="47"/>
      <c r="P54" s="40"/>
      <c r="Q54" s="31"/>
      <c r="R54" s="106">
        <f>I54</f>
        <v>0.66041666666666643</v>
      </c>
      <c r="S54" s="31"/>
      <c r="T54" s="43"/>
      <c r="U54" s="43"/>
      <c r="V54" s="31"/>
      <c r="W54" s="31"/>
      <c r="Y54" s="40"/>
      <c r="Z54" s="31"/>
      <c r="AA54" s="5"/>
      <c r="AB54" s="5"/>
      <c r="AE54" s="44"/>
      <c r="AF54" s="43"/>
    </row>
    <row r="55" spans="2:32" ht="21" x14ac:dyDescent="0.35">
      <c r="B55" s="164"/>
      <c r="E55" s="109"/>
      <c r="F55" s="36"/>
      <c r="G55" s="43"/>
      <c r="H55" s="151" t="str">
        <f>$A$1&amp;" - "&amp;I55&amp;" vs "&amp;I56&amp;" - "&amp;I55</f>
        <v>Bad - Les torcheurs A vs Les Fisbrmzv B - Les torcheurs A</v>
      </c>
      <c r="I55" s="41" t="str">
        <f>IF(F54="","",VLOOKUP("w",F53:G54,2,FALSE))</f>
        <v>Les torcheurs A</v>
      </c>
      <c r="J55" s="34" t="str">
        <f>IFERROR(VLOOKUP('2-Phase de classement-Bad'!H55,'Tour en Dur'!$E$4:$G$399,3,FALSE),0)</f>
        <v>L</v>
      </c>
      <c r="K55" s="44" t="str">
        <f>I55</f>
        <v>Les torcheurs A</v>
      </c>
      <c r="L55" s="44"/>
      <c r="M55" s="31"/>
      <c r="N55" s="31"/>
      <c r="O55" s="47"/>
      <c r="P55" s="40"/>
      <c r="Q55" s="151" t="str">
        <f>$A$1&amp;" - "&amp;R55&amp;" vs "&amp;R56&amp;" - "&amp;R55</f>
        <v>Bad - Celtics Grave Gros A vs Roue Libre B - Celtics Grave Gros A</v>
      </c>
      <c r="R55" s="41" t="str">
        <f>IF(F54="","",VLOOKUP("l",F53:G54,2,FALSE))</f>
        <v>Celtics Grave Gros A</v>
      </c>
      <c r="S55" s="34" t="str">
        <f>IFERROR(VLOOKUP('2-Phase de classement-Bad'!Q55,'Tour en Dur'!$E$4:$G$399,3,FALSE),0)</f>
        <v>L</v>
      </c>
      <c r="T55" s="44" t="str">
        <f>R55</f>
        <v>Celtics Grave Gros A</v>
      </c>
      <c r="U55" s="44"/>
      <c r="V55" s="31"/>
      <c r="W55" s="31"/>
      <c r="Y55" s="40"/>
      <c r="Z55" s="31"/>
      <c r="AA55" s="5"/>
      <c r="AB55" s="5"/>
      <c r="AE55" s="151"/>
      <c r="AF55" s="44"/>
    </row>
    <row r="56" spans="2:32" ht="21" x14ac:dyDescent="0.35">
      <c r="B56" s="164"/>
      <c r="E56" s="106">
        <f>E52</f>
        <v>0.62569444444444433</v>
      </c>
      <c r="F56" s="36"/>
      <c r="G56" s="43"/>
      <c r="H56" s="151" t="str">
        <f>$A$1&amp;" - "&amp;I55&amp;" vs "&amp;I56&amp;" - "&amp;I56</f>
        <v>Bad - Les torcheurs A vs Les Fisbrmzv B - Les Fisbrmzv B</v>
      </c>
      <c r="I56" s="41" t="str">
        <f>IF(F58="","",VLOOKUP("w",F57:G58,2,FALSE))</f>
        <v>Les Fisbrmzv B</v>
      </c>
      <c r="J56" s="34" t="str">
        <f>IFERROR(VLOOKUP('2-Phase de classement-Bad'!H56,'Tour en Dur'!$E$4:$G$399,3,FALSE),0)</f>
        <v>W</v>
      </c>
      <c r="K56" s="44" t="str">
        <f>I56</f>
        <v>Les Fisbrmzv B</v>
      </c>
      <c r="L56" s="44"/>
      <c r="M56" s="31"/>
      <c r="N56" s="31"/>
      <c r="O56" s="47"/>
      <c r="P56" s="40"/>
      <c r="Q56" s="151" t="str">
        <f>$A$1&amp;" - "&amp;R55&amp;" vs "&amp;R56&amp;" - "&amp;R56</f>
        <v>Bad - Celtics Grave Gros A vs Roue Libre B - Roue Libre B</v>
      </c>
      <c r="R56" s="41" t="str">
        <f>IF(F58="","",VLOOKUP("l",F57:G58,2,FALSE))</f>
        <v>Roue Libre B</v>
      </c>
      <c r="S56" s="34" t="str">
        <f>IFERROR(VLOOKUP('2-Phase de classement-Bad'!Q56,'Tour en Dur'!$E$4:$G$399,3,FALSE),0)</f>
        <v>W</v>
      </c>
      <c r="T56" s="44" t="str">
        <f>R56</f>
        <v>Roue Libre B</v>
      </c>
      <c r="U56" s="44"/>
      <c r="V56" s="31"/>
      <c r="W56" s="31"/>
      <c r="Y56" s="40"/>
      <c r="Z56" s="31"/>
      <c r="AA56" s="5"/>
      <c r="AB56" s="5"/>
      <c r="AE56" s="151"/>
      <c r="AF56" s="44"/>
    </row>
    <row r="57" spans="2:32" ht="21" x14ac:dyDescent="0.35">
      <c r="B57" s="164"/>
      <c r="D57" s="151" t="str">
        <f>$A$1&amp;" - "&amp;E57&amp;" vs "&amp;E58&amp;" - "&amp;E57</f>
        <v>Bad - Roue Libre B vs Les Fisbrmzv B - Roue Libre B</v>
      </c>
      <c r="E57" s="108" t="str">
        <f>'Param. - Transition'!C31</f>
        <v>Roue Libre B</v>
      </c>
      <c r="F57" s="34" t="str">
        <f>IFERROR(VLOOKUP('2-Phase de classement-Bad'!D57,'Tour en Dur'!$E$4:$G$399,3,FALSE),0)</f>
        <v>L</v>
      </c>
      <c r="G57" s="44" t="str">
        <f>E57</f>
        <v>Roue Libre B</v>
      </c>
      <c r="H57" s="44"/>
      <c r="I57" s="31"/>
      <c r="J57" s="31"/>
      <c r="K57" s="43"/>
      <c r="L57" s="43"/>
      <c r="M57" s="31"/>
      <c r="N57" s="31"/>
      <c r="O57" s="47"/>
      <c r="P57" s="40"/>
      <c r="Q57" s="31"/>
      <c r="R57" s="31"/>
      <c r="S57" s="31"/>
      <c r="T57" s="43"/>
      <c r="U57" s="43"/>
      <c r="V57" s="31"/>
      <c r="W57" s="31"/>
      <c r="Y57" s="40"/>
      <c r="Z57" s="31"/>
      <c r="AA57" s="5"/>
      <c r="AB57" s="5"/>
      <c r="AE57" s="44"/>
      <c r="AF57" s="43"/>
    </row>
    <row r="58" spans="2:32" ht="21" x14ac:dyDescent="0.35">
      <c r="B58" s="164"/>
      <c r="D58" s="151" t="str">
        <f>$A$1&amp;" - "&amp;E57&amp;" vs "&amp;E58&amp;" - "&amp;E58</f>
        <v>Bad - Roue Libre B vs Les Fisbrmzv B - Les Fisbrmzv B</v>
      </c>
      <c r="E58" s="108" t="str">
        <f>'Param. - Transition'!C34</f>
        <v>Les Fisbrmzv B</v>
      </c>
      <c r="F58" s="34" t="str">
        <f>IFERROR(VLOOKUP('2-Phase de classement-Bad'!D58,'Tour en Dur'!$E$4:$G$399,3,FALSE),0)</f>
        <v>W</v>
      </c>
      <c r="G58" s="44" t="str">
        <f>E58</f>
        <v>Les Fisbrmzv B</v>
      </c>
      <c r="H58" s="44"/>
      <c r="I58" s="31"/>
      <c r="J58" s="31"/>
      <c r="K58" s="43"/>
      <c r="L58" s="43"/>
      <c r="M58" s="111">
        <f>M42+Paramétrage!$G$26+Paramétrage!$G$27</f>
        <v>0.69513888888888853</v>
      </c>
      <c r="N58" s="31"/>
      <c r="O58" s="47"/>
      <c r="P58" s="40"/>
      <c r="Q58" s="31"/>
      <c r="R58" s="31"/>
      <c r="S58" s="31"/>
      <c r="T58" s="43"/>
      <c r="U58" s="43"/>
      <c r="V58" s="111">
        <f>M58</f>
        <v>0.69513888888888853</v>
      </c>
      <c r="W58" s="31"/>
      <c r="Y58" s="40"/>
      <c r="Z58" s="31"/>
      <c r="AA58" s="5"/>
      <c r="AB58" s="5"/>
      <c r="AE58" s="44"/>
      <c r="AF58" s="43"/>
    </row>
    <row r="59" spans="2:32" ht="21" x14ac:dyDescent="0.35">
      <c r="B59" s="164"/>
      <c r="E59" s="109"/>
      <c r="F59" s="36"/>
      <c r="G59" s="43"/>
      <c r="H59" s="43"/>
      <c r="I59" s="31"/>
      <c r="J59" s="31"/>
      <c r="K59" s="43"/>
      <c r="L59" s="151" t="str">
        <f>$A$1&amp;" - "&amp;M59&amp;" vs "&amp;M60&amp;" - "&amp;M59</f>
        <v>Bad - Les Fisbrmzv B vs Bandanateam A - Les Fisbrmzv B</v>
      </c>
      <c r="M59" s="41" t="str">
        <f>IF(J56="","",VLOOKUP("w",J55:K56,2,FALSE))</f>
        <v>Les Fisbrmzv B</v>
      </c>
      <c r="N59" s="34" t="str">
        <f>IFERROR(VLOOKUP('2-Phase de classement-Bad'!L59,'Tour en Dur'!$E$4:$G$399,3,FALSE),0)</f>
        <v>EC</v>
      </c>
      <c r="O59" s="48" t="str">
        <f>M59</f>
        <v>Les Fisbrmzv B</v>
      </c>
      <c r="P59" s="40"/>
      <c r="Q59" s="31"/>
      <c r="R59" s="31"/>
      <c r="S59" s="31"/>
      <c r="T59" s="43"/>
      <c r="U59" s="151" t="str">
        <f>$A$1&amp;" - "&amp;V59&amp;" vs "&amp;V60&amp;" - "&amp;V59</f>
        <v>Bad - Roue Libre B vs Gett'up A - Roue Libre B</v>
      </c>
      <c r="V59" s="41" t="str">
        <f>IF(S56="","",VLOOKUP("w",S55:T56,2,FALSE))</f>
        <v>Roue Libre B</v>
      </c>
      <c r="W59" s="34" t="str">
        <f>IFERROR(VLOOKUP('2-Phase de classement-Bad'!U59,'Tour en Dur'!$E$4:$G$399,3,FALSE),0)</f>
        <v>EC</v>
      </c>
      <c r="X59" s="48" t="str">
        <f>V59</f>
        <v>Roue Libre B</v>
      </c>
      <c r="Y59" s="40"/>
      <c r="Z59" s="31"/>
      <c r="AA59" s="5"/>
      <c r="AB59" s="5"/>
      <c r="AE59" s="43"/>
      <c r="AF59" s="151" t="str">
        <f>$A$1&amp;" - "&amp;AG59&amp;" vs "&amp;AG60&amp;" - "&amp;AG59</f>
        <v xml:space="preserve">Bad -  vs  - </v>
      </c>
    </row>
    <row r="60" spans="2:32" ht="21" x14ac:dyDescent="0.35">
      <c r="B60" s="164"/>
      <c r="E60" s="106">
        <f>E56</f>
        <v>0.62569444444444433</v>
      </c>
      <c r="F60" s="36"/>
      <c r="G60" s="43"/>
      <c r="H60" s="43"/>
      <c r="I60" s="31"/>
      <c r="J60" s="31"/>
      <c r="K60" s="43"/>
      <c r="L60" s="151" t="str">
        <f>$A$1&amp;" - "&amp;M59&amp;" vs "&amp;M60&amp;" - "&amp;M60</f>
        <v>Bad - Les Fisbrmzv B vs Bandanateam A - Bandanateam A</v>
      </c>
      <c r="M60" s="41" t="str">
        <f>IF(J64="","",VLOOKUP("w",J63:K64,2,FALSE))</f>
        <v>Bandanateam A</v>
      </c>
      <c r="N60" s="34" t="str">
        <f>IFERROR(VLOOKUP('2-Phase de classement-Bad'!L60,'Tour en Dur'!$E$4:$G$399,3,FALSE),0)</f>
        <v>EC</v>
      </c>
      <c r="O60" s="48" t="str">
        <f>M60</f>
        <v>Bandanateam A</v>
      </c>
      <c r="P60" s="40"/>
      <c r="Q60" s="31"/>
      <c r="R60" s="31"/>
      <c r="S60" s="31"/>
      <c r="T60" s="43"/>
      <c r="U60" s="151" t="str">
        <f>$A$1&amp;" - "&amp;V59&amp;" vs "&amp;V60&amp;" - "&amp;V60</f>
        <v>Bad - Roue Libre B vs Gett'up A - Gett'up A</v>
      </c>
      <c r="V60" s="41" t="str">
        <f>IF(S64="","",VLOOKUP("w",S63:T64,2,FALSE))</f>
        <v>Gett'up A</v>
      </c>
      <c r="W60" s="34" t="str">
        <f>IFERROR(VLOOKUP('2-Phase de classement-Bad'!U60,'Tour en Dur'!$E$4:$G$399,3,FALSE),0)</f>
        <v>EC</v>
      </c>
      <c r="X60" s="48" t="str">
        <f>V60</f>
        <v>Gett'up A</v>
      </c>
      <c r="Y60" s="40"/>
      <c r="Z60" s="31"/>
      <c r="AA60" s="5"/>
      <c r="AB60" s="5"/>
      <c r="AE60" s="43"/>
      <c r="AF60" s="151" t="str">
        <f>$A$1&amp;" - "&amp;AG59&amp;" vs "&amp;AG60&amp;" - "&amp;AG60</f>
        <v xml:space="preserve">Bad -  vs  - </v>
      </c>
    </row>
    <row r="61" spans="2:32" ht="21" x14ac:dyDescent="0.35">
      <c r="B61" s="164"/>
      <c r="D61" s="151" t="str">
        <f>$A$1&amp;" - "&amp;E61&amp;" vs "&amp;E62&amp;" - "&amp;E61</f>
        <v>Bad - Les torcheurs B vs Gett'up A - Les torcheurs B</v>
      </c>
      <c r="E61" s="108" t="str">
        <f>'Param. - Transition'!C26</f>
        <v>Les torcheurs B</v>
      </c>
      <c r="F61" s="34" t="str">
        <f>IFERROR(VLOOKUP('2-Phase de classement-Bad'!D61,'Tour en Dur'!$E$4:$G$399,3,FALSE),0)</f>
        <v>W</v>
      </c>
      <c r="G61" s="44" t="str">
        <f>E61</f>
        <v>Les torcheurs B</v>
      </c>
      <c r="H61" s="44"/>
      <c r="I61" s="31"/>
      <c r="J61" s="31"/>
      <c r="K61" s="43"/>
      <c r="L61" s="43"/>
      <c r="M61" s="31"/>
      <c r="N61" s="31"/>
      <c r="O61" s="47"/>
      <c r="P61" s="40"/>
      <c r="Q61" s="31"/>
      <c r="R61" s="31"/>
      <c r="S61" s="31"/>
      <c r="T61" s="43"/>
      <c r="U61" s="43"/>
      <c r="V61" s="31"/>
      <c r="W61" s="31"/>
      <c r="Y61" s="40"/>
      <c r="Z61" s="31"/>
      <c r="AA61" s="5"/>
      <c r="AB61" s="5"/>
      <c r="AE61" s="44"/>
      <c r="AF61" s="43"/>
    </row>
    <row r="62" spans="2:32" ht="21" x14ac:dyDescent="0.35">
      <c r="B62" s="164"/>
      <c r="D62" s="151" t="str">
        <f>$A$1&amp;" - "&amp;E61&amp;" vs "&amp;E62&amp;" - "&amp;E62</f>
        <v>Bad - Les torcheurs B vs Gett'up A - Gett'up A</v>
      </c>
      <c r="E62" s="108" t="str">
        <f>'Param. - Transition'!C27</f>
        <v>Gett'up A</v>
      </c>
      <c r="F62" s="34" t="str">
        <f>IFERROR(VLOOKUP('2-Phase de classement-Bad'!D62,'Tour en Dur'!$E$4:$G$399,3,FALSE),0)</f>
        <v>L</v>
      </c>
      <c r="G62" s="44" t="str">
        <f>E62</f>
        <v>Gett'up A</v>
      </c>
      <c r="H62" s="44"/>
      <c r="I62" s="106">
        <f>I54</f>
        <v>0.66041666666666643</v>
      </c>
      <c r="J62" s="31"/>
      <c r="K62" s="43"/>
      <c r="L62" s="43"/>
      <c r="M62" s="31"/>
      <c r="N62" s="31"/>
      <c r="O62" s="47"/>
      <c r="P62" s="40"/>
      <c r="Q62" s="31"/>
      <c r="R62" s="106">
        <f>I54</f>
        <v>0.66041666666666643</v>
      </c>
      <c r="S62" s="31"/>
      <c r="T62" s="43"/>
      <c r="U62" s="43"/>
      <c r="V62" s="31"/>
      <c r="W62" s="31"/>
      <c r="Y62" s="40"/>
      <c r="Z62" s="31"/>
      <c r="AA62" s="5"/>
      <c r="AB62" s="5"/>
      <c r="AE62" s="44"/>
      <c r="AF62" s="43"/>
    </row>
    <row r="63" spans="2:32" ht="21" x14ac:dyDescent="0.35">
      <c r="B63" s="164"/>
      <c r="E63" s="109"/>
      <c r="F63" s="36"/>
      <c r="G63" s="43"/>
      <c r="H63" s="151" t="str">
        <f>$A$1&amp;" - "&amp;I63&amp;" vs "&amp;I64&amp;" - "&amp;I63</f>
        <v>Bad - Les torcheurs B vs Bandanateam A - Les torcheurs B</v>
      </c>
      <c r="I63" s="41" t="str">
        <f>IF(F62="","",VLOOKUP("w",F61:G62,2,FALSE))</f>
        <v>Les torcheurs B</v>
      </c>
      <c r="J63" s="34" t="str">
        <f>IFERROR(VLOOKUP('2-Phase de classement-Bad'!H63,'Tour en Dur'!$E$4:$G$399,3,FALSE),0)</f>
        <v>L</v>
      </c>
      <c r="K63" s="44" t="str">
        <f>I63</f>
        <v>Les torcheurs B</v>
      </c>
      <c r="L63" s="44"/>
      <c r="M63" s="31"/>
      <c r="N63" s="31"/>
      <c r="O63" s="47"/>
      <c r="P63" s="40"/>
      <c r="Q63" s="151" t="str">
        <f>$A$1&amp;" - "&amp;R63&amp;" vs "&amp;R64&amp;" - "&amp;R63</f>
        <v>Bad - Gett'up A vs VitaMines B - Gett'up A</v>
      </c>
      <c r="R63" s="41" t="str">
        <f>IF(F62="","",VLOOKUP("l",F61:G62,2,FALSE))</f>
        <v>Gett'up A</v>
      </c>
      <c r="S63" s="34" t="str">
        <f>IFERROR(VLOOKUP('2-Phase de classement-Bad'!Q63,'Tour en Dur'!$E$4:$G$399,3,FALSE),0)</f>
        <v>W</v>
      </c>
      <c r="T63" s="44" t="str">
        <f>R63</f>
        <v>Gett'up A</v>
      </c>
      <c r="U63" s="44"/>
      <c r="V63" s="31"/>
      <c r="W63" s="31"/>
      <c r="Y63" s="40"/>
      <c r="Z63" s="31"/>
      <c r="AA63" s="5"/>
      <c r="AB63" s="5"/>
      <c r="AE63" s="151"/>
      <c r="AF63" s="44"/>
    </row>
    <row r="64" spans="2:32" ht="21" x14ac:dyDescent="0.35">
      <c r="B64" s="164"/>
      <c r="E64" s="106">
        <f>E60</f>
        <v>0.62569444444444433</v>
      </c>
      <c r="F64" s="36"/>
      <c r="G64" s="43"/>
      <c r="H64" s="151" t="str">
        <f>$A$1&amp;" - "&amp;I63&amp;" vs "&amp;I64&amp;" - "&amp;I64</f>
        <v>Bad - Les torcheurs B vs Bandanateam A - Bandanateam A</v>
      </c>
      <c r="I64" s="41" t="str">
        <f>IF(F66="","",VLOOKUP("w",F65:G66,2,FALSE))</f>
        <v>Bandanateam A</v>
      </c>
      <c r="J64" s="34" t="str">
        <f>IFERROR(VLOOKUP('2-Phase de classement-Bad'!H64,'Tour en Dur'!$E$4:$G$399,3,FALSE),0)</f>
        <v>W</v>
      </c>
      <c r="K64" s="44" t="str">
        <f>I64</f>
        <v>Bandanateam A</v>
      </c>
      <c r="L64" s="44"/>
      <c r="M64" s="111">
        <f>M58</f>
        <v>0.69513888888888853</v>
      </c>
      <c r="N64" s="31"/>
      <c r="O64" s="47"/>
      <c r="P64" s="40"/>
      <c r="Q64" s="151" t="str">
        <f>$A$1&amp;" - "&amp;R63&amp;" vs "&amp;R64&amp;" - "&amp;R64</f>
        <v>Bad - Gett'up A vs VitaMines B - VitaMines B</v>
      </c>
      <c r="R64" s="41" t="str">
        <f>IF(F66="","",VLOOKUP("l",F65:G66,2,FALSE))</f>
        <v>VitaMines B</v>
      </c>
      <c r="S64" s="34" t="str">
        <f>IFERROR(VLOOKUP('2-Phase de classement-Bad'!Q64,'Tour en Dur'!$E$4:$G$399,3,FALSE),0)</f>
        <v>L</v>
      </c>
      <c r="T64" s="44" t="str">
        <f>R64</f>
        <v>VitaMines B</v>
      </c>
      <c r="U64" s="44"/>
      <c r="V64" s="111">
        <f>M58</f>
        <v>0.69513888888888853</v>
      </c>
      <c r="W64" s="31"/>
      <c r="Y64" s="40"/>
      <c r="Z64" s="31"/>
      <c r="AA64" s="5"/>
      <c r="AB64" s="5"/>
      <c r="AE64" s="151"/>
      <c r="AF64" s="44"/>
    </row>
    <row r="65" spans="2:32" ht="21" x14ac:dyDescent="0.35">
      <c r="B65" s="164"/>
      <c r="D65" s="151" t="str">
        <f>$A$1&amp;" - "&amp;E65&amp;" vs "&amp;E66&amp;" - "&amp;E65</f>
        <v>Bad - Bandanateam A vs VitaMines B - Bandanateam A</v>
      </c>
      <c r="E65" s="108" t="str">
        <f>'Param. - Transition'!C32</f>
        <v>Bandanateam A</v>
      </c>
      <c r="F65" s="34" t="str">
        <f>IFERROR(VLOOKUP('2-Phase de classement-Bad'!D65,'Tour en Dur'!$E$4:$G$399,3,FALSE),0)</f>
        <v>W</v>
      </c>
      <c r="G65" s="44" t="str">
        <f>E65</f>
        <v>Bandanateam A</v>
      </c>
      <c r="H65" s="44"/>
      <c r="I65" s="31"/>
      <c r="J65" s="31"/>
      <c r="K65" s="43"/>
      <c r="L65" s="151" t="str">
        <f>$A$1&amp;" - "&amp;M65&amp;" vs "&amp;M66&amp;" - "&amp;M65</f>
        <v>Bad - Les torcheurs A vs Les torcheurs B - Les torcheurs A</v>
      </c>
      <c r="M65" s="41" t="str">
        <f>IF(J56="","",VLOOKUP("L",J55:K56,2,FALSE))</f>
        <v>Les torcheurs A</v>
      </c>
      <c r="N65" s="34" t="str">
        <f>IFERROR(VLOOKUP('2-Phase de classement-Bad'!L65,'Tour en Dur'!$E$4:$G$399,3,FALSE),0)</f>
        <v>EC</v>
      </c>
      <c r="O65" s="48" t="str">
        <f>M65</f>
        <v>Les torcheurs A</v>
      </c>
      <c r="P65" s="40"/>
      <c r="Q65" s="31"/>
      <c r="R65" s="31"/>
      <c r="S65" s="31"/>
      <c r="T65" s="43"/>
      <c r="U65" s="151" t="str">
        <f>$A$1&amp;" - "&amp;V65&amp;" vs "&amp;V66&amp;" - "&amp;V65</f>
        <v>Bad - Celtics Grave Gros A vs VitaMines B - Celtics Grave Gros A</v>
      </c>
      <c r="V65" s="41" t="str">
        <f>IF(S56="","",VLOOKUP("L",S55:T56,2,FALSE))</f>
        <v>Celtics Grave Gros A</v>
      </c>
      <c r="W65" s="34" t="str">
        <f>IFERROR(VLOOKUP('2-Phase de classement-Bad'!U65,'Tour en Dur'!$E$4:$G$399,3,FALSE),0)</f>
        <v>EC</v>
      </c>
      <c r="X65" s="48" t="str">
        <f>V65</f>
        <v>Celtics Grave Gros A</v>
      </c>
      <c r="Y65" s="40"/>
      <c r="Z65" s="31"/>
      <c r="AA65" s="5"/>
      <c r="AB65" s="5"/>
      <c r="AE65" s="44"/>
      <c r="AF65" s="151" t="str">
        <f>$A$1&amp;" - "&amp;AG65&amp;" vs "&amp;AG66&amp;" - "&amp;AG65</f>
        <v xml:space="preserve">Bad -  vs  - </v>
      </c>
    </row>
    <row r="66" spans="2:32" ht="21" x14ac:dyDescent="0.35">
      <c r="B66" s="165"/>
      <c r="D66" s="151" t="str">
        <f>$A$1&amp;" - "&amp;E65&amp;" vs "&amp;E66&amp;" - "&amp;E66</f>
        <v>Bad - Bandanateam A vs VitaMines B - VitaMines B</v>
      </c>
      <c r="E66" s="108" t="str">
        <f>'Param. - Transition'!C33</f>
        <v>VitaMines B</v>
      </c>
      <c r="F66" s="34" t="str">
        <f>IFERROR(VLOOKUP('2-Phase de classement-Bad'!D66,'Tour en Dur'!$E$4:$G$399,3,FALSE),0)</f>
        <v>L</v>
      </c>
      <c r="G66" s="44" t="str">
        <f>E66</f>
        <v>VitaMines B</v>
      </c>
      <c r="H66" s="44"/>
      <c r="I66" s="31"/>
      <c r="J66" s="31"/>
      <c r="K66" s="43"/>
      <c r="L66" s="151" t="str">
        <f>$A$1&amp;" - "&amp;M65&amp;" vs "&amp;M66&amp;" - "&amp;M66</f>
        <v>Bad - Les torcheurs A vs Les torcheurs B - Les torcheurs B</v>
      </c>
      <c r="M66" s="41" t="str">
        <f>IF(J64="","",VLOOKUP("L",J63:K64,2,FALSE))</f>
        <v>Les torcheurs B</v>
      </c>
      <c r="N66" s="34" t="str">
        <f>IFERROR(VLOOKUP('2-Phase de classement-Bad'!L66,'Tour en Dur'!$E$4:$G$399,3,FALSE),0)</f>
        <v>EC</v>
      </c>
      <c r="O66" s="48" t="str">
        <f>M66</f>
        <v>Les torcheurs B</v>
      </c>
      <c r="P66" s="40"/>
      <c r="Q66" s="31"/>
      <c r="R66" s="31"/>
      <c r="S66" s="31"/>
      <c r="T66" s="43"/>
      <c r="U66" s="151" t="str">
        <f>$A$1&amp;" - "&amp;V65&amp;" vs "&amp;V66&amp;" - "&amp;V66</f>
        <v>Bad - Celtics Grave Gros A vs VitaMines B - VitaMines B</v>
      </c>
      <c r="V66" s="41" t="str">
        <f>IF(S64="","",VLOOKUP("L",S63:T64,2,FALSE))</f>
        <v>VitaMines B</v>
      </c>
      <c r="W66" s="34" t="str">
        <f>IFERROR(VLOOKUP('2-Phase de classement-Bad'!U66,'Tour en Dur'!$E$4:$G$399,3,FALSE),0)</f>
        <v>EC</v>
      </c>
      <c r="X66" s="48" t="str">
        <f>V66</f>
        <v>VitaMines B</v>
      </c>
      <c r="Y66" s="40"/>
      <c r="Z66" s="31"/>
      <c r="AA66" s="5"/>
      <c r="AB66" s="5"/>
      <c r="AE66" s="44"/>
      <c r="AF66" s="151" t="str">
        <f>$A$1&amp;" - "&amp;AG65&amp;" vs "&amp;AG66&amp;" - "&amp;AG66</f>
        <v xml:space="preserve">Bad -  vs  - </v>
      </c>
    </row>
    <row r="67" spans="2:32" ht="21" x14ac:dyDescent="0.35">
      <c r="E67" s="109"/>
      <c r="G67" s="43"/>
      <c r="H67" s="43"/>
      <c r="I67" s="31"/>
      <c r="J67" s="31"/>
      <c r="K67" s="43"/>
      <c r="L67" s="43"/>
      <c r="M67" s="31"/>
      <c r="N67" s="31"/>
      <c r="O67" s="47"/>
      <c r="P67" s="40"/>
      <c r="Q67" s="31"/>
      <c r="R67" s="31"/>
      <c r="S67" s="31"/>
      <c r="T67" s="43"/>
      <c r="U67" s="43"/>
      <c r="V67" s="31"/>
      <c r="W67" s="31"/>
      <c r="Y67" s="40"/>
      <c r="Z67" s="31"/>
      <c r="AA67" s="5"/>
      <c r="AB67" s="5"/>
      <c r="AE67" s="43"/>
      <c r="AF67" s="43"/>
    </row>
    <row r="68" spans="2:32" ht="21" x14ac:dyDescent="0.35">
      <c r="E68" s="106">
        <f>E64+Paramétrage!$G$26+Paramétrage!$G$27</f>
        <v>0.63263888888888875</v>
      </c>
      <c r="G68" s="43"/>
      <c r="H68" s="43"/>
      <c r="I68" s="31"/>
      <c r="J68" s="31"/>
      <c r="K68" s="43"/>
      <c r="L68" s="43"/>
      <c r="M68" s="31"/>
      <c r="N68" s="31"/>
      <c r="O68" s="47"/>
      <c r="P68" s="40"/>
      <c r="Q68" s="31"/>
      <c r="R68" s="31"/>
      <c r="S68" s="31"/>
      <c r="T68" s="43"/>
      <c r="U68" s="43"/>
      <c r="V68" s="31"/>
      <c r="W68" s="31"/>
      <c r="Y68" s="40"/>
      <c r="Z68" s="31"/>
      <c r="AA68" s="5"/>
      <c r="AB68" s="5"/>
      <c r="AE68" s="43"/>
      <c r="AF68" s="43"/>
    </row>
    <row r="69" spans="2:32" ht="21" x14ac:dyDescent="0.35">
      <c r="B69" s="163"/>
      <c r="D69" s="151" t="str">
        <f>$A$1&amp;" - "&amp;E69&amp;" vs "&amp;E70&amp;" - "&amp;E69</f>
        <v>Bad - Téléteubiloutes A vs L'aile ou la cuite A - Téléteubiloutes A</v>
      </c>
      <c r="E69" s="108" t="str">
        <f>'Param. - Transition'!B25</f>
        <v>Téléteubiloutes A</v>
      </c>
      <c r="F69" s="34" t="str">
        <f>IFERROR(VLOOKUP('2-Phase de classement-Bad'!D69,'Tour en Dur'!$E$4:$G$399,3,FALSE),0)</f>
        <v>L</v>
      </c>
      <c r="G69" s="44" t="str">
        <f>E69</f>
        <v>Téléteubiloutes A</v>
      </c>
      <c r="H69" s="44"/>
      <c r="I69" s="31"/>
      <c r="J69" s="31"/>
      <c r="K69" s="43"/>
      <c r="L69" s="43"/>
      <c r="M69" s="31"/>
      <c r="N69" s="31"/>
      <c r="O69" s="47"/>
      <c r="P69" s="40"/>
      <c r="Q69" s="31"/>
      <c r="R69" s="31"/>
      <c r="S69" s="31"/>
      <c r="T69" s="43"/>
      <c r="U69" s="43"/>
      <c r="V69" s="31"/>
      <c r="W69" s="31"/>
      <c r="Y69" s="40"/>
      <c r="Z69" s="31"/>
      <c r="AA69" s="5"/>
      <c r="AB69" s="5"/>
      <c r="AE69" s="44"/>
      <c r="AF69" s="43"/>
    </row>
    <row r="70" spans="2:32" ht="21" x14ac:dyDescent="0.35">
      <c r="B70" s="164"/>
      <c r="D70" s="151" t="str">
        <f>$A$1&amp;" - "&amp;E69&amp;" vs "&amp;E70&amp;" - "&amp;E70</f>
        <v>Bad - Téléteubiloutes A vs L'aile ou la cuite A - L'aile ou la cuite A</v>
      </c>
      <c r="E70" s="108" t="str">
        <f>'Param. - Transition'!B28</f>
        <v>L'aile ou la cuite A</v>
      </c>
      <c r="F70" s="34" t="str">
        <f>IFERROR(VLOOKUP('2-Phase de classement-Bad'!D70,'Tour en Dur'!$E$4:$G$399,3,FALSE),0)</f>
        <v>W</v>
      </c>
      <c r="G70" s="44" t="str">
        <f>E70</f>
        <v>L'aile ou la cuite A</v>
      </c>
      <c r="H70" s="44"/>
      <c r="I70" s="106">
        <f>I54+Paramétrage!$G$26+Paramétrage!$G$27</f>
        <v>0.66736111111111085</v>
      </c>
      <c r="J70" s="31"/>
      <c r="K70" s="43"/>
      <c r="L70" s="43"/>
      <c r="M70" s="31"/>
      <c r="N70" s="31"/>
      <c r="O70" s="47"/>
      <c r="P70" s="40"/>
      <c r="Q70" s="31"/>
      <c r="R70" s="106">
        <f>I70</f>
        <v>0.66736111111111085</v>
      </c>
      <c r="S70" s="31"/>
      <c r="T70" s="43"/>
      <c r="U70" s="43"/>
      <c r="V70" s="31"/>
      <c r="W70" s="31"/>
      <c r="Y70" s="40"/>
      <c r="Z70" s="31"/>
      <c r="AA70" s="5"/>
      <c r="AB70" s="5"/>
      <c r="AE70" s="44"/>
      <c r="AF70" s="43"/>
    </row>
    <row r="71" spans="2:32" ht="21" x14ac:dyDescent="0.35">
      <c r="B71" s="164"/>
      <c r="E71" s="109"/>
      <c r="F71" s="36"/>
      <c r="G71" s="43"/>
      <c r="H71" s="151" t="str">
        <f>$A$1&amp;" - "&amp;I71&amp;" vs "&amp;I72&amp;" - "&amp;I71</f>
        <v>Bad - L'aile ou la cuite A vs Bandanateam B - L'aile ou la cuite A</v>
      </c>
      <c r="I71" s="41" t="str">
        <f>IF(F70="","",VLOOKUP("w",F69:G70,2,FALSE))</f>
        <v>L'aile ou la cuite A</v>
      </c>
      <c r="J71" s="34" t="str">
        <f>IFERROR(VLOOKUP('2-Phase de classement-Bad'!H71,'Tour en Dur'!$E$4:$G$399,3,FALSE),0)</f>
        <v>W</v>
      </c>
      <c r="K71" s="44" t="str">
        <f>I71</f>
        <v>L'aile ou la cuite A</v>
      </c>
      <c r="L71" s="44"/>
      <c r="M71" s="31"/>
      <c r="N71" s="31"/>
      <c r="O71" s="47"/>
      <c r="P71" s="40"/>
      <c r="Q71" s="151" t="str">
        <f>$A$1&amp;" - "&amp;R71&amp;" vs "&amp;R72&amp;" - "&amp;R71</f>
        <v>Bad - Téléteubiloutes A vs Les Tengos B - Téléteubiloutes A</v>
      </c>
      <c r="R71" s="41" t="str">
        <f>IF(F70="","",VLOOKUP("l",F69:G70,2,FALSE))</f>
        <v>Téléteubiloutes A</v>
      </c>
      <c r="S71" s="34" t="str">
        <f>IFERROR(VLOOKUP('2-Phase de classement-Bad'!Q71,'Tour en Dur'!$E$4:$G$399,3,FALSE),0)</f>
        <v>W</v>
      </c>
      <c r="T71" s="44" t="str">
        <f>R71</f>
        <v>Téléteubiloutes A</v>
      </c>
      <c r="U71" s="44"/>
      <c r="V71" s="31"/>
      <c r="W71" s="31"/>
      <c r="Y71" s="40"/>
      <c r="Z71" s="31"/>
      <c r="AA71" s="5"/>
      <c r="AB71" s="5"/>
      <c r="AE71" s="151"/>
      <c r="AF71" s="44"/>
    </row>
    <row r="72" spans="2:32" ht="21" x14ac:dyDescent="0.35">
      <c r="B72" s="164"/>
      <c r="E72" s="106">
        <f>E68</f>
        <v>0.63263888888888875</v>
      </c>
      <c r="F72" s="36"/>
      <c r="G72" s="43"/>
      <c r="H72" s="151" t="str">
        <f>$A$1&amp;" - "&amp;I71&amp;" vs "&amp;I72&amp;" - "&amp;I72</f>
        <v>Bad - L'aile ou la cuite A vs Bandanateam B - Bandanateam B</v>
      </c>
      <c r="I72" s="41" t="str">
        <f>IF(F74="","",VLOOKUP("w",F73:G74,2,FALSE))</f>
        <v>Bandanateam B</v>
      </c>
      <c r="J72" s="34" t="str">
        <f>IFERROR(VLOOKUP('2-Phase de classement-Bad'!H72,'Tour en Dur'!$E$4:$G$399,3,FALSE),0)</f>
        <v>L</v>
      </c>
      <c r="K72" s="44" t="str">
        <f>I72</f>
        <v>Bandanateam B</v>
      </c>
      <c r="L72" s="44"/>
      <c r="M72" s="31"/>
      <c r="N72" s="31"/>
      <c r="O72" s="47"/>
      <c r="P72" s="40"/>
      <c r="Q72" s="151" t="str">
        <f>$A$1&amp;" - "&amp;R71&amp;" vs "&amp;R72&amp;" - "&amp;R72</f>
        <v>Bad - Téléteubiloutes A vs Les Tengos B - Les Tengos B</v>
      </c>
      <c r="R72" s="41" t="str">
        <f>IF(F74="","",VLOOKUP("l",F73:G74,2,FALSE))</f>
        <v>Les Tengos B</v>
      </c>
      <c r="S72" s="34" t="str">
        <f>IFERROR(VLOOKUP('2-Phase de classement-Bad'!Q72,'Tour en Dur'!$E$4:$G$399,3,FALSE),0)</f>
        <v>L</v>
      </c>
      <c r="T72" s="44" t="str">
        <f>R72</f>
        <v>Les Tengos B</v>
      </c>
      <c r="U72" s="44"/>
      <c r="V72" s="31"/>
      <c r="W72" s="31"/>
      <c r="Y72" s="40"/>
      <c r="Z72" s="31"/>
      <c r="AA72" s="5"/>
      <c r="AB72" s="5"/>
      <c r="AE72" s="151"/>
      <c r="AF72" s="44"/>
    </row>
    <row r="73" spans="2:32" ht="21" x14ac:dyDescent="0.35">
      <c r="B73" s="164"/>
      <c r="D73" s="151" t="str">
        <f>$A$1&amp;" - "&amp;E73&amp;" vs "&amp;E74&amp;" - "&amp;E73</f>
        <v>Bad - Les Tengos B vs Bandanateam B - Les Tengos B</v>
      </c>
      <c r="E73" s="108" t="str">
        <f>'Param. - Transition'!B31</f>
        <v>Les Tengos B</v>
      </c>
      <c r="F73" s="34" t="str">
        <f>IFERROR(VLOOKUP('2-Phase de classement-Bad'!D73,'Tour en Dur'!$E$4:$G$399,3,FALSE),0)</f>
        <v>L</v>
      </c>
      <c r="G73" s="44" t="str">
        <f>E73</f>
        <v>Les Tengos B</v>
      </c>
      <c r="H73" s="44"/>
      <c r="I73" s="31"/>
      <c r="J73" s="31"/>
      <c r="K73" s="43"/>
      <c r="L73" s="43"/>
      <c r="M73" s="31"/>
      <c r="N73" s="31"/>
      <c r="O73" s="47"/>
      <c r="P73" s="40"/>
      <c r="Q73" s="31"/>
      <c r="R73" s="31"/>
      <c r="S73" s="31"/>
      <c r="T73" s="43"/>
      <c r="U73" s="43"/>
      <c r="V73" s="31"/>
      <c r="W73" s="31"/>
      <c r="Y73" s="40"/>
      <c r="Z73" s="31"/>
      <c r="AA73" s="5"/>
      <c r="AB73" s="5"/>
      <c r="AE73" s="44"/>
      <c r="AF73" s="43"/>
    </row>
    <row r="74" spans="2:32" ht="21" x14ac:dyDescent="0.35">
      <c r="B74" s="164"/>
      <c r="D74" s="151" t="str">
        <f>$A$1&amp;" - "&amp;E73&amp;" vs "&amp;E74&amp;" - "&amp;E74</f>
        <v>Bad - Les Tengos B vs Bandanateam B - Bandanateam B</v>
      </c>
      <c r="E74" s="108" t="str">
        <f>'Param. - Transition'!B34</f>
        <v>Bandanateam B</v>
      </c>
      <c r="F74" s="34" t="str">
        <f>IFERROR(VLOOKUP('2-Phase de classement-Bad'!D74,'Tour en Dur'!$E$4:$G$399,3,FALSE),0)</f>
        <v>W</v>
      </c>
      <c r="G74" s="44" t="str">
        <f>E74</f>
        <v>Bandanateam B</v>
      </c>
      <c r="H74" s="44"/>
      <c r="I74" s="31"/>
      <c r="J74" s="31"/>
      <c r="K74" s="43"/>
      <c r="L74" s="43"/>
      <c r="M74" s="111">
        <f>M58+Paramétrage!$G$26+Paramétrage!$G$27</f>
        <v>0.70208333333333295</v>
      </c>
      <c r="N74" s="31"/>
      <c r="O74" s="47"/>
      <c r="P74" s="40"/>
      <c r="Q74" s="31"/>
      <c r="R74" s="31"/>
      <c r="S74" s="31"/>
      <c r="T74" s="43"/>
      <c r="U74" s="43"/>
      <c r="V74" s="111">
        <f>M74</f>
        <v>0.70208333333333295</v>
      </c>
      <c r="W74" s="31"/>
      <c r="Y74" s="40"/>
      <c r="Z74" s="31"/>
      <c r="AA74" s="5"/>
      <c r="AB74" s="5"/>
      <c r="AE74" s="44"/>
      <c r="AF74" s="43"/>
    </row>
    <row r="75" spans="2:32" ht="21" x14ac:dyDescent="0.35">
      <c r="B75" s="164"/>
      <c r="E75" s="109"/>
      <c r="F75" s="36"/>
      <c r="G75" s="43"/>
      <c r="H75" s="43"/>
      <c r="I75" s="31"/>
      <c r="J75" s="31"/>
      <c r="K75" s="43"/>
      <c r="L75" s="151" t="str">
        <f>$A$1&amp;" - "&amp;M75&amp;" vs "&amp;M76&amp;" - "&amp;M75</f>
        <v>Bad - L'aile ou la cuite A vs Waral A - L'aile ou la cuite A</v>
      </c>
      <c r="M75" s="41" t="str">
        <f>IF(J72="","",VLOOKUP("w",J71:K72,2,FALSE))</f>
        <v>L'aile ou la cuite A</v>
      </c>
      <c r="N75" s="34" t="str">
        <f>IFERROR(VLOOKUP('2-Phase de classement-Bad'!L75,'Tour en Dur'!$E$4:$G$399,3,FALSE),0)</f>
        <v>EC</v>
      </c>
      <c r="O75" s="48" t="str">
        <f>M75</f>
        <v>L'aile ou la cuite A</v>
      </c>
      <c r="P75" s="40"/>
      <c r="Q75" s="31"/>
      <c r="R75" s="31"/>
      <c r="S75" s="31"/>
      <c r="T75" s="43"/>
      <c r="U75" s="151" t="str">
        <f>$A$1&amp;" - "&amp;V75&amp;" vs "&amp;V76&amp;" - "&amp;V75</f>
        <v>Bad - Téléteubiloutes A vs Pooldeads A - Téléteubiloutes A</v>
      </c>
      <c r="V75" s="41" t="str">
        <f>IF(S72="","",VLOOKUP("w",S71:T72,2,FALSE))</f>
        <v>Téléteubiloutes A</v>
      </c>
      <c r="W75" s="34" t="str">
        <f>IFERROR(VLOOKUP('2-Phase de classement-Bad'!U75,'Tour en Dur'!$E$4:$G$399,3,FALSE),0)</f>
        <v>EC</v>
      </c>
      <c r="X75" s="48" t="str">
        <f>V75</f>
        <v>Téléteubiloutes A</v>
      </c>
      <c r="Y75" s="40"/>
      <c r="Z75" s="31"/>
      <c r="AA75" s="5"/>
      <c r="AB75" s="5"/>
      <c r="AE75" s="43"/>
      <c r="AF75" s="151" t="str">
        <f>$A$1&amp;" - "&amp;AG75&amp;" vs "&amp;AG76&amp;" - "&amp;AG75</f>
        <v xml:space="preserve">Bad -  vs  - </v>
      </c>
    </row>
    <row r="76" spans="2:32" ht="21" x14ac:dyDescent="0.35">
      <c r="B76" s="164"/>
      <c r="E76" s="106">
        <f>E72</f>
        <v>0.63263888888888875</v>
      </c>
      <c r="F76" s="36"/>
      <c r="G76" s="43"/>
      <c r="H76" s="43"/>
      <c r="I76" s="31"/>
      <c r="J76" s="31"/>
      <c r="K76" s="43"/>
      <c r="L76" s="151" t="str">
        <f>$A$1&amp;" - "&amp;M75&amp;" vs "&amp;M76&amp;" - "&amp;M76</f>
        <v>Bad - L'aile ou la cuite A vs Waral A - Waral A</v>
      </c>
      <c r="M76" s="41" t="str">
        <f>IF(J80="","",VLOOKUP("w",J79:K80,2,FALSE))</f>
        <v>Waral A</v>
      </c>
      <c r="N76" s="34" t="str">
        <f>IFERROR(VLOOKUP('2-Phase de classement-Bad'!L76,'Tour en Dur'!$E$4:$G$399,3,FALSE),0)</f>
        <v>EC</v>
      </c>
      <c r="O76" s="48" t="str">
        <f>M76</f>
        <v>Waral A</v>
      </c>
      <c r="P76" s="40"/>
      <c r="Q76" s="31"/>
      <c r="R76" s="31"/>
      <c r="S76" s="31"/>
      <c r="T76" s="43"/>
      <c r="U76" s="151" t="str">
        <f>$A$1&amp;" - "&amp;V75&amp;" vs "&amp;V76&amp;" - "&amp;V76</f>
        <v>Bad - Téléteubiloutes A vs Pooldeads A - Pooldeads A</v>
      </c>
      <c r="V76" s="41" t="str">
        <f>IF(S80="","",VLOOKUP("w",S79:T80,2,FALSE))</f>
        <v>Pooldeads A</v>
      </c>
      <c r="W76" s="34" t="str">
        <f>IFERROR(VLOOKUP('2-Phase de classement-Bad'!U76,'Tour en Dur'!$E$4:$G$399,3,FALSE),0)</f>
        <v>EC</v>
      </c>
      <c r="X76" s="48" t="str">
        <f>V76</f>
        <v>Pooldeads A</v>
      </c>
      <c r="Y76" s="40"/>
      <c r="Z76" s="31"/>
      <c r="AA76" s="5"/>
      <c r="AB76" s="5"/>
      <c r="AE76" s="43"/>
      <c r="AF76" s="151" t="str">
        <f>$A$1&amp;" - "&amp;AG75&amp;" vs "&amp;AG76&amp;" - "&amp;AG76</f>
        <v xml:space="preserve">Bad -  vs  - </v>
      </c>
    </row>
    <row r="77" spans="2:32" ht="21" x14ac:dyDescent="0.35">
      <c r="B77" s="164"/>
      <c r="D77" s="151" t="str">
        <f>$A$1&amp;" - "&amp;E77&amp;" vs "&amp;E78&amp;" - "&amp;E77</f>
        <v>Bad - Pooldeads A vs Waral A - Pooldeads A</v>
      </c>
      <c r="E77" s="108" t="str">
        <f>'Param. - Transition'!B26</f>
        <v>Pooldeads A</v>
      </c>
      <c r="F77" s="34" t="str">
        <f>IFERROR(VLOOKUP('2-Phase de classement-Bad'!D77,'Tour en Dur'!$E$4:$G$399,3,FALSE),0)</f>
        <v>L</v>
      </c>
      <c r="G77" s="44" t="str">
        <f>E77</f>
        <v>Pooldeads A</v>
      </c>
      <c r="H77" s="44"/>
      <c r="I77" s="31"/>
      <c r="J77" s="31"/>
      <c r="K77" s="43"/>
      <c r="L77" s="43"/>
      <c r="M77" s="31"/>
      <c r="N77" s="31"/>
      <c r="O77" s="47"/>
      <c r="P77" s="40"/>
      <c r="Q77" s="31"/>
      <c r="R77" s="31"/>
      <c r="S77" s="31"/>
      <c r="T77" s="43"/>
      <c r="U77" s="43"/>
      <c r="V77" s="31"/>
      <c r="W77" s="31"/>
      <c r="Y77" s="40"/>
      <c r="Z77" s="31"/>
      <c r="AA77" s="5"/>
      <c r="AB77" s="5"/>
      <c r="AE77" s="44"/>
      <c r="AF77" s="43"/>
    </row>
    <row r="78" spans="2:32" ht="21" x14ac:dyDescent="0.35">
      <c r="B78" s="164"/>
      <c r="D78" s="151" t="str">
        <f>$A$1&amp;" - "&amp;E77&amp;" vs "&amp;E78&amp;" - "&amp;E78</f>
        <v>Bad - Pooldeads A vs Waral A - Waral A</v>
      </c>
      <c r="E78" s="108" t="str">
        <f>'Param. - Transition'!B27</f>
        <v>Waral A</v>
      </c>
      <c r="F78" s="34" t="str">
        <f>IFERROR(VLOOKUP('2-Phase de classement-Bad'!D78,'Tour en Dur'!$E$4:$G$399,3,FALSE),0)</f>
        <v>W</v>
      </c>
      <c r="G78" s="44" t="str">
        <f>E78</f>
        <v>Waral A</v>
      </c>
      <c r="H78" s="44"/>
      <c r="I78" s="110">
        <f>I70</f>
        <v>0.66736111111111085</v>
      </c>
      <c r="J78" s="31"/>
      <c r="K78" s="43"/>
      <c r="L78" s="43"/>
      <c r="M78" s="31"/>
      <c r="N78" s="31"/>
      <c r="O78" s="47"/>
      <c r="P78" s="40"/>
      <c r="Q78" s="31"/>
      <c r="R78" s="110">
        <f>I70</f>
        <v>0.66736111111111085</v>
      </c>
      <c r="S78" s="31"/>
      <c r="T78" s="43"/>
      <c r="U78" s="43"/>
      <c r="V78" s="31"/>
      <c r="W78" s="31"/>
      <c r="Y78" s="40"/>
      <c r="Z78" s="31"/>
      <c r="AA78" s="5"/>
      <c r="AB78" s="5"/>
      <c r="AE78" s="44"/>
      <c r="AF78" s="43"/>
    </row>
    <row r="79" spans="2:32" ht="21" x14ac:dyDescent="0.35">
      <c r="B79" s="164"/>
      <c r="E79" s="109"/>
      <c r="F79" s="36"/>
      <c r="G79" s="43"/>
      <c r="H79" s="151" t="str">
        <f>$A$1&amp;" - "&amp;I79&amp;" vs "&amp;I80&amp;" - "&amp;I79</f>
        <v>Bad - Waral A vs Roue Libre A - Waral A</v>
      </c>
      <c r="I79" s="41" t="str">
        <f>IF(F78="","",VLOOKUP("w",F77:G78,2,FALSE))</f>
        <v>Waral A</v>
      </c>
      <c r="J79" s="34" t="str">
        <f>IFERROR(VLOOKUP('2-Phase de classement-Bad'!H79,'Tour en Dur'!$E$4:$G$399,3,FALSE),0)</f>
        <v>W</v>
      </c>
      <c r="K79" s="44" t="str">
        <f>I79</f>
        <v>Waral A</v>
      </c>
      <c r="L79" s="44"/>
      <c r="M79" s="31"/>
      <c r="N79" s="31"/>
      <c r="O79" s="47"/>
      <c r="P79" s="40"/>
      <c r="Q79" s="151" t="str">
        <f>$A$1&amp;" - "&amp;R79&amp;" vs "&amp;R80&amp;" - "&amp;R79</f>
        <v>Bad - Pooldeads A vs Les Fisbrmzv A - Pooldeads A</v>
      </c>
      <c r="R79" s="150" t="str">
        <f>IF(F78="","",VLOOKUP("l",F77:G78,2,FALSE))</f>
        <v>Pooldeads A</v>
      </c>
      <c r="S79" s="34" t="str">
        <f>IFERROR(VLOOKUP('2-Phase de classement-Bad'!Q79,'Tour en Dur'!$E$4:$G$399,3,FALSE),0)</f>
        <v>W</v>
      </c>
      <c r="T79" s="44" t="str">
        <f>R79</f>
        <v>Pooldeads A</v>
      </c>
      <c r="U79" s="44"/>
      <c r="V79" s="31"/>
      <c r="W79" s="31"/>
      <c r="Y79" s="40"/>
      <c r="Z79" s="31"/>
      <c r="AA79" s="5"/>
      <c r="AB79" s="5"/>
      <c r="AE79" s="151"/>
      <c r="AF79" s="44"/>
    </row>
    <row r="80" spans="2:32" ht="21" x14ac:dyDescent="0.35">
      <c r="B80" s="164"/>
      <c r="E80" s="106">
        <f>E76</f>
        <v>0.63263888888888875</v>
      </c>
      <c r="F80" s="36"/>
      <c r="G80" s="43"/>
      <c r="H80" s="151" t="str">
        <f>$A$1&amp;" - "&amp;I79&amp;" vs "&amp;I80&amp;" - "&amp;I80</f>
        <v>Bad - Waral A vs Roue Libre A - Roue Libre A</v>
      </c>
      <c r="I80" s="41" t="str">
        <f>IF(F82="","",VLOOKUP("w",F81:G82,2,FALSE))</f>
        <v>Roue Libre A</v>
      </c>
      <c r="J80" s="34" t="str">
        <f>IFERROR(VLOOKUP('2-Phase de classement-Bad'!H80,'Tour en Dur'!$E$4:$G$399,3,FALSE),0)</f>
        <v>L</v>
      </c>
      <c r="K80" s="44" t="str">
        <f>I80</f>
        <v>Roue Libre A</v>
      </c>
      <c r="L80" s="44"/>
      <c r="M80" s="111">
        <f>M74</f>
        <v>0.70208333333333295</v>
      </c>
      <c r="N80" s="31"/>
      <c r="O80" s="47"/>
      <c r="P80" s="40"/>
      <c r="Q80" s="151" t="str">
        <f>$A$1&amp;" - "&amp;R79&amp;" vs "&amp;R80&amp;" - "&amp;R80</f>
        <v>Bad - Pooldeads A vs Les Fisbrmzv A - Les Fisbrmzv A</v>
      </c>
      <c r="R80" s="150" t="str">
        <f>IF(F82="","",VLOOKUP("l",F81:G82,2,FALSE))</f>
        <v>Les Fisbrmzv A</v>
      </c>
      <c r="S80" s="34" t="str">
        <f>IFERROR(VLOOKUP('2-Phase de classement-Bad'!Q80,'Tour en Dur'!$E$4:$G$399,3,FALSE),0)</f>
        <v>L</v>
      </c>
      <c r="T80" s="44" t="str">
        <f>R80</f>
        <v>Les Fisbrmzv A</v>
      </c>
      <c r="U80" s="44"/>
      <c r="V80" s="111">
        <f>M74</f>
        <v>0.70208333333333295</v>
      </c>
      <c r="W80" s="31"/>
      <c r="Y80" s="40"/>
      <c r="Z80" s="31"/>
      <c r="AA80" s="5"/>
      <c r="AB80" s="5"/>
      <c r="AE80" s="151"/>
      <c r="AF80" s="44"/>
    </row>
    <row r="81" spans="2:32" ht="21" x14ac:dyDescent="0.35">
      <c r="B81" s="164"/>
      <c r="D81" s="151" t="str">
        <f>$A$1&amp;" - "&amp;E81&amp;" vs "&amp;E82&amp;" - "&amp;E81</f>
        <v>Bad - Les Fisbrmzv A vs Roue Libre A - Les Fisbrmzv A</v>
      </c>
      <c r="E81" s="108" t="str">
        <f>'Param. - Transition'!B32</f>
        <v>Les Fisbrmzv A</v>
      </c>
      <c r="F81" s="34" t="str">
        <f>IFERROR(VLOOKUP('2-Phase de classement-Bad'!D81,'Tour en Dur'!$E$4:$G$399,3,FALSE),0)</f>
        <v>L</v>
      </c>
      <c r="G81" s="44" t="str">
        <f>E81</f>
        <v>Les Fisbrmzv A</v>
      </c>
      <c r="H81" s="44"/>
      <c r="I81" s="31"/>
      <c r="J81" s="31"/>
      <c r="K81" s="43"/>
      <c r="L81" s="151" t="str">
        <f>$A$1&amp;" - "&amp;M81&amp;" vs "&amp;M82&amp;" - "&amp;M81</f>
        <v>Bad - Bandanateam B vs Roue Libre A - Bandanateam B</v>
      </c>
      <c r="M81" s="41" t="str">
        <f>IF(J72="","",VLOOKUP("L",J71:K72,2,FALSE))</f>
        <v>Bandanateam B</v>
      </c>
      <c r="N81" s="34">
        <f>IFERROR(VLOOKUP('2-Phase de classement-Bad'!L81,'Tour en Dur'!$E$4:$G$399,3,FALSE),0)</f>
        <v>0</v>
      </c>
      <c r="O81" s="48" t="str">
        <f>M81</f>
        <v>Bandanateam B</v>
      </c>
      <c r="P81" s="40"/>
      <c r="Q81" s="31"/>
      <c r="R81" s="31"/>
      <c r="S81" s="31"/>
      <c r="T81" s="43"/>
      <c r="U81" s="151" t="str">
        <f>$A$1&amp;" - "&amp;V81&amp;" vs "&amp;V82&amp;" - "&amp;V81</f>
        <v>Bad - Les Tengos B vs Les Fisbrmzv A - Les Tengos B</v>
      </c>
      <c r="V81" s="41" t="str">
        <f>IF(S72="","",VLOOKUP("L",S71:T72,2,FALSE))</f>
        <v>Les Tengos B</v>
      </c>
      <c r="W81" s="34">
        <f>IFERROR(VLOOKUP('2-Phase de classement-Bad'!U81,'Tour en Dur'!$E$4:$G$399,3,FALSE),0)</f>
        <v>0</v>
      </c>
      <c r="X81" s="48" t="str">
        <f>V81</f>
        <v>Les Tengos B</v>
      </c>
      <c r="Y81" s="40"/>
      <c r="Z81" s="31"/>
      <c r="AA81" s="5"/>
      <c r="AB81" s="5"/>
      <c r="AE81" s="44"/>
      <c r="AF81" s="151" t="str">
        <f>$A$1&amp;" - "&amp;AG81&amp;" vs "&amp;AG82&amp;" - "&amp;AG81</f>
        <v xml:space="preserve">Bad -  vs  - </v>
      </c>
    </row>
    <row r="82" spans="2:32" ht="21" x14ac:dyDescent="0.35">
      <c r="B82" s="165"/>
      <c r="D82" s="151" t="str">
        <f>$A$1&amp;" - "&amp;E81&amp;" vs "&amp;E82&amp;" - "&amp;E82</f>
        <v>Bad - Les Fisbrmzv A vs Roue Libre A - Roue Libre A</v>
      </c>
      <c r="E82" s="108" t="str">
        <f>'Param. - Transition'!B33</f>
        <v>Roue Libre A</v>
      </c>
      <c r="F82" s="34" t="str">
        <f>IFERROR(VLOOKUP('2-Phase de classement-Bad'!D82,'Tour en Dur'!$E$4:$G$399,3,FALSE),0)</f>
        <v>W</v>
      </c>
      <c r="G82" s="44" t="str">
        <f>E82</f>
        <v>Roue Libre A</v>
      </c>
      <c r="H82" s="44"/>
      <c r="I82" s="31"/>
      <c r="J82" s="31"/>
      <c r="K82" s="43"/>
      <c r="L82" s="151" t="str">
        <f>$A$1&amp;" - "&amp;M81&amp;" vs "&amp;M82&amp;" - "&amp;M82</f>
        <v>Bad - Bandanateam B vs Roue Libre A - Roue Libre A</v>
      </c>
      <c r="M82" s="41" t="str">
        <f>IF(J80="","",VLOOKUP("L",J79:K80,2,FALSE))</f>
        <v>Roue Libre A</v>
      </c>
      <c r="N82" s="34">
        <f>IFERROR(VLOOKUP('2-Phase de classement-Bad'!L82,'Tour en Dur'!$E$4:$G$399,3,FALSE),0)</f>
        <v>0</v>
      </c>
      <c r="O82" s="48" t="str">
        <f>M82</f>
        <v>Roue Libre A</v>
      </c>
      <c r="P82" s="40"/>
      <c r="Q82" s="31"/>
      <c r="R82" s="31"/>
      <c r="S82" s="31"/>
      <c r="T82" s="43"/>
      <c r="U82" s="151" t="str">
        <f>$A$1&amp;" - "&amp;V81&amp;" vs "&amp;V82&amp;" - "&amp;V82</f>
        <v>Bad - Les Tengos B vs Les Fisbrmzv A - Les Fisbrmzv A</v>
      </c>
      <c r="V82" s="41" t="str">
        <f>IF(S80="","",VLOOKUP("L",S79:T80,2,FALSE))</f>
        <v>Les Fisbrmzv A</v>
      </c>
      <c r="W82" s="34">
        <f>IFERROR(VLOOKUP('2-Phase de classement-Bad'!U82,'Tour en Dur'!$E$4:$G$399,3,FALSE),0)</f>
        <v>0</v>
      </c>
      <c r="X82" s="48" t="str">
        <f>V82</f>
        <v>Les Fisbrmzv A</v>
      </c>
      <c r="Y82" s="40"/>
      <c r="Z82" s="31"/>
      <c r="AA82" s="5"/>
      <c r="AB82" s="5"/>
      <c r="AE82" s="44"/>
      <c r="AF82" s="151" t="str">
        <f>$A$1&amp;" - "&amp;AG81&amp;" vs "&amp;AG82&amp;" - "&amp;AG82</f>
        <v xml:space="preserve">Bad -  vs  - </v>
      </c>
    </row>
    <row r="83" spans="2:32" ht="21" x14ac:dyDescent="0.35">
      <c r="E83" s="109"/>
      <c r="G83" s="43"/>
      <c r="H83" s="43"/>
      <c r="I83" s="31"/>
      <c r="J83" s="31"/>
      <c r="K83" s="43"/>
      <c r="L83" s="43"/>
      <c r="M83" s="31"/>
      <c r="N83" s="31"/>
      <c r="O83" s="47"/>
      <c r="P83" s="40"/>
      <c r="Q83" s="31"/>
      <c r="R83" s="31"/>
      <c r="S83" s="31"/>
      <c r="T83" s="43"/>
      <c r="U83" s="43"/>
      <c r="V83" s="31"/>
      <c r="W83" s="31"/>
      <c r="Y83" s="40"/>
      <c r="Z83" s="31"/>
      <c r="AE83" s="43"/>
      <c r="AF83" s="43"/>
    </row>
    <row r="84" spans="2:32" ht="21" x14ac:dyDescent="0.35">
      <c r="P84" s="38"/>
      <c r="Y84" s="38"/>
    </row>
    <row r="85" spans="2:32" ht="21" x14ac:dyDescent="0.35">
      <c r="P85" s="38"/>
      <c r="V85" s="37" t="s">
        <v>44</v>
      </c>
      <c r="Y85" s="38"/>
    </row>
    <row r="86" spans="2:32" ht="18.5" x14ac:dyDescent="0.35">
      <c r="V86" s="37">
        <f>M74+Paramétrage!$G$26+Paramétrage!$G$27</f>
        <v>0.70902777777777737</v>
      </c>
    </row>
  </sheetData>
  <sheetProtection selectLockedCells="1"/>
  <mergeCells count="8">
    <mergeCell ref="B53:B66"/>
    <mergeCell ref="B69:B82"/>
    <mergeCell ref="E2:N2"/>
    <mergeCell ref="R2:W2"/>
    <mergeCell ref="AA2:AC2"/>
    <mergeCell ref="B5:B18"/>
    <mergeCell ref="B21:B34"/>
    <mergeCell ref="B37:B50"/>
  </mergeCells>
  <conditionalFormatting sqref="E5:E7">
    <cfRule type="cellIs" dxfId="882" priority="1094" operator="equal">
      <formula>"W"</formula>
    </cfRule>
    <cfRule type="cellIs" dxfId="881" priority="1093" operator="equal">
      <formula>"N"</formula>
    </cfRule>
    <cfRule type="cellIs" dxfId="880" priority="1095" operator="equal">
      <formula>"L"</formula>
    </cfRule>
  </conditionalFormatting>
  <conditionalFormatting sqref="E13:E15">
    <cfRule type="cellIs" dxfId="879" priority="1128" operator="equal">
      <formula>"L"</formula>
    </cfRule>
    <cfRule type="cellIs" dxfId="878" priority="1127" operator="equal">
      <formula>"W"</formula>
    </cfRule>
    <cfRule type="cellIs" dxfId="877" priority="1126" operator="equal">
      <formula>"N"</formula>
    </cfRule>
  </conditionalFormatting>
  <conditionalFormatting sqref="E21:E23">
    <cfRule type="cellIs" dxfId="876" priority="1167" operator="equal">
      <formula>"L"</formula>
    </cfRule>
    <cfRule type="cellIs" dxfId="875" priority="1166" operator="equal">
      <formula>"W"</formula>
    </cfRule>
    <cfRule type="cellIs" dxfId="874" priority="1165" operator="equal">
      <formula>"N"</formula>
    </cfRule>
  </conditionalFormatting>
  <conditionalFormatting sqref="E29:E31">
    <cfRule type="cellIs" dxfId="873" priority="1198" operator="equal">
      <formula>"N"</formula>
    </cfRule>
    <cfRule type="cellIs" dxfId="872" priority="1200" operator="equal">
      <formula>"L"</formula>
    </cfRule>
    <cfRule type="cellIs" dxfId="871" priority="1199" operator="equal">
      <formula>"W"</formula>
    </cfRule>
  </conditionalFormatting>
  <conditionalFormatting sqref="E37:E39">
    <cfRule type="cellIs" dxfId="870" priority="1324" operator="equal">
      <formula>"W"</formula>
    </cfRule>
    <cfRule type="cellIs" dxfId="869" priority="1325" operator="equal">
      <formula>"L"</formula>
    </cfRule>
    <cfRule type="cellIs" dxfId="868" priority="1323" operator="equal">
      <formula>"N"</formula>
    </cfRule>
  </conditionalFormatting>
  <conditionalFormatting sqref="E45:E47">
    <cfRule type="cellIs" dxfId="867" priority="1358" operator="equal">
      <formula>"L"</formula>
    </cfRule>
    <cfRule type="cellIs" dxfId="866" priority="1357" operator="equal">
      <formula>"W"</formula>
    </cfRule>
    <cfRule type="cellIs" dxfId="865" priority="1356" operator="equal">
      <formula>"N"</formula>
    </cfRule>
  </conditionalFormatting>
  <conditionalFormatting sqref="E61:E63">
    <cfRule type="cellIs" dxfId="864" priority="1371" operator="equal">
      <formula>"N"</formula>
    </cfRule>
    <cfRule type="cellIs" dxfId="863" priority="1372" operator="equal">
      <formula>"W"</formula>
    </cfRule>
    <cfRule type="cellIs" dxfId="862" priority="1373" operator="equal">
      <formula>"L"</formula>
    </cfRule>
  </conditionalFormatting>
  <conditionalFormatting sqref="E77:E79">
    <cfRule type="cellIs" dxfId="861" priority="1388" operator="equal">
      <formula>"L"</formula>
    </cfRule>
    <cfRule type="cellIs" dxfId="860" priority="1387" operator="equal">
      <formula>"W"</formula>
    </cfRule>
    <cfRule type="cellIs" dxfId="859" priority="1386" operator="equal">
      <formula>"N"</formula>
    </cfRule>
  </conditionalFormatting>
  <conditionalFormatting sqref="E1:O1 C3:O3 E69:E71 E73:E75 E81:E82 E83:H83 E84:O85 E86:U86 E87:Z170">
    <cfRule type="cellIs" dxfId="858" priority="1391" operator="equal">
      <formula>"L"</formula>
    </cfRule>
    <cfRule type="cellIs" dxfId="857" priority="1389" operator="equal">
      <formula>"N"</formula>
    </cfRule>
    <cfRule type="cellIs" dxfId="856" priority="1390" operator="equal">
      <formula>"W"</formula>
    </cfRule>
  </conditionalFormatting>
  <conditionalFormatting sqref="F5:F82">
    <cfRule type="cellIs" dxfId="855" priority="182" operator="equal">
      <formula>"W"</formula>
    </cfRule>
    <cfRule type="cellIs" dxfId="854" priority="181" operator="equal">
      <formula>"N"</formula>
    </cfRule>
    <cfRule type="cellIs" dxfId="853" priority="183" operator="equal">
      <formula>"L"</formula>
    </cfRule>
  </conditionalFormatting>
  <conditionalFormatting sqref="G5:H6 G7:G8">
    <cfRule type="cellIs" dxfId="852" priority="1121" operator="equal">
      <formula>"W"</formula>
    </cfRule>
    <cfRule type="cellIs" dxfId="851" priority="1120" operator="equal">
      <formula>"N"</formula>
    </cfRule>
    <cfRule type="cellIs" dxfId="850" priority="1122" operator="equal">
      <formula>"L"</formula>
    </cfRule>
  </conditionalFormatting>
  <conditionalFormatting sqref="G13:H14 G15:G16">
    <cfRule type="cellIs" dxfId="849" priority="1124" operator="equal">
      <formula>"W"</formula>
    </cfRule>
    <cfRule type="cellIs" dxfId="848" priority="1125" operator="equal">
      <formula>"L"</formula>
    </cfRule>
    <cfRule type="cellIs" dxfId="847" priority="1123" operator="equal">
      <formula>"N"</formula>
    </cfRule>
  </conditionalFormatting>
  <conditionalFormatting sqref="G21:H22 G23:G24">
    <cfRule type="cellIs" dxfId="846" priority="1193" operator="equal">
      <formula>"W"</formula>
    </cfRule>
    <cfRule type="cellIs" dxfId="845" priority="1192" operator="equal">
      <formula>"N"</formula>
    </cfRule>
    <cfRule type="cellIs" dxfId="844" priority="1194" operator="equal">
      <formula>"L"</formula>
    </cfRule>
  </conditionalFormatting>
  <conditionalFormatting sqref="G29:H30 G31:G32">
    <cfRule type="cellIs" dxfId="843" priority="1196" operator="equal">
      <formula>"W"</formula>
    </cfRule>
    <cfRule type="cellIs" dxfId="842" priority="1195" operator="equal">
      <formula>"N"</formula>
    </cfRule>
    <cfRule type="cellIs" dxfId="841" priority="1197" operator="equal">
      <formula>"L"</formula>
    </cfRule>
  </conditionalFormatting>
  <conditionalFormatting sqref="G37:H38 G39:G40">
    <cfRule type="cellIs" dxfId="840" priority="1352" operator="equal">
      <formula>"L"</formula>
    </cfRule>
    <cfRule type="cellIs" dxfId="839" priority="1351" operator="equal">
      <formula>"W"</formula>
    </cfRule>
    <cfRule type="cellIs" dxfId="838" priority="1350" operator="equal">
      <formula>"N"</formula>
    </cfRule>
  </conditionalFormatting>
  <conditionalFormatting sqref="G45:H46 G47:G48">
    <cfRule type="cellIs" dxfId="837" priority="1355" operator="equal">
      <formula>"L"</formula>
    </cfRule>
    <cfRule type="cellIs" dxfId="836" priority="1354" operator="equal">
      <formula>"W"</formula>
    </cfRule>
    <cfRule type="cellIs" dxfId="835" priority="1353" operator="equal">
      <formula>"N"</formula>
    </cfRule>
  </conditionalFormatting>
  <conditionalFormatting sqref="G53:H54 G55:G56 G57:H62 G63:G64">
    <cfRule type="cellIs" dxfId="834" priority="1369" operator="equal">
      <formula>"W"</formula>
    </cfRule>
    <cfRule type="cellIs" dxfId="833" priority="1368" operator="equal">
      <formula>"N"</formula>
    </cfRule>
    <cfRule type="cellIs" dxfId="832" priority="1370" operator="equal">
      <formula>"L"</formula>
    </cfRule>
  </conditionalFormatting>
  <conditionalFormatting sqref="G69:H70 G71:G72 G73:H78 G79:G80">
    <cfRule type="cellIs" dxfId="831" priority="1385" operator="equal">
      <formula>"L"</formula>
    </cfRule>
    <cfRule type="cellIs" dxfId="830" priority="1384" operator="equal">
      <formula>"W"</formula>
    </cfRule>
    <cfRule type="cellIs" dxfId="829" priority="1383" operator="equal">
      <formula>"N"</formula>
    </cfRule>
  </conditionalFormatting>
  <conditionalFormatting sqref="I7:I8">
    <cfRule type="cellIs" dxfId="828" priority="1117" operator="equal">
      <formula>"N"</formula>
    </cfRule>
    <cfRule type="cellIs" dxfId="827" priority="1118" operator="equal">
      <formula>"W"</formula>
    </cfRule>
    <cfRule type="cellIs" dxfId="826" priority="1119" operator="equal">
      <formula>"L"</formula>
    </cfRule>
  </conditionalFormatting>
  <conditionalFormatting sqref="I23:I24">
    <cfRule type="cellIs" dxfId="825" priority="1190" operator="equal">
      <formula>"W"</formula>
    </cfRule>
    <cfRule type="cellIs" dxfId="824" priority="1191" operator="equal">
      <formula>"L"</formula>
    </cfRule>
    <cfRule type="cellIs" dxfId="823" priority="1189" operator="equal">
      <formula>"N"</formula>
    </cfRule>
  </conditionalFormatting>
  <conditionalFormatting sqref="I39:I40">
    <cfRule type="cellIs" dxfId="822" priority="1347" operator="equal">
      <formula>"N"</formula>
    </cfRule>
    <cfRule type="cellIs" dxfId="821" priority="1348" operator="equal">
      <formula>"W"</formula>
    </cfRule>
    <cfRule type="cellIs" dxfId="820" priority="1349" operator="equal">
      <formula>"L"</formula>
    </cfRule>
  </conditionalFormatting>
  <conditionalFormatting sqref="I55:I57">
    <cfRule type="cellIs" dxfId="819" priority="1318" operator="equal">
      <formula>"W"</formula>
    </cfRule>
    <cfRule type="cellIs" dxfId="818" priority="1319" operator="equal">
      <formula>"L"</formula>
    </cfRule>
    <cfRule type="cellIs" dxfId="817" priority="1317" operator="equal">
      <formula>"N"</formula>
    </cfRule>
  </conditionalFormatting>
  <conditionalFormatting sqref="I71:I73">
    <cfRule type="cellIs" dxfId="816" priority="1290" operator="equal">
      <formula>"N"</formula>
    </cfRule>
    <cfRule type="cellIs" dxfId="815" priority="1291" operator="equal">
      <formula>"W"</formula>
    </cfRule>
    <cfRule type="cellIs" dxfId="814" priority="1292" operator="equal">
      <formula>"L"</formula>
    </cfRule>
  </conditionalFormatting>
  <conditionalFormatting sqref="J6:J9">
    <cfRule type="cellIs" dxfId="813" priority="178" operator="equal">
      <formula>"N"</formula>
    </cfRule>
    <cfRule type="cellIs" dxfId="812" priority="180" operator="equal">
      <formula>"L"</formula>
    </cfRule>
    <cfRule type="cellIs" dxfId="811" priority="179" operator="equal">
      <formula>"W"</formula>
    </cfRule>
  </conditionalFormatting>
  <conditionalFormatting sqref="J11:J17">
    <cfRule type="cellIs" dxfId="810" priority="175" operator="equal">
      <formula>"N"</formula>
    </cfRule>
    <cfRule type="cellIs" dxfId="809" priority="177" operator="equal">
      <formula>"L"</formula>
    </cfRule>
    <cfRule type="cellIs" dxfId="808" priority="176" operator="equal">
      <formula>"W"</formula>
    </cfRule>
  </conditionalFormatting>
  <conditionalFormatting sqref="J20:J25">
    <cfRule type="cellIs" dxfId="807" priority="173" operator="equal">
      <formula>"W"</formula>
    </cfRule>
    <cfRule type="cellIs" dxfId="806" priority="172" operator="equal">
      <formula>"N"</formula>
    </cfRule>
    <cfRule type="cellIs" dxfId="805" priority="174" operator="equal">
      <formula>"L"</formula>
    </cfRule>
  </conditionalFormatting>
  <conditionalFormatting sqref="J27:J33">
    <cfRule type="cellIs" dxfId="804" priority="171" operator="equal">
      <formula>"L"</formula>
    </cfRule>
    <cfRule type="cellIs" dxfId="803" priority="170" operator="equal">
      <formula>"W"</formula>
    </cfRule>
    <cfRule type="cellIs" dxfId="802" priority="169" operator="equal">
      <formula>"N"</formula>
    </cfRule>
  </conditionalFormatting>
  <conditionalFormatting sqref="J36:J41">
    <cfRule type="cellIs" dxfId="801" priority="168" operator="equal">
      <formula>"L"</formula>
    </cfRule>
    <cfRule type="cellIs" dxfId="800" priority="167" operator="equal">
      <formula>"W"</formula>
    </cfRule>
    <cfRule type="cellIs" dxfId="799" priority="166" operator="equal">
      <formula>"N"</formula>
    </cfRule>
  </conditionalFormatting>
  <conditionalFormatting sqref="J43:J49">
    <cfRule type="cellIs" dxfId="798" priority="164" operator="equal">
      <formula>"W"</formula>
    </cfRule>
    <cfRule type="cellIs" dxfId="797" priority="163" operator="equal">
      <formula>"N"</formula>
    </cfRule>
    <cfRule type="cellIs" dxfId="796" priority="165" operator="equal">
      <formula>"L"</formula>
    </cfRule>
  </conditionalFormatting>
  <conditionalFormatting sqref="J52:J57">
    <cfRule type="cellIs" dxfId="795" priority="160" operator="equal">
      <formula>"N"</formula>
    </cfRule>
    <cfRule type="cellIs" dxfId="794" priority="161" operator="equal">
      <formula>"W"</formula>
    </cfRule>
    <cfRule type="cellIs" dxfId="793" priority="162" operator="equal">
      <formula>"L"</formula>
    </cfRule>
  </conditionalFormatting>
  <conditionalFormatting sqref="J59:J65">
    <cfRule type="cellIs" dxfId="792" priority="158" operator="equal">
      <formula>"W"</formula>
    </cfRule>
    <cfRule type="cellIs" dxfId="791" priority="157" operator="equal">
      <formula>"N"</formula>
    </cfRule>
    <cfRule type="cellIs" dxfId="790" priority="159" operator="equal">
      <formula>"L"</formula>
    </cfRule>
  </conditionalFormatting>
  <conditionalFormatting sqref="J68:J73">
    <cfRule type="cellIs" dxfId="789" priority="155" operator="equal">
      <formula>"W"</formula>
    </cfRule>
    <cfRule type="cellIs" dxfId="788" priority="156" operator="equal">
      <formula>"L"</formula>
    </cfRule>
    <cfRule type="cellIs" dxfId="787" priority="154" operator="equal">
      <formula>"N"</formula>
    </cfRule>
  </conditionalFormatting>
  <conditionalFormatting sqref="J75:J80">
    <cfRule type="cellIs" dxfId="786" priority="151" operator="equal">
      <formula>"N"</formula>
    </cfRule>
    <cfRule type="cellIs" dxfId="785" priority="152" operator="equal">
      <formula>"W"</formula>
    </cfRule>
    <cfRule type="cellIs" dxfId="784" priority="153" operator="equal">
      <formula>"L"</formula>
    </cfRule>
  </conditionalFormatting>
  <conditionalFormatting sqref="K82">
    <cfRule type="cellIs" dxfId="783" priority="1379" operator="equal">
      <formula>"L"</formula>
    </cfRule>
    <cfRule type="cellIs" dxfId="782" priority="1378" operator="equal">
      <formula>"W"</formula>
    </cfRule>
    <cfRule type="cellIs" dxfId="781" priority="1377" operator="equal">
      <formula>"N"</formula>
    </cfRule>
  </conditionalFormatting>
  <conditionalFormatting sqref="K6:L10 K11:K12">
    <cfRule type="cellIs" dxfId="780" priority="1112" operator="equal">
      <formula>"W"</formula>
    </cfRule>
    <cfRule type="cellIs" dxfId="779" priority="1111" operator="equal">
      <formula>"N"</formula>
    </cfRule>
    <cfRule type="cellIs" dxfId="778" priority="1113" operator="equal">
      <formula>"L"</formula>
    </cfRule>
  </conditionalFormatting>
  <conditionalFormatting sqref="K14:L16 I15:I16 K17:K18">
    <cfRule type="cellIs" dxfId="777" priority="1077" operator="equal">
      <formula>"L"</formula>
    </cfRule>
    <cfRule type="cellIs" dxfId="776" priority="1076" operator="equal">
      <formula>"W"</formula>
    </cfRule>
    <cfRule type="cellIs" dxfId="775" priority="1075" operator="equal">
      <formula>"N"</formula>
    </cfRule>
  </conditionalFormatting>
  <conditionalFormatting sqref="K22:L26 K27:K28">
    <cfRule type="cellIs" dxfId="774" priority="1183" operator="equal">
      <formula>"N"</formula>
    </cfRule>
    <cfRule type="cellIs" dxfId="773" priority="1185" operator="equal">
      <formula>"L"</formula>
    </cfRule>
    <cfRule type="cellIs" dxfId="772" priority="1184" operator="equal">
      <formula>"W"</formula>
    </cfRule>
  </conditionalFormatting>
  <conditionalFormatting sqref="K30:L32 I31:I32 K33:K34">
    <cfRule type="cellIs" dxfId="771" priority="1149" operator="equal">
      <formula>"L"</formula>
    </cfRule>
    <cfRule type="cellIs" dxfId="770" priority="1147" operator="equal">
      <formula>"N"</formula>
    </cfRule>
    <cfRule type="cellIs" dxfId="769" priority="1148" operator="equal">
      <formula>"W"</formula>
    </cfRule>
  </conditionalFormatting>
  <conditionalFormatting sqref="K38:L42 K43:K44">
    <cfRule type="cellIs" dxfId="768" priority="1341" operator="equal">
      <formula>"N"</formula>
    </cfRule>
    <cfRule type="cellIs" dxfId="767" priority="1342" operator="equal">
      <formula>"W"</formula>
    </cfRule>
    <cfRule type="cellIs" dxfId="766" priority="1343" operator="equal">
      <formula>"L"</formula>
    </cfRule>
  </conditionalFormatting>
  <conditionalFormatting sqref="K46:L48 I47:I48 K49:K50">
    <cfRule type="cellIs" dxfId="765" priority="1258" operator="equal">
      <formula>"L"</formula>
    </cfRule>
    <cfRule type="cellIs" dxfId="764" priority="1257" operator="equal">
      <formula>"W"</formula>
    </cfRule>
    <cfRule type="cellIs" dxfId="763" priority="1256" operator="equal">
      <formula>"N"</formula>
    </cfRule>
  </conditionalFormatting>
  <conditionalFormatting sqref="K54:L58 K59:K60 K61:L64 I63:I64 K65:K66">
    <cfRule type="cellIs" dxfId="762" priority="1252" operator="equal">
      <formula>"L"</formula>
    </cfRule>
    <cfRule type="cellIs" dxfId="761" priority="1251" operator="equal">
      <formula>"W"</formula>
    </cfRule>
    <cfRule type="cellIs" dxfId="760" priority="1250" operator="equal">
      <formula>"N"</formula>
    </cfRule>
  </conditionalFormatting>
  <conditionalFormatting sqref="K70:L74 K75:K76 K77:L80 I79:I80">
    <cfRule type="cellIs" dxfId="759" priority="1246" operator="equal">
      <formula>"L"</formula>
    </cfRule>
    <cfRule type="cellIs" dxfId="758" priority="1245" operator="equal">
      <formula>"W"</formula>
    </cfRule>
    <cfRule type="cellIs" dxfId="757" priority="1244" operator="equal">
      <formula>"N"</formula>
    </cfRule>
  </conditionalFormatting>
  <conditionalFormatting sqref="M59:M61">
    <cfRule type="cellIs" dxfId="756" priority="1312" operator="equal">
      <formula>"W"</formula>
    </cfRule>
    <cfRule type="cellIs" dxfId="755" priority="1313" operator="equal">
      <formula>"L"</formula>
    </cfRule>
    <cfRule type="cellIs" dxfId="754" priority="1311" operator="equal">
      <formula>"N"</formula>
    </cfRule>
  </conditionalFormatting>
  <conditionalFormatting sqref="M75:M77">
    <cfRule type="cellIs" dxfId="753" priority="1294" operator="equal">
      <formula>"W"</formula>
    </cfRule>
    <cfRule type="cellIs" dxfId="752" priority="1293" operator="equal">
      <formula>"N"</formula>
    </cfRule>
    <cfRule type="cellIs" dxfId="751" priority="1295" operator="equal">
      <formula>"L"</formula>
    </cfRule>
  </conditionalFormatting>
  <conditionalFormatting sqref="M11:O12">
    <cfRule type="cellIs" dxfId="750" priority="66" operator="equal">
      <formula>"L"</formula>
    </cfRule>
    <cfRule type="cellIs" dxfId="749" priority="65" operator="equal">
      <formula>"W"</formula>
    </cfRule>
    <cfRule type="cellIs" dxfId="748" priority="64" operator="equal">
      <formula>"N"</formula>
    </cfRule>
  </conditionalFormatting>
  <conditionalFormatting sqref="M17:O18">
    <cfRule type="cellIs" dxfId="747" priority="78" operator="equal">
      <formula>"L"</formula>
    </cfRule>
    <cfRule type="cellIs" dxfId="746" priority="76" operator="equal">
      <formula>"N"</formula>
    </cfRule>
    <cfRule type="cellIs" dxfId="745" priority="77" operator="equal">
      <formula>"W"</formula>
    </cfRule>
  </conditionalFormatting>
  <conditionalFormatting sqref="M27:O28">
    <cfRule type="cellIs" dxfId="744" priority="91" operator="equal">
      <formula>"N"</formula>
    </cfRule>
    <cfRule type="cellIs" dxfId="743" priority="93" operator="equal">
      <formula>"L"</formula>
    </cfRule>
    <cfRule type="cellIs" dxfId="742" priority="92" operator="equal">
      <formula>"W"</formula>
    </cfRule>
  </conditionalFormatting>
  <conditionalFormatting sqref="M33:O34">
    <cfRule type="cellIs" dxfId="741" priority="95" operator="equal">
      <formula>"W"</formula>
    </cfRule>
    <cfRule type="cellIs" dxfId="740" priority="96" operator="equal">
      <formula>"L"</formula>
    </cfRule>
    <cfRule type="cellIs" dxfId="739" priority="94" operator="equal">
      <formula>"N"</formula>
    </cfRule>
  </conditionalFormatting>
  <conditionalFormatting sqref="M43:O44">
    <cfRule type="cellIs" dxfId="738" priority="105" operator="equal">
      <formula>"L"</formula>
    </cfRule>
    <cfRule type="cellIs" dxfId="737" priority="104" operator="equal">
      <formula>"W"</formula>
    </cfRule>
    <cfRule type="cellIs" dxfId="736" priority="103" operator="equal">
      <formula>"N"</formula>
    </cfRule>
  </conditionalFormatting>
  <conditionalFormatting sqref="M49:O50">
    <cfRule type="cellIs" dxfId="735" priority="114" operator="equal">
      <formula>"L"</formula>
    </cfRule>
    <cfRule type="cellIs" dxfId="734" priority="113" operator="equal">
      <formula>"W"</formula>
    </cfRule>
    <cfRule type="cellIs" dxfId="733" priority="112" operator="equal">
      <formula>"N"</formula>
    </cfRule>
  </conditionalFormatting>
  <conditionalFormatting sqref="M65:O66">
    <cfRule type="cellIs" dxfId="732" priority="131" operator="equal">
      <formula>"W"</formula>
    </cfRule>
    <cfRule type="cellIs" dxfId="731" priority="130" operator="equal">
      <formula>"N"</formula>
    </cfRule>
    <cfRule type="cellIs" dxfId="730" priority="132" operator="equal">
      <formula>"L"</formula>
    </cfRule>
  </conditionalFormatting>
  <conditionalFormatting sqref="M81:O82">
    <cfRule type="cellIs" dxfId="729" priority="133" operator="equal">
      <formula>"N"</formula>
    </cfRule>
    <cfRule type="cellIs" dxfId="728" priority="134" operator="equal">
      <formula>"W"</formula>
    </cfRule>
    <cfRule type="cellIs" dxfId="727" priority="135" operator="equal">
      <formula>"L"</formula>
    </cfRule>
  </conditionalFormatting>
  <conditionalFormatting sqref="N6:O10 N13:O16 N19:O26 N29:O32 N35:O42 N45:O48">
    <cfRule type="cellIs" dxfId="726" priority="463" operator="equal">
      <formula>"N"</formula>
    </cfRule>
    <cfRule type="cellIs" dxfId="725" priority="464" operator="equal">
      <formula>"W"</formula>
    </cfRule>
    <cfRule type="cellIs" dxfId="724" priority="465" operator="equal">
      <formula>"L"</formula>
    </cfRule>
  </conditionalFormatting>
  <conditionalFormatting sqref="N51:O64">
    <cfRule type="cellIs" dxfId="723" priority="128" operator="equal">
      <formula>"W"</formula>
    </cfRule>
    <cfRule type="cellIs" dxfId="722" priority="129" operator="equal">
      <formula>"L"</formula>
    </cfRule>
    <cfRule type="cellIs" dxfId="721" priority="127" operator="equal">
      <formula>"N"</formula>
    </cfRule>
  </conditionalFormatting>
  <conditionalFormatting sqref="N67:O80">
    <cfRule type="cellIs" dxfId="720" priority="138" operator="equal">
      <formula>"L"</formula>
    </cfRule>
    <cfRule type="cellIs" dxfId="719" priority="136" operator="equal">
      <formula>"N"</formula>
    </cfRule>
    <cfRule type="cellIs" dxfId="718" priority="137" operator="equal">
      <formula>"W"</formula>
    </cfRule>
  </conditionalFormatting>
  <conditionalFormatting sqref="R7:R9">
    <cfRule type="cellIs" dxfId="717" priority="1115" operator="equal">
      <formula>"W"</formula>
    </cfRule>
    <cfRule type="cellIs" dxfId="716" priority="1114" operator="equal">
      <formula>"N"</formula>
    </cfRule>
    <cfRule type="cellIs" dxfId="715" priority="1116" operator="equal">
      <formula>"L"</formula>
    </cfRule>
  </conditionalFormatting>
  <conditionalFormatting sqref="R23:R25">
    <cfRule type="cellIs" dxfId="714" priority="1188" operator="equal">
      <formula>"L"</formula>
    </cfRule>
    <cfRule type="cellIs" dxfId="713" priority="1187" operator="equal">
      <formula>"W"</formula>
    </cfRule>
    <cfRule type="cellIs" dxfId="712" priority="1186" operator="equal">
      <formula>"N"</formula>
    </cfRule>
  </conditionalFormatting>
  <conditionalFormatting sqref="R39:R41">
    <cfRule type="cellIs" dxfId="711" priority="1346" operator="equal">
      <formula>"L"</formula>
    </cfRule>
    <cfRule type="cellIs" dxfId="710" priority="1344" operator="equal">
      <formula>"N"</formula>
    </cfRule>
    <cfRule type="cellIs" dxfId="709" priority="1345" operator="equal">
      <formula>"W"</formula>
    </cfRule>
  </conditionalFormatting>
  <conditionalFormatting sqref="R55:R57">
    <cfRule type="cellIs" dxfId="708" priority="1315" operator="equal">
      <formula>"W"</formula>
    </cfRule>
    <cfRule type="cellIs" dxfId="707" priority="1316" operator="equal">
      <formula>"L"</formula>
    </cfRule>
    <cfRule type="cellIs" dxfId="706" priority="1314" operator="equal">
      <formula>"N"</formula>
    </cfRule>
  </conditionalFormatting>
  <conditionalFormatting sqref="R71:R73">
    <cfRule type="cellIs" dxfId="705" priority="1296" operator="equal">
      <formula>"N"</formula>
    </cfRule>
    <cfRule type="cellIs" dxfId="704" priority="1298" operator="equal">
      <formula>"L"</formula>
    </cfRule>
    <cfRule type="cellIs" dxfId="703" priority="1297" operator="equal">
      <formula>"W"</formula>
    </cfRule>
  </conditionalFormatting>
  <conditionalFormatting sqref="S5:S9">
    <cfRule type="cellIs" dxfId="702" priority="62" operator="equal">
      <formula>"W"</formula>
    </cfRule>
    <cfRule type="cellIs" dxfId="701" priority="63" operator="equal">
      <formula>"L"</formula>
    </cfRule>
    <cfRule type="cellIs" dxfId="700" priority="61" operator="equal">
      <formula>"N"</formula>
    </cfRule>
  </conditionalFormatting>
  <conditionalFormatting sqref="S11:S17">
    <cfRule type="cellIs" dxfId="699" priority="75" operator="equal">
      <formula>"L"</formula>
    </cfRule>
    <cfRule type="cellIs" dxfId="698" priority="74" operator="equal">
      <formula>"W"</formula>
    </cfRule>
    <cfRule type="cellIs" dxfId="697" priority="73" operator="equal">
      <formula>"N"</formula>
    </cfRule>
  </conditionalFormatting>
  <conditionalFormatting sqref="S20:S25">
    <cfRule type="cellIs" dxfId="696" priority="79" operator="equal">
      <formula>"N"</formula>
    </cfRule>
    <cfRule type="cellIs" dxfId="695" priority="80" operator="equal">
      <formula>"W"</formula>
    </cfRule>
    <cfRule type="cellIs" dxfId="694" priority="81" operator="equal">
      <formula>"L"</formula>
    </cfRule>
  </conditionalFormatting>
  <conditionalFormatting sqref="S27:S33">
    <cfRule type="cellIs" dxfId="693" priority="88" operator="equal">
      <formula>"N"</formula>
    </cfRule>
    <cfRule type="cellIs" dxfId="692" priority="89" operator="equal">
      <formula>"W"</formula>
    </cfRule>
    <cfRule type="cellIs" dxfId="691" priority="90" operator="equal">
      <formula>"L"</formula>
    </cfRule>
  </conditionalFormatting>
  <conditionalFormatting sqref="S36:S41">
    <cfRule type="cellIs" dxfId="690" priority="99" operator="equal">
      <formula>"L"</formula>
    </cfRule>
    <cfRule type="cellIs" dxfId="689" priority="98" operator="equal">
      <formula>"W"</formula>
    </cfRule>
    <cfRule type="cellIs" dxfId="688" priority="97" operator="equal">
      <formula>"N"</formula>
    </cfRule>
  </conditionalFormatting>
  <conditionalFormatting sqref="S43:S49">
    <cfRule type="cellIs" dxfId="687" priority="106" operator="equal">
      <formula>"N"</formula>
    </cfRule>
    <cfRule type="cellIs" dxfId="686" priority="107" operator="equal">
      <formula>"W"</formula>
    </cfRule>
    <cfRule type="cellIs" dxfId="685" priority="108" operator="equal">
      <formula>"L"</formula>
    </cfRule>
  </conditionalFormatting>
  <conditionalFormatting sqref="S52:S57">
    <cfRule type="cellIs" dxfId="684" priority="116" operator="equal">
      <formula>"W"</formula>
    </cfRule>
    <cfRule type="cellIs" dxfId="683" priority="117" operator="equal">
      <formula>"L"</formula>
    </cfRule>
    <cfRule type="cellIs" dxfId="682" priority="115" operator="equal">
      <formula>"N"</formula>
    </cfRule>
  </conditionalFormatting>
  <conditionalFormatting sqref="S59:S65">
    <cfRule type="cellIs" dxfId="681" priority="119" operator="equal">
      <formula>"W"</formula>
    </cfRule>
    <cfRule type="cellIs" dxfId="680" priority="120" operator="equal">
      <formula>"L"</formula>
    </cfRule>
    <cfRule type="cellIs" dxfId="679" priority="118" operator="equal">
      <formula>"N"</formula>
    </cfRule>
  </conditionalFormatting>
  <conditionalFormatting sqref="S68:S73">
    <cfRule type="cellIs" dxfId="678" priority="140" operator="equal">
      <formula>"W"</formula>
    </cfRule>
    <cfRule type="cellIs" dxfId="677" priority="139" operator="equal">
      <formula>"N"</formula>
    </cfRule>
    <cfRule type="cellIs" dxfId="676" priority="141" operator="equal">
      <formula>"L"</formula>
    </cfRule>
  </conditionalFormatting>
  <conditionalFormatting sqref="S75:S80">
    <cfRule type="cellIs" dxfId="675" priority="149" operator="equal">
      <formula>"W"</formula>
    </cfRule>
    <cfRule type="cellIs" dxfId="674" priority="148" operator="equal">
      <formula>"N"</formula>
    </cfRule>
    <cfRule type="cellIs" dxfId="673" priority="150" operator="equal">
      <formula>"L"</formula>
    </cfRule>
  </conditionalFormatting>
  <conditionalFormatting sqref="T82">
    <cfRule type="cellIs" dxfId="672" priority="1375" operator="equal">
      <formula>"W"</formula>
    </cfRule>
    <cfRule type="cellIs" dxfId="671" priority="1374" operator="equal">
      <formula>"N"</formula>
    </cfRule>
    <cfRule type="cellIs" dxfId="670" priority="1376" operator="equal">
      <formula>"L"</formula>
    </cfRule>
  </conditionalFormatting>
  <conditionalFormatting sqref="T8:U10 T11:T12">
    <cfRule type="cellIs" dxfId="669" priority="1104" operator="equal">
      <formula>"L"</formula>
    </cfRule>
    <cfRule type="cellIs" dxfId="668" priority="1103" operator="equal">
      <formula>"W"</formula>
    </cfRule>
    <cfRule type="cellIs" dxfId="667" priority="1102" operator="equal">
      <formula>"N"</formula>
    </cfRule>
  </conditionalFormatting>
  <conditionalFormatting sqref="T14:U16 R15:R17 T17:T18">
    <cfRule type="cellIs" dxfId="666" priority="1092" operator="equal">
      <formula>"L"</formula>
    </cfRule>
    <cfRule type="cellIs" dxfId="665" priority="1091" operator="equal">
      <formula>"W"</formula>
    </cfRule>
    <cfRule type="cellIs" dxfId="664" priority="1090" operator="equal">
      <formula>"N"</formula>
    </cfRule>
  </conditionalFormatting>
  <conditionalFormatting sqref="T24:U26 T27:T28">
    <cfRule type="cellIs" dxfId="663" priority="1175" operator="equal">
      <formula>"W"</formula>
    </cfRule>
    <cfRule type="cellIs" dxfId="662" priority="1174" operator="equal">
      <formula>"N"</formula>
    </cfRule>
    <cfRule type="cellIs" dxfId="661" priority="1176" operator="equal">
      <formula>"L"</formula>
    </cfRule>
  </conditionalFormatting>
  <conditionalFormatting sqref="T30:U32 R31:R33 T33:T34">
    <cfRule type="cellIs" dxfId="660" priority="1164" operator="equal">
      <formula>"L"</formula>
    </cfRule>
    <cfRule type="cellIs" dxfId="659" priority="1162" operator="equal">
      <formula>"N"</formula>
    </cfRule>
    <cfRule type="cellIs" dxfId="658" priority="1163" operator="equal">
      <formula>"W"</formula>
    </cfRule>
  </conditionalFormatting>
  <conditionalFormatting sqref="T40:U42 T43:T44">
    <cfRule type="cellIs" dxfId="657" priority="1333" operator="equal">
      <formula>"W"</formula>
    </cfRule>
    <cfRule type="cellIs" dxfId="656" priority="1334" operator="equal">
      <formula>"L"</formula>
    </cfRule>
    <cfRule type="cellIs" dxfId="655" priority="1332" operator="equal">
      <formula>"N"</formula>
    </cfRule>
  </conditionalFormatting>
  <conditionalFormatting sqref="T46:U48 R47:R49 T49:T50">
    <cfRule type="cellIs" dxfId="654" priority="1320" operator="equal">
      <formula>"N"</formula>
    </cfRule>
    <cfRule type="cellIs" dxfId="653" priority="1321" operator="equal">
      <formula>"W"</formula>
    </cfRule>
    <cfRule type="cellIs" dxfId="652" priority="1322" operator="equal">
      <formula>"L"</formula>
    </cfRule>
  </conditionalFormatting>
  <conditionalFormatting sqref="T56:U58 T59:T60 T61:U64 R63:R65 T65:T66">
    <cfRule type="cellIs" dxfId="651" priority="1279" operator="equal">
      <formula>"W"</formula>
    </cfRule>
    <cfRule type="cellIs" dxfId="650" priority="1280" operator="equal">
      <formula>"L"</formula>
    </cfRule>
    <cfRule type="cellIs" dxfId="649" priority="1278" operator="equal">
      <formula>"N"</formula>
    </cfRule>
  </conditionalFormatting>
  <conditionalFormatting sqref="T72:U74 T75:T76 T77:U80 R79:R80 R81:T81">
    <cfRule type="cellIs" dxfId="648" priority="1287" operator="equal">
      <formula>"N"</formula>
    </cfRule>
    <cfRule type="cellIs" dxfId="647" priority="1288" operator="equal">
      <formula>"W"</formula>
    </cfRule>
    <cfRule type="cellIs" dxfId="646" priority="1289" operator="equal">
      <formula>"L"</formula>
    </cfRule>
  </conditionalFormatting>
  <conditionalFormatting sqref="V11:V12">
    <cfRule type="cellIs" dxfId="645" priority="1097" operator="equal">
      <formula>"W"</formula>
    </cfRule>
    <cfRule type="cellIs" dxfId="644" priority="1096" operator="equal">
      <formula>"N"</formula>
    </cfRule>
    <cfRule type="cellIs" dxfId="643" priority="1098" operator="equal">
      <formula>"L"</formula>
    </cfRule>
  </conditionalFormatting>
  <conditionalFormatting sqref="V17:V18">
    <cfRule type="cellIs" dxfId="642" priority="1100" operator="equal">
      <formula>"W"</formula>
    </cfRule>
    <cfRule type="cellIs" dxfId="641" priority="1101" operator="equal">
      <formula>"L"</formula>
    </cfRule>
    <cfRule type="cellIs" dxfId="640" priority="1099" operator="equal">
      <formula>"N"</formula>
    </cfRule>
  </conditionalFormatting>
  <conditionalFormatting sqref="V27:V28">
    <cfRule type="cellIs" dxfId="639" priority="1168" operator="equal">
      <formula>"N"</formula>
    </cfRule>
    <cfRule type="cellIs" dxfId="638" priority="1169" operator="equal">
      <formula>"W"</formula>
    </cfRule>
    <cfRule type="cellIs" dxfId="637" priority="1170" operator="equal">
      <formula>"L"</formula>
    </cfRule>
  </conditionalFormatting>
  <conditionalFormatting sqref="V33:V34">
    <cfRule type="cellIs" dxfId="636" priority="1173" operator="equal">
      <formula>"L"</formula>
    </cfRule>
    <cfRule type="cellIs" dxfId="635" priority="1171" operator="equal">
      <formula>"N"</formula>
    </cfRule>
    <cfRule type="cellIs" dxfId="634" priority="1172" operator="equal">
      <formula>"W"</formula>
    </cfRule>
  </conditionalFormatting>
  <conditionalFormatting sqref="V43:V44">
    <cfRule type="cellIs" dxfId="633" priority="1326" operator="equal">
      <formula>"N"</formula>
    </cfRule>
    <cfRule type="cellIs" dxfId="632" priority="1327" operator="equal">
      <formula>"W"</formula>
    </cfRule>
    <cfRule type="cellIs" dxfId="631" priority="1328" operator="equal">
      <formula>"L"</formula>
    </cfRule>
  </conditionalFormatting>
  <conditionalFormatting sqref="V49:V50">
    <cfRule type="cellIs" dxfId="630" priority="1329" operator="equal">
      <formula>"N"</formula>
    </cfRule>
    <cfRule type="cellIs" dxfId="629" priority="1330" operator="equal">
      <formula>"W"</formula>
    </cfRule>
    <cfRule type="cellIs" dxfId="628" priority="1331" operator="equal">
      <formula>"L"</formula>
    </cfRule>
  </conditionalFormatting>
  <conditionalFormatting sqref="V59:V61">
    <cfRule type="cellIs" dxfId="627" priority="1307" operator="equal">
      <formula>"L"</formula>
    </cfRule>
    <cfRule type="cellIs" dxfId="626" priority="1306" operator="equal">
      <formula>"W"</formula>
    </cfRule>
    <cfRule type="cellIs" dxfId="625" priority="1305" operator="equal">
      <formula>"N"</formula>
    </cfRule>
  </conditionalFormatting>
  <conditionalFormatting sqref="V65:V66">
    <cfRule type="cellIs" dxfId="624" priority="1308" operator="equal">
      <formula>"N"</formula>
    </cfRule>
    <cfRule type="cellIs" dxfId="623" priority="1310" operator="equal">
      <formula>"L"</formula>
    </cfRule>
    <cfRule type="cellIs" dxfId="622" priority="1309" operator="equal">
      <formula>"W"</formula>
    </cfRule>
  </conditionalFormatting>
  <conditionalFormatting sqref="V75:V77">
    <cfRule type="cellIs" dxfId="621" priority="1301" operator="equal">
      <formula>"L"</formula>
    </cfRule>
    <cfRule type="cellIs" dxfId="620" priority="1300" operator="equal">
      <formula>"W"</formula>
    </cfRule>
    <cfRule type="cellIs" dxfId="619" priority="1299" operator="equal">
      <formula>"N"</formula>
    </cfRule>
  </conditionalFormatting>
  <conditionalFormatting sqref="V81:V82">
    <cfRule type="cellIs" dxfId="618" priority="1304" operator="equal">
      <formula>"L"</formula>
    </cfRule>
    <cfRule type="cellIs" dxfId="617" priority="1303" operator="equal">
      <formula>"W"</formula>
    </cfRule>
    <cfRule type="cellIs" dxfId="616" priority="1302" operator="equal">
      <formula>"N"</formula>
    </cfRule>
  </conditionalFormatting>
  <conditionalFormatting sqref="W10:W82">
    <cfRule type="cellIs" dxfId="615" priority="69" operator="equal">
      <formula>"L"</formula>
    </cfRule>
    <cfRule type="cellIs" dxfId="614" priority="68" operator="equal">
      <formula>"W"</formula>
    </cfRule>
    <cfRule type="cellIs" dxfId="613" priority="67" operator="equal">
      <formula>"N"</formula>
    </cfRule>
  </conditionalFormatting>
  <conditionalFormatting sqref="X2">
    <cfRule type="cellIs" dxfId="612" priority="1284" operator="equal">
      <formula>"N"</formula>
    </cfRule>
    <cfRule type="cellIs" dxfId="611" priority="1286" operator="equal">
      <formula>"L"</formula>
    </cfRule>
    <cfRule type="cellIs" dxfId="610" priority="1285" operator="equal">
      <formula>"W"</formula>
    </cfRule>
  </conditionalFormatting>
  <conditionalFormatting sqref="AA2">
    <cfRule type="cellIs" dxfId="609" priority="1281" operator="equal">
      <formula>"N"</formula>
    </cfRule>
    <cfRule type="cellIs" dxfId="608" priority="1283" operator="equal">
      <formula>"L"</formula>
    </cfRule>
    <cfRule type="cellIs" dxfId="607" priority="1282" operator="equal">
      <formula>"W"</formula>
    </cfRule>
  </conditionalFormatting>
  <conditionalFormatting sqref="AA83:AB170 Q1:X1 AA1:AC1 C1:D2 A1:B4 Z1:Z85 O2 Q2:R2 Q3:X3 C4:D4 F4:O4 R4:S4 Q4:Q6 T4:W7 X4:X82 B5:C5 J5:O5 A5:A18 C6 M6:M9 C7:D8 V8:W9 G9:I9 C9:C10 Q9:Q10 E9:E11 G10:H10 C11:D12 G11:I12 Q11:R12 K13:M13 T13:V13 C13:C14 Q13:Q14 C15:D16 G17:I17 C17:C18 E17:E19 Q17:Q22 G18:H19 A19:D20 K19:M21 T19:V23 G20:I20 R20 B21 C21:C22 A21:A34 M22:M25 C23:D24 V24:V25 G25:I25 C25:C26 Q25:Q26 E25:E27 G26:H26 C27:D28 G27:I28 Q27:R28 K29:M29 T29:V29 C29:C30 Q29:Q30 C31:D32 G33:I33 C33:C34 E33:E35 Q33:Q38 G34:H35 A35:D36 K35:M37 T35:V39 G36:I36 R36 B37 C37:C38 A37:A50 M38:M41 C39:D40 V40:V41 G41:I41 C41:C42 Q41:Q42 E41:E43 G42:H42 C43:D44 G43:I44 Q43:R44 K45:M45 T45:V45 C45:C46 Q45:Q46 C47:D48 G49:I49 C49:C50 E49:E51 Q49:Q54 G50:H51 A51:D52 K51:M53 T51:V55 G52:I52 R52 B53 C53:C54 A53:A66 M54:M57 C55:D56 V56:V57 C57:C58 E57:E59 Q57:Q62 C59:D60 I59:I60 R59:R60 C61:C62 C63:D64 G65:I65 C65:C66 E65:E67 Q65:Q70 G66:H67 A67:D68 K67:M69 T67:V71 G68:I68 R68 B69 C69:C70 A69:A82 M70:M73 C71:D72 V72:V73 C73:C74 Q73:Q78 C75:D76 I75:I76 R75:R76 C77:C78 C79:D80 G81:K81 C81:C82 Q81:Q83 G82:H82 K83:O83 T83:X84 C83:D170 A83:B1048576 Q84:S85 T85:U85 W85:X85 W86:Z86">
    <cfRule type="cellIs" dxfId="606" priority="1396" operator="equal">
      <formula>"W"</formula>
    </cfRule>
    <cfRule type="cellIs" dxfId="605" priority="1395" operator="equal">
      <formula>"N"</formula>
    </cfRule>
    <cfRule type="cellIs" dxfId="604" priority="1397" operator="equal">
      <formula>"L"</formula>
    </cfRule>
  </conditionalFormatting>
  <conditionalFormatting sqref="AA3:AC44 E53:E55">
    <cfRule type="cellIs" dxfId="603" priority="1359" operator="equal">
      <formula>"N"</formula>
    </cfRule>
    <cfRule type="cellIs" dxfId="602" priority="1360" operator="equal">
      <formula>"W"</formula>
    </cfRule>
    <cfRule type="cellIs" dxfId="601" priority="1361" operator="equal">
      <formula>"L"</formula>
    </cfRule>
  </conditionalFormatting>
  <conditionalFormatting sqref="AB83:AB84 AB4:AB43">
    <cfRule type="duplicateValues" dxfId="600" priority="1201"/>
  </conditionalFormatting>
  <conditionalFormatting sqref="AC45:AC170">
    <cfRule type="cellIs" dxfId="599" priority="1393" operator="equal">
      <formula>"W"</formula>
    </cfRule>
    <cfRule type="cellIs" dxfId="598" priority="1392" operator="equal">
      <formula>"N"</formula>
    </cfRule>
    <cfRule type="cellIs" dxfId="597" priority="1394" operator="equal">
      <formula>"L"</formula>
    </cfRule>
  </conditionalFormatting>
  <conditionalFormatting sqref="AE3:AE6">
    <cfRule type="cellIs" dxfId="596" priority="32" operator="equal">
      <formula>"W"</formula>
    </cfRule>
    <cfRule type="cellIs" dxfId="595" priority="31" operator="equal">
      <formula>"N"</formula>
    </cfRule>
    <cfRule type="cellIs" dxfId="594" priority="33" operator="equal">
      <formula>"L"</formula>
    </cfRule>
  </conditionalFormatting>
  <conditionalFormatting sqref="AE9:AE14">
    <cfRule type="cellIs" dxfId="593" priority="34" operator="equal">
      <formula>"N"</formula>
    </cfRule>
    <cfRule type="cellIs" dxfId="592" priority="36" operator="equal">
      <formula>"L"</formula>
    </cfRule>
    <cfRule type="cellIs" dxfId="591" priority="35" operator="equal">
      <formula>"W"</formula>
    </cfRule>
  </conditionalFormatting>
  <conditionalFormatting sqref="AE17:AE22">
    <cfRule type="cellIs" dxfId="590" priority="37" operator="equal">
      <formula>"N"</formula>
    </cfRule>
    <cfRule type="cellIs" dxfId="589" priority="38" operator="equal">
      <formula>"W"</formula>
    </cfRule>
    <cfRule type="cellIs" dxfId="588" priority="39" operator="equal">
      <formula>"L"</formula>
    </cfRule>
  </conditionalFormatting>
  <conditionalFormatting sqref="AE25:AE30">
    <cfRule type="cellIs" dxfId="587" priority="40" operator="equal">
      <formula>"N"</formula>
    </cfRule>
    <cfRule type="cellIs" dxfId="586" priority="41" operator="equal">
      <formula>"W"</formula>
    </cfRule>
    <cfRule type="cellIs" dxfId="585" priority="42" operator="equal">
      <formula>"L"</formula>
    </cfRule>
  </conditionalFormatting>
  <conditionalFormatting sqref="AE33:AE38">
    <cfRule type="cellIs" dxfId="584" priority="45" operator="equal">
      <formula>"L"</formula>
    </cfRule>
    <cfRule type="cellIs" dxfId="583" priority="44" operator="equal">
      <formula>"W"</formula>
    </cfRule>
    <cfRule type="cellIs" dxfId="582" priority="43" operator="equal">
      <formula>"N"</formula>
    </cfRule>
  </conditionalFormatting>
  <conditionalFormatting sqref="AE41:AE46">
    <cfRule type="cellIs" dxfId="581" priority="48" operator="equal">
      <formula>"L"</formula>
    </cfRule>
    <cfRule type="cellIs" dxfId="580" priority="47" operator="equal">
      <formula>"W"</formula>
    </cfRule>
    <cfRule type="cellIs" dxfId="579" priority="46" operator="equal">
      <formula>"N"</formula>
    </cfRule>
  </conditionalFormatting>
  <conditionalFormatting sqref="AE49:AE54 AE57:AE62">
    <cfRule type="cellIs" dxfId="578" priority="51" operator="equal">
      <formula>"L"</formula>
    </cfRule>
    <cfRule type="cellIs" dxfId="577" priority="50" operator="equal">
      <formula>"W"</formula>
    </cfRule>
    <cfRule type="cellIs" dxfId="576" priority="49" operator="equal">
      <formula>"N"</formula>
    </cfRule>
  </conditionalFormatting>
  <conditionalFormatting sqref="AE65:AE70 AE73:AE78">
    <cfRule type="cellIs" dxfId="575" priority="53" operator="equal">
      <formula>"W"</formula>
    </cfRule>
    <cfRule type="cellIs" dxfId="574" priority="54" operator="equal">
      <formula>"L"</formula>
    </cfRule>
    <cfRule type="cellIs" dxfId="573" priority="52" operator="equal">
      <formula>"N"</formula>
    </cfRule>
  </conditionalFormatting>
  <conditionalFormatting sqref="AE81:AE170">
    <cfRule type="cellIs" dxfId="572" priority="56" operator="equal">
      <formula>"W"</formula>
    </cfRule>
    <cfRule type="cellIs" dxfId="571" priority="57" operator="equal">
      <formula>"L"</formula>
    </cfRule>
    <cfRule type="cellIs" dxfId="570" priority="55" operator="equal">
      <formula>"N"</formula>
    </cfRule>
  </conditionalFormatting>
  <conditionalFormatting sqref="AE1:AF1">
    <cfRule type="cellIs" dxfId="569" priority="28" operator="equal">
      <formula>"N"</formula>
    </cfRule>
    <cfRule type="cellIs" dxfId="568" priority="30" operator="equal">
      <formula>"L"</formula>
    </cfRule>
    <cfRule type="cellIs" dxfId="567" priority="29" operator="equal">
      <formula>"W"</formula>
    </cfRule>
  </conditionalFormatting>
  <conditionalFormatting sqref="AF3:AF10">
    <cfRule type="cellIs" dxfId="566" priority="4" operator="equal">
      <formula>"N"</formula>
    </cfRule>
    <cfRule type="cellIs" dxfId="565" priority="5" operator="equal">
      <formula>"W"</formula>
    </cfRule>
    <cfRule type="cellIs" dxfId="564" priority="6" operator="equal">
      <formula>"L"</formula>
    </cfRule>
  </conditionalFormatting>
  <conditionalFormatting sqref="AF13:AF16">
    <cfRule type="cellIs" dxfId="563" priority="2" operator="equal">
      <formula>"W"</formula>
    </cfRule>
    <cfRule type="cellIs" dxfId="562" priority="3" operator="equal">
      <formula>"L"</formula>
    </cfRule>
    <cfRule type="cellIs" dxfId="561" priority="1" operator="equal">
      <formula>"N"</formula>
    </cfRule>
  </conditionalFormatting>
  <conditionalFormatting sqref="AF19:AF26">
    <cfRule type="cellIs" dxfId="560" priority="12" operator="equal">
      <formula>"L"</formula>
    </cfRule>
    <cfRule type="cellIs" dxfId="559" priority="11" operator="equal">
      <formula>"W"</formula>
    </cfRule>
    <cfRule type="cellIs" dxfId="558" priority="10" operator="equal">
      <formula>"N"</formula>
    </cfRule>
  </conditionalFormatting>
  <conditionalFormatting sqref="AF29:AF32">
    <cfRule type="cellIs" dxfId="557" priority="9" operator="equal">
      <formula>"L"</formula>
    </cfRule>
    <cfRule type="cellIs" dxfId="556" priority="8" operator="equal">
      <formula>"W"</formula>
    </cfRule>
    <cfRule type="cellIs" dxfId="555" priority="7" operator="equal">
      <formula>"N"</formula>
    </cfRule>
  </conditionalFormatting>
  <conditionalFormatting sqref="AF35:AF42">
    <cfRule type="cellIs" dxfId="554" priority="22" operator="equal">
      <formula>"N"</formula>
    </cfRule>
    <cfRule type="cellIs" dxfId="553" priority="23" operator="equal">
      <formula>"W"</formula>
    </cfRule>
    <cfRule type="cellIs" dxfId="552" priority="24" operator="equal">
      <formula>"L"</formula>
    </cfRule>
  </conditionalFormatting>
  <conditionalFormatting sqref="AF45:AF48">
    <cfRule type="cellIs" dxfId="551" priority="21" operator="equal">
      <formula>"L"</formula>
    </cfRule>
    <cfRule type="cellIs" dxfId="550" priority="20" operator="equal">
      <formula>"W"</formula>
    </cfRule>
    <cfRule type="cellIs" dxfId="549" priority="19" operator="equal">
      <formula>"N"</formula>
    </cfRule>
  </conditionalFormatting>
  <conditionalFormatting sqref="AF51:AF58 AF61:AF64">
    <cfRule type="cellIs" dxfId="548" priority="15" operator="equal">
      <formula>"L"</formula>
    </cfRule>
    <cfRule type="cellIs" dxfId="547" priority="14" operator="equal">
      <formula>"W"</formula>
    </cfRule>
    <cfRule type="cellIs" dxfId="546" priority="13" operator="equal">
      <formula>"N"</formula>
    </cfRule>
  </conditionalFormatting>
  <conditionalFormatting sqref="AF67:AF74 AF77:AF80">
    <cfRule type="cellIs" dxfId="545" priority="18" operator="equal">
      <formula>"L"</formula>
    </cfRule>
    <cfRule type="cellIs" dxfId="544" priority="17" operator="equal">
      <formula>"W"</formula>
    </cfRule>
    <cfRule type="cellIs" dxfId="543" priority="16" operator="equal">
      <formula>"N"</formula>
    </cfRule>
  </conditionalFormatting>
  <conditionalFormatting sqref="AF83:AF170">
    <cfRule type="cellIs" dxfId="542" priority="27" operator="equal">
      <formula>"L"</formula>
    </cfRule>
    <cfRule type="cellIs" dxfId="541" priority="26" operator="equal">
      <formula>"W"</formula>
    </cfRule>
    <cfRule type="cellIs" dxfId="540" priority="25" operator="equal">
      <formula>"N"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7B3AE-68AF-4A75-A578-02FF50F30AE7}">
  <sheetPr>
    <tabColor theme="8" tint="0.39997558519241921"/>
    <pageSetUpPr fitToPage="1"/>
  </sheetPr>
  <dimension ref="A2:CJ22"/>
  <sheetViews>
    <sheetView showGridLines="0" view="pageBreakPreview" zoomScale="10" zoomScaleNormal="70" zoomScaleSheetLayoutView="10" workbookViewId="0">
      <selection activeCell="CD8" sqref="CD8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1" width="6" style="2" customWidth="1"/>
    <col min="12" max="12" width="0.36328125" style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3" width="0.26953125" style="2" customWidth="1"/>
    <col min="24" max="25" width="8.6328125" style="1" customWidth="1"/>
    <col min="26" max="26" width="1.7265625" customWidth="1"/>
    <col min="27" max="27" width="30.6328125" customWidth="1"/>
    <col min="28" max="29" width="6" style="2" customWidth="1"/>
    <col min="30" max="30" width="5.08984375" customWidth="1"/>
    <col min="31" max="31" width="30.6328125" customWidth="1"/>
    <col min="32" max="32" width="6" style="2" customWidth="1"/>
    <col min="33" max="33" width="8.453125" style="2" customWidth="1"/>
    <col min="34" max="34" width="8.453125" style="2" hidden="1" customWidth="1"/>
    <col min="35" max="35" width="8.453125" style="1" customWidth="1"/>
    <col min="36" max="36" width="8.6328125" style="1" customWidth="1"/>
    <col min="37" max="37" width="1.7265625" customWidth="1"/>
    <col min="38" max="38" width="30.6328125" customWidth="1"/>
    <col min="39" max="40" width="6" style="2" customWidth="1"/>
    <col min="41" max="41" width="5.08984375" customWidth="1"/>
    <col min="42" max="42" width="30.6328125" customWidth="1"/>
    <col min="43" max="44" width="6" style="2" customWidth="1"/>
    <col min="45" max="45" width="0.26953125" style="2" customWidth="1"/>
    <col min="46" max="47" width="8.6328125" style="1" customWidth="1"/>
    <col min="48" max="48" width="1.7265625" customWidth="1"/>
    <col min="49" max="49" width="30.6328125" customWidth="1"/>
    <col min="50" max="51" width="6" style="2" customWidth="1"/>
    <col min="52" max="52" width="5.08984375" customWidth="1"/>
    <col min="53" max="53" width="30.6328125" customWidth="1"/>
    <col min="54" max="55" width="6" style="2" customWidth="1"/>
    <col min="56" max="56" width="0.26953125" style="2" customWidth="1"/>
    <col min="57" max="58" width="8.6328125" style="1" customWidth="1"/>
    <col min="59" max="59" width="1.7265625" customWidth="1"/>
    <col min="60" max="60" width="30.6328125" customWidth="1"/>
    <col min="61" max="62" width="6" style="2" customWidth="1"/>
    <col min="63" max="63" width="5.08984375" customWidth="1"/>
    <col min="64" max="64" width="30.6328125" customWidth="1"/>
    <col min="65" max="66" width="6" style="2" customWidth="1"/>
    <col min="67" max="67" width="0.26953125" style="2" customWidth="1"/>
    <col min="68" max="69" width="8.6328125" style="1" customWidth="1"/>
    <col min="70" max="70" width="1.7265625" customWidth="1"/>
    <col min="71" max="71" width="30.6328125" customWidth="1"/>
    <col min="72" max="73" width="6" style="2" customWidth="1"/>
    <col min="74" max="74" width="5.08984375" customWidth="1"/>
    <col min="75" max="75" width="30.6328125" customWidth="1"/>
    <col min="76" max="77" width="6" style="2" customWidth="1"/>
    <col min="78" max="78" width="0.26953125" style="2" customWidth="1"/>
    <col min="79" max="80" width="8.6328125" style="1" customWidth="1"/>
    <col min="81" max="81" width="1.7265625" customWidth="1"/>
    <col min="82" max="82" width="30.6328125" customWidth="1"/>
    <col min="83" max="84" width="6" style="2" customWidth="1"/>
    <col min="85" max="85" width="5.08984375" customWidth="1"/>
    <col min="86" max="86" width="30.6328125" customWidth="1"/>
    <col min="87" max="88" width="6" style="2" customWidth="1"/>
  </cols>
  <sheetData>
    <row r="2" spans="1:88" ht="61" customHeight="1" x14ac:dyDescent="0.35">
      <c r="B2" s="159" t="s">
        <v>151</v>
      </c>
      <c r="C2" s="159"/>
      <c r="D2" s="159"/>
      <c r="E2" s="159"/>
      <c r="F2" s="159"/>
      <c r="G2" s="159"/>
      <c r="H2" s="159"/>
      <c r="I2" s="159"/>
      <c r="J2" s="159"/>
      <c r="K2" s="159"/>
      <c r="M2" s="159" t="s">
        <v>151</v>
      </c>
      <c r="N2" s="159"/>
      <c r="O2" s="159"/>
      <c r="P2" s="159"/>
      <c r="Q2" s="159"/>
      <c r="R2" s="159"/>
      <c r="S2" s="159"/>
      <c r="T2" s="159"/>
      <c r="U2" s="159"/>
      <c r="V2" s="159"/>
      <c r="W2" s="97"/>
      <c r="X2" s="159" t="s">
        <v>151</v>
      </c>
      <c r="Y2" s="159"/>
      <c r="Z2" s="159"/>
      <c r="AA2" s="159"/>
      <c r="AB2" s="159"/>
      <c r="AC2" s="159"/>
      <c r="AD2" s="159"/>
      <c r="AE2" s="159"/>
      <c r="AF2" s="159"/>
      <c r="AG2" s="159"/>
      <c r="AH2" s="97"/>
      <c r="AI2" s="159" t="s">
        <v>151</v>
      </c>
      <c r="AJ2" s="159"/>
      <c r="AK2" s="159"/>
      <c r="AL2" s="159"/>
      <c r="AM2" s="159"/>
      <c r="AN2" s="159"/>
      <c r="AO2" s="159"/>
      <c r="AP2" s="159"/>
      <c r="AQ2" s="159"/>
      <c r="AR2" s="159"/>
      <c r="AS2" s="97"/>
      <c r="AT2" s="159" t="s">
        <v>151</v>
      </c>
      <c r="AU2" s="159"/>
      <c r="AV2" s="159"/>
      <c r="AW2" s="159"/>
      <c r="AX2" s="159"/>
      <c r="AY2" s="159"/>
      <c r="AZ2" s="159"/>
      <c r="BA2" s="159"/>
      <c r="BB2" s="159"/>
      <c r="BC2" s="159"/>
      <c r="BD2" s="97"/>
      <c r="BE2" s="159" t="s">
        <v>151</v>
      </c>
      <c r="BF2" s="159"/>
      <c r="BG2" s="159"/>
      <c r="BH2" s="159"/>
      <c r="BI2" s="159"/>
      <c r="BJ2" s="159"/>
      <c r="BK2" s="159"/>
      <c r="BL2" s="159"/>
      <c r="BM2" s="159"/>
      <c r="BN2" s="159"/>
      <c r="BO2" s="97"/>
      <c r="BP2" s="159" t="s">
        <v>151</v>
      </c>
      <c r="BQ2" s="159"/>
      <c r="BR2" s="159"/>
      <c r="BS2" s="159"/>
      <c r="BT2" s="159"/>
      <c r="BU2" s="159"/>
      <c r="BV2" s="159"/>
      <c r="BW2" s="159"/>
      <c r="BX2" s="159"/>
      <c r="BY2" s="159"/>
      <c r="BZ2" s="97"/>
      <c r="CA2" s="159" t="s">
        <v>151</v>
      </c>
      <c r="CB2" s="159"/>
      <c r="CC2" s="159"/>
      <c r="CD2" s="159"/>
      <c r="CE2" s="159"/>
      <c r="CF2" s="159"/>
      <c r="CG2" s="159"/>
      <c r="CH2" s="159"/>
      <c r="CI2" s="159"/>
      <c r="CJ2" s="159"/>
    </row>
    <row r="3" spans="1:88" ht="14.5" customHeight="1" x14ac:dyDescent="0.35">
      <c r="W3" s="97"/>
      <c r="AH3" s="97"/>
      <c r="AS3" s="97"/>
      <c r="BD3" s="97"/>
      <c r="BO3" s="97"/>
      <c r="BZ3" s="97"/>
    </row>
    <row r="4" spans="1:88" ht="24" customHeight="1" x14ac:dyDescent="0.35">
      <c r="W4" s="97"/>
      <c r="AH4" s="97"/>
      <c r="AS4" s="97"/>
      <c r="BD4" s="97"/>
      <c r="BO4" s="97"/>
      <c r="BZ4" s="97"/>
    </row>
    <row r="5" spans="1:88" ht="24" customHeight="1" x14ac:dyDescent="0.35">
      <c r="W5" s="97"/>
      <c r="AH5" s="97"/>
      <c r="AS5" s="97"/>
      <c r="BD5" s="97"/>
      <c r="BO5" s="97"/>
      <c r="BZ5" s="97"/>
    </row>
    <row r="6" spans="1:88" ht="24" customHeight="1" thickBot="1" x14ac:dyDescent="0.4">
      <c r="W6" s="97"/>
      <c r="AH6" s="97"/>
      <c r="AS6" s="97"/>
      <c r="BD6" s="97"/>
      <c r="BO6" s="97"/>
      <c r="BZ6" s="97"/>
    </row>
    <row r="7" spans="1:88" ht="24" customHeight="1" thickBot="1" x14ac:dyDescent="0.6">
      <c r="E7" s="160" t="s">
        <v>159</v>
      </c>
      <c r="F7" s="161"/>
      <c r="G7" s="161"/>
      <c r="H7" s="161"/>
      <c r="I7" s="161"/>
      <c r="J7" s="161"/>
      <c r="K7" s="162"/>
      <c r="P7" s="160" t="s">
        <v>160</v>
      </c>
      <c r="Q7" s="161"/>
      <c r="R7" s="161"/>
      <c r="S7" s="161"/>
      <c r="T7" s="161"/>
      <c r="U7" s="161"/>
      <c r="V7" s="162"/>
      <c r="W7" s="97"/>
      <c r="AA7" s="160" t="s">
        <v>161</v>
      </c>
      <c r="AB7" s="161"/>
      <c r="AC7" s="161"/>
      <c r="AD7" s="161"/>
      <c r="AE7" s="161"/>
      <c r="AF7" s="161"/>
      <c r="AG7" s="162"/>
      <c r="AH7" s="97"/>
      <c r="AL7" s="160" t="s">
        <v>162</v>
      </c>
      <c r="AM7" s="161"/>
      <c r="AN7" s="161"/>
      <c r="AO7" s="161"/>
      <c r="AP7" s="161"/>
      <c r="AQ7" s="161"/>
      <c r="AR7" s="162"/>
      <c r="AS7" s="97"/>
      <c r="AW7" s="160" t="s">
        <v>163</v>
      </c>
      <c r="AX7" s="161"/>
      <c r="AY7" s="161"/>
      <c r="AZ7" s="161"/>
      <c r="BA7" s="161"/>
      <c r="BB7" s="161"/>
      <c r="BC7" s="162"/>
      <c r="BD7" s="97"/>
      <c r="BH7" s="160" t="s">
        <v>164</v>
      </c>
      <c r="BI7" s="161"/>
      <c r="BJ7" s="161"/>
      <c r="BK7" s="161"/>
      <c r="BL7" s="161"/>
      <c r="BM7" s="161"/>
      <c r="BN7" s="162"/>
      <c r="BO7" s="97"/>
      <c r="BS7" s="160" t="s">
        <v>165</v>
      </c>
      <c r="BT7" s="161"/>
      <c r="BU7" s="161"/>
      <c r="BV7" s="161"/>
      <c r="BW7" s="161"/>
      <c r="BX7" s="161"/>
      <c r="BY7" s="162"/>
      <c r="BZ7" s="97"/>
      <c r="CD7" s="160" t="s">
        <v>173</v>
      </c>
      <c r="CE7" s="161"/>
      <c r="CF7" s="161"/>
      <c r="CG7" s="161"/>
      <c r="CH7" s="161"/>
      <c r="CI7" s="161"/>
      <c r="CJ7" s="162"/>
    </row>
    <row r="8" spans="1:88" ht="24" customHeight="1" thickBot="1" x14ac:dyDescent="0.4">
      <c r="W8" s="97"/>
      <c r="AH8" s="97"/>
      <c r="AS8" s="97"/>
      <c r="BD8" s="97"/>
      <c r="BO8" s="97"/>
      <c r="BZ8" s="97"/>
    </row>
    <row r="9" spans="1:88" ht="24" customHeight="1" thickBot="1" x14ac:dyDescent="0.4">
      <c r="E9" s="11" t="s">
        <v>0</v>
      </c>
      <c r="F9" s="12" t="s">
        <v>1</v>
      </c>
      <c r="G9" s="12" t="s">
        <v>2</v>
      </c>
      <c r="H9" s="19"/>
      <c r="I9" s="13" t="s">
        <v>0</v>
      </c>
      <c r="J9" s="12" t="s">
        <v>1</v>
      </c>
      <c r="K9" s="14" t="s">
        <v>2</v>
      </c>
      <c r="P9" s="11" t="s">
        <v>0</v>
      </c>
      <c r="Q9" s="12" t="s">
        <v>1</v>
      </c>
      <c r="R9" s="12" t="s">
        <v>2</v>
      </c>
      <c r="S9" s="19"/>
      <c r="T9" s="13" t="s">
        <v>0</v>
      </c>
      <c r="U9" s="12" t="s">
        <v>1</v>
      </c>
      <c r="V9" s="14" t="s">
        <v>2</v>
      </c>
      <c r="W9" s="97"/>
      <c r="AA9" s="11" t="s">
        <v>0</v>
      </c>
      <c r="AB9" s="12" t="s">
        <v>1</v>
      </c>
      <c r="AC9" s="12" t="s">
        <v>2</v>
      </c>
      <c r="AD9" s="19"/>
      <c r="AE9" s="13" t="s">
        <v>0</v>
      </c>
      <c r="AF9" s="12" t="s">
        <v>1</v>
      </c>
      <c r="AG9" s="14" t="s">
        <v>2</v>
      </c>
      <c r="AH9" s="97"/>
      <c r="AL9" s="11" t="s">
        <v>0</v>
      </c>
      <c r="AM9" s="12" t="s">
        <v>1</v>
      </c>
      <c r="AN9" s="12" t="s">
        <v>2</v>
      </c>
      <c r="AO9" s="19"/>
      <c r="AP9" s="13" t="s">
        <v>0</v>
      </c>
      <c r="AQ9" s="12" t="s">
        <v>1</v>
      </c>
      <c r="AR9" s="14" t="s">
        <v>2</v>
      </c>
      <c r="AS9" s="97"/>
      <c r="AW9" s="11" t="s">
        <v>0</v>
      </c>
      <c r="AX9" s="12" t="s">
        <v>1</v>
      </c>
      <c r="AY9" s="12" t="s">
        <v>2</v>
      </c>
      <c r="AZ9" s="19"/>
      <c r="BA9" s="13" t="s">
        <v>0</v>
      </c>
      <c r="BB9" s="12" t="s">
        <v>1</v>
      </c>
      <c r="BC9" s="14" t="s">
        <v>2</v>
      </c>
      <c r="BD9" s="97"/>
      <c r="BH9" s="11" t="s">
        <v>0</v>
      </c>
      <c r="BI9" s="12" t="s">
        <v>1</v>
      </c>
      <c r="BJ9" s="12" t="s">
        <v>2</v>
      </c>
      <c r="BK9" s="19"/>
      <c r="BL9" s="13" t="s">
        <v>0</v>
      </c>
      <c r="BM9" s="12" t="s">
        <v>1</v>
      </c>
      <c r="BN9" s="14" t="s">
        <v>2</v>
      </c>
      <c r="BO9" s="97"/>
      <c r="BS9" s="11" t="s">
        <v>0</v>
      </c>
      <c r="BT9" s="12" t="s">
        <v>1</v>
      </c>
      <c r="BU9" s="12" t="s">
        <v>2</v>
      </c>
      <c r="BV9" s="19"/>
      <c r="BW9" s="13" t="s">
        <v>0</v>
      </c>
      <c r="BX9" s="12" t="s">
        <v>1</v>
      </c>
      <c r="BY9" s="14" t="s">
        <v>2</v>
      </c>
      <c r="BZ9" s="97"/>
      <c r="CD9" s="11" t="s">
        <v>0</v>
      </c>
      <c r="CE9" s="12" t="s">
        <v>1</v>
      </c>
      <c r="CF9" s="12" t="s">
        <v>2</v>
      </c>
      <c r="CG9" s="19"/>
      <c r="CH9" s="13" t="s">
        <v>0</v>
      </c>
      <c r="CI9" s="12" t="s">
        <v>1</v>
      </c>
      <c r="CJ9" s="14" t="s">
        <v>2</v>
      </c>
    </row>
    <row r="10" spans="1:88" ht="30" customHeight="1" thickBot="1" x14ac:dyDescent="0.4">
      <c r="A10" s="24" t="e">
        <v>#REF!</v>
      </c>
      <c r="B10" s="29" t="str">
        <f>+'1-Phase de poule-Bad'!B5</f>
        <v>T1</v>
      </c>
      <c r="C10" s="29">
        <f>+'1-Phase de poule-Bad'!C5</f>
        <v>0.38194444444444442</v>
      </c>
      <c r="D10" s="5"/>
      <c r="E10" s="15" t="str">
        <f>+'1-Phase de poule-Bad'!E5</f>
        <v>Waral B</v>
      </c>
      <c r="F10" s="22"/>
      <c r="G10" s="22"/>
      <c r="H10" s="64" t="str">
        <f>+'1-Phase de poule-Bad'!H5</f>
        <v>VS</v>
      </c>
      <c r="I10" s="9" t="str">
        <f>+'1-Phase de poule-Bad'!I5</f>
        <v>Téléteubiloutes A</v>
      </c>
      <c r="J10" s="22"/>
      <c r="K10" s="24"/>
      <c r="L10" s="24">
        <f>+'1-Phase de poule-Bad'!L5</f>
        <v>0</v>
      </c>
      <c r="M10" s="29" t="str">
        <f>+'1-Phase de poule-Bad'!M5</f>
        <v>T2</v>
      </c>
      <c r="N10" s="29">
        <f>+'1-Phase de poule-Bad'!N5</f>
        <v>0.38194444444444442</v>
      </c>
      <c r="O10" s="5"/>
      <c r="P10" s="15" t="str">
        <f>+'1-Phase de poule-Bad'!P5</f>
        <v>Pooldeads A</v>
      </c>
      <c r="Q10" s="22"/>
      <c r="R10" s="22"/>
      <c r="S10" s="64" t="str">
        <f>+'1-Phase de poule-Bad'!S5</f>
        <v>VS</v>
      </c>
      <c r="T10" s="9" t="str">
        <f>+'1-Phase de poule-Bad'!T5</f>
        <v>Les torcheurs B</v>
      </c>
      <c r="U10" s="22"/>
      <c r="V10" s="24"/>
      <c r="W10" s="97"/>
      <c r="X10" s="29" t="str">
        <f>+'1-Phase de poule-Bad'!X5</f>
        <v>T3</v>
      </c>
      <c r="Y10" s="29">
        <f>+'1-Phase de poule-Bad'!Y5</f>
        <v>0.38194444444444442</v>
      </c>
      <c r="Z10" s="5"/>
      <c r="AA10" s="15" t="str">
        <f>+'1-Phase de poule-Bad'!AA5</f>
        <v>Gett'up A</v>
      </c>
      <c r="AB10" s="22"/>
      <c r="AC10" s="22"/>
      <c r="AD10" s="64" t="str">
        <f>+'1-Phase de poule-Bad'!AD5</f>
        <v>VS</v>
      </c>
      <c r="AE10" s="9" t="str">
        <f>+'1-Phase de poule-Bad'!AE5</f>
        <v>Bayer les verres culs sec A</v>
      </c>
      <c r="AF10" s="22"/>
      <c r="AG10" s="24"/>
      <c r="AH10" s="97"/>
      <c r="AI10" s="29" t="str">
        <f>+'1-Phase de poule-Bad'!AI5</f>
        <v>T4</v>
      </c>
      <c r="AJ10" s="29">
        <f>+'1-Phase de poule-Bad'!AJ5</f>
        <v>0.38194444444444442</v>
      </c>
      <c r="AK10" s="5"/>
      <c r="AL10" s="15" t="str">
        <f>+'1-Phase de poule-Bad'!AL5</f>
        <v>Blockudoku B</v>
      </c>
      <c r="AM10" s="22"/>
      <c r="AN10" s="22"/>
      <c r="AO10" s="64" t="str">
        <f>+'1-Phase de poule-Bad'!AO5</f>
        <v>VS</v>
      </c>
      <c r="AP10" s="9" t="str">
        <f>+'1-Phase de poule-Bad'!AP5</f>
        <v>Lazio de Rhum B</v>
      </c>
      <c r="AQ10" s="22"/>
      <c r="AR10" s="24"/>
      <c r="AS10" s="97"/>
      <c r="AT10" s="29" t="str">
        <f>'1-Phase de poule-Bad'!B36</f>
        <v>T1</v>
      </c>
      <c r="AU10" s="29">
        <f>'1-Phase de poule-Bad'!C36</f>
        <v>0.47222222222222193</v>
      </c>
      <c r="AV10" s="5"/>
      <c r="AW10" s="15" t="str">
        <f>'1-Phase de poule-Bad'!E36</f>
        <v>Roue Libre B</v>
      </c>
      <c r="AX10" s="22"/>
      <c r="AY10" s="22"/>
      <c r="AZ10" s="64" t="str">
        <f>'1-Phase de poule-Bad'!H36</f>
        <v>VS</v>
      </c>
      <c r="BA10" s="9" t="str">
        <f>'1-Phase de poule-Bad'!I36</f>
        <v>VitaMines A</v>
      </c>
      <c r="BB10" s="22"/>
      <c r="BC10" s="24"/>
      <c r="BD10" s="97"/>
      <c r="BE10" s="29" t="str">
        <f>'1-Phase de poule-Bad'!M36</f>
        <v>T2</v>
      </c>
      <c r="BF10" s="29">
        <f>'1-Phase de poule-Bad'!N36</f>
        <v>0.47222222222222193</v>
      </c>
      <c r="BG10" s="5"/>
      <c r="BH10" s="15" t="str">
        <f>'1-Phase de poule-Bad'!P36</f>
        <v>Floyouyat A</v>
      </c>
      <c r="BI10" s="22"/>
      <c r="BJ10" s="22"/>
      <c r="BK10" s="64" t="str">
        <f>'1-Phase de poule-Bad'!S36</f>
        <v>VS</v>
      </c>
      <c r="BL10" s="9" t="str">
        <f>'1-Phase de poule-Bad'!T36</f>
        <v>Les inconnus B</v>
      </c>
      <c r="BM10" s="22"/>
      <c r="BN10" s="24"/>
      <c r="BO10" s="97"/>
      <c r="BP10" s="29" t="str">
        <f>'1-Phase de poule-Bad'!X36</f>
        <v>T3</v>
      </c>
      <c r="BQ10" s="29">
        <f>'1-Phase de poule-Bad'!Y36</f>
        <v>0.47222222222222193</v>
      </c>
      <c r="BR10" s="5"/>
      <c r="BS10" s="15" t="str">
        <f>'1-Phase de poule-Bad'!AA36</f>
        <v>Les Tengos A</v>
      </c>
      <c r="BT10" s="22"/>
      <c r="BU10" s="22"/>
      <c r="BV10" s="64" t="str">
        <f>'1-Phase de poule-Bad'!AD36</f>
        <v>VS</v>
      </c>
      <c r="BW10" s="9" t="str">
        <f>'1-Phase de poule-Bad'!AE36</f>
        <v>Akatsuki A</v>
      </c>
      <c r="BX10" s="22"/>
      <c r="BY10" s="24"/>
      <c r="BZ10" s="97"/>
      <c r="CA10" s="29" t="str">
        <f>'1-Phase de poule-Bad'!AI36</f>
        <v>T4</v>
      </c>
      <c r="CB10" s="29">
        <f>'1-Phase de poule-Bad'!AJ36</f>
        <v>0.47222222222222193</v>
      </c>
      <c r="CC10" s="5"/>
      <c r="CD10" s="15" t="str">
        <f>'1-Phase de poule-Bad'!AL36</f>
        <v>Les Fisbrmzv B</v>
      </c>
      <c r="CE10" s="22"/>
      <c r="CF10" s="22"/>
      <c r="CG10" s="64" t="str">
        <f>'1-Phase de poule-Bad'!AO36</f>
        <v>VS</v>
      </c>
      <c r="CH10" s="9" t="str">
        <f>'1-Phase de poule-Bad'!AP36</f>
        <v>Bandanateam B</v>
      </c>
      <c r="CI10" s="22"/>
      <c r="CJ10" s="24"/>
    </row>
    <row r="11" spans="1:88" ht="30" customHeight="1" thickBot="1" x14ac:dyDescent="0.4">
      <c r="A11" s="24">
        <f>+'1-Phase de poule-Bad'!A6</f>
        <v>0</v>
      </c>
      <c r="B11" s="29" t="str">
        <f>+'1-Phase de poule-Bad'!B6</f>
        <v>T1</v>
      </c>
      <c r="C11" s="30">
        <f>+'1-Phase de poule-Bad'!C6</f>
        <v>0.3923611111111111</v>
      </c>
      <c r="D11" s="28"/>
      <c r="E11" s="16" t="str">
        <f>+'1-Phase de poule-Bad'!E6</f>
        <v>Bayer les verres culs sec B</v>
      </c>
      <c r="F11" s="23"/>
      <c r="G11" s="23"/>
      <c r="H11" s="64" t="str">
        <f>+'1-Phase de poule-Bad'!H6</f>
        <v>VS</v>
      </c>
      <c r="I11" s="10" t="str">
        <f>+'1-Phase de poule-Bad'!I6</f>
        <v>Celtics Grave Gros A</v>
      </c>
      <c r="J11" s="23"/>
      <c r="K11" s="62"/>
      <c r="L11" s="24">
        <f>+'1-Phase de poule-Bad'!L6</f>
        <v>0</v>
      </c>
      <c r="M11" s="29" t="str">
        <f>+'1-Phase de poule-Bad'!M6</f>
        <v>T2</v>
      </c>
      <c r="N11" s="30">
        <f>+'1-Phase de poule-Bad'!N6</f>
        <v>0.3923611111111111</v>
      </c>
      <c r="O11" s="28"/>
      <c r="P11" s="16" t="str">
        <f>+'1-Phase de poule-Bad'!P6</f>
        <v>Lazio de Rhum A</v>
      </c>
      <c r="Q11" s="23"/>
      <c r="R11" s="23"/>
      <c r="S11" s="64" t="str">
        <f>+'1-Phase de poule-Bad'!S6</f>
        <v>VS</v>
      </c>
      <c r="T11" s="10" t="str">
        <f>+'1-Phase de poule-Bad'!T6</f>
        <v>L'aile ou la cuite B</v>
      </c>
      <c r="U11" s="23"/>
      <c r="V11" s="62"/>
      <c r="W11" s="97"/>
      <c r="X11" s="29" t="str">
        <f>+'1-Phase de poule-Bad'!X6</f>
        <v>T3</v>
      </c>
      <c r="Y11" s="30">
        <f>+'1-Phase de poule-Bad'!Y6</f>
        <v>0.3923611111111111</v>
      </c>
      <c r="Z11" s="28"/>
      <c r="AA11" s="16" t="str">
        <f>+'1-Phase de poule-Bad'!AA6</f>
        <v>Téléteubiloutes B</v>
      </c>
      <c r="AB11" s="23"/>
      <c r="AC11" s="23"/>
      <c r="AD11" s="64" t="str">
        <f>+'1-Phase de poule-Bad'!AD6</f>
        <v>VS</v>
      </c>
      <c r="AE11" s="10" t="str">
        <f>+'1-Phase de poule-Bad'!AE6</f>
        <v>Waral A</v>
      </c>
      <c r="AF11" s="23"/>
      <c r="AG11" s="62"/>
      <c r="AH11" s="97"/>
      <c r="AI11" s="29" t="str">
        <f>+'1-Phase de poule-Bad'!AI6</f>
        <v>T4</v>
      </c>
      <c r="AJ11" s="30">
        <f>+'1-Phase de poule-Bad'!AJ6</f>
        <v>0.3923611111111111</v>
      </c>
      <c r="AK11" s="28"/>
      <c r="AL11" s="16" t="str">
        <f>+'1-Phase de poule-Bad'!AL6</f>
        <v>Les torcheurs A</v>
      </c>
      <c r="AM11" s="23"/>
      <c r="AN11" s="23"/>
      <c r="AO11" s="64" t="str">
        <f>+'1-Phase de poule-Bad'!AO6</f>
        <v>VS</v>
      </c>
      <c r="AP11" s="10" t="str">
        <f>+'1-Phase de poule-Bad'!AP6</f>
        <v>Pooldeads B</v>
      </c>
      <c r="AQ11" s="23"/>
      <c r="AR11" s="62"/>
      <c r="AS11" s="97"/>
      <c r="AT11" s="29" t="str">
        <f>'1-Phase de poule-Bad'!B37</f>
        <v>T1</v>
      </c>
      <c r="AU11" s="30">
        <f>'1-Phase de poule-Bad'!C37</f>
        <v>0.48020833333333302</v>
      </c>
      <c r="AV11" s="28"/>
      <c r="AW11" s="16" t="str">
        <f>'1-Phase de poule-Bad'!E37</f>
        <v>Akatsuki B</v>
      </c>
      <c r="AX11" s="23"/>
      <c r="AY11" s="23"/>
      <c r="AZ11" s="64" t="str">
        <f>'1-Phase de poule-Bad'!H37</f>
        <v>VS</v>
      </c>
      <c r="BA11" s="10" t="str">
        <f>'1-Phase de poule-Bad'!I37</f>
        <v>Spyk'up A</v>
      </c>
      <c r="BB11" s="23"/>
      <c r="BC11" s="62"/>
      <c r="BD11" s="97"/>
      <c r="BE11" s="29" t="str">
        <f>'1-Phase de poule-Bad'!M37</f>
        <v>T2</v>
      </c>
      <c r="BF11" s="30">
        <f>'1-Phase de poule-Bad'!N37</f>
        <v>0.48020833333333302</v>
      </c>
      <c r="BG11" s="28"/>
      <c r="BH11" s="16" t="str">
        <f>'1-Phase de poule-Bad'!P37</f>
        <v>Bandanateam A</v>
      </c>
      <c r="BI11" s="23"/>
      <c r="BJ11" s="23"/>
      <c r="BK11" s="64" t="str">
        <f>'1-Phase de poule-Bad'!S37</f>
        <v>VS</v>
      </c>
      <c r="BL11" s="10" t="str">
        <f>'1-Phase de poule-Bad'!T37</f>
        <v>Facilement B</v>
      </c>
      <c r="BM11" s="23"/>
      <c r="BN11" s="62"/>
      <c r="BO11" s="97"/>
      <c r="BP11" s="29" t="str">
        <f>'1-Phase de poule-Bad'!X37</f>
        <v>T3</v>
      </c>
      <c r="BQ11" s="30">
        <f>'1-Phase de poule-Bad'!Y37</f>
        <v>0.48020833333333302</v>
      </c>
      <c r="BR11" s="28"/>
      <c r="BS11" s="16" t="str">
        <f>'1-Phase de poule-Bad'!AA37</f>
        <v>VitaMines B</v>
      </c>
      <c r="BT11" s="23"/>
      <c r="BU11" s="23"/>
      <c r="BV11" s="64" t="str">
        <f>'1-Phase de poule-Bad'!AD37</f>
        <v>VS</v>
      </c>
      <c r="BW11" s="10" t="str">
        <f>'1-Phase de poule-Bad'!AE37</f>
        <v>Roue Libre A</v>
      </c>
      <c r="BX11" s="23"/>
      <c r="BY11" s="62"/>
      <c r="BZ11" s="97"/>
      <c r="CA11" s="29" t="str">
        <f>'1-Phase de poule-Bad'!AI37</f>
        <v>T4</v>
      </c>
      <c r="CB11" s="30">
        <f>'1-Phase de poule-Bad'!AJ37</f>
        <v>0.48020833333333302</v>
      </c>
      <c r="CC11" s="28"/>
      <c r="CD11" s="16" t="str">
        <f>'1-Phase de poule-Bad'!AL37</f>
        <v>Les inconnus A</v>
      </c>
      <c r="CE11" s="23"/>
      <c r="CF11" s="23"/>
      <c r="CG11" s="64" t="str">
        <f>'1-Phase de poule-Bad'!AO37</f>
        <v>VS</v>
      </c>
      <c r="CH11" s="10" t="str">
        <f>'1-Phase de poule-Bad'!AP37</f>
        <v>Floyouyat B</v>
      </c>
      <c r="CI11" s="23"/>
      <c r="CJ11" s="62"/>
    </row>
    <row r="12" spans="1:88" ht="30" customHeight="1" thickBot="1" x14ac:dyDescent="0.4">
      <c r="A12" s="24">
        <f>+'1-Phase de poule-Bad'!A7</f>
        <v>0</v>
      </c>
      <c r="B12" s="29" t="str">
        <f>+'1-Phase de poule-Bad'!B7</f>
        <v>T1</v>
      </c>
      <c r="C12" s="30">
        <f>+'1-Phase de poule-Bad'!C7</f>
        <v>0.40034722222222219</v>
      </c>
      <c r="D12" s="28"/>
      <c r="E12" s="15" t="str">
        <f>+'1-Phase de poule-Bad'!E7</f>
        <v>Gett'up B</v>
      </c>
      <c r="F12" s="22"/>
      <c r="G12" s="22"/>
      <c r="H12" s="64" t="str">
        <f>+'1-Phase de poule-Bad'!H7</f>
        <v>VS</v>
      </c>
      <c r="I12" s="9" t="str">
        <f>+'1-Phase de poule-Bad'!I7</f>
        <v>Waral B</v>
      </c>
      <c r="J12" s="22"/>
      <c r="K12" s="24"/>
      <c r="L12" s="24">
        <f>+'1-Phase de poule-Bad'!L7</f>
        <v>0</v>
      </c>
      <c r="M12" s="29" t="str">
        <f>+'1-Phase de poule-Bad'!M7</f>
        <v>T2</v>
      </c>
      <c r="N12" s="30">
        <f>+'1-Phase de poule-Bad'!N7</f>
        <v>0.40034722222222219</v>
      </c>
      <c r="O12" s="28"/>
      <c r="P12" s="15" t="str">
        <f>+'1-Phase de poule-Bad'!P7</f>
        <v>Blockudoku A</v>
      </c>
      <c r="Q12" s="22"/>
      <c r="R12" s="22"/>
      <c r="S12" s="64" t="str">
        <f>+'1-Phase de poule-Bad'!S7</f>
        <v>VS</v>
      </c>
      <c r="T12" s="9" t="str">
        <f>+'1-Phase de poule-Bad'!T7</f>
        <v>Pooldeads A</v>
      </c>
      <c r="U12" s="22"/>
      <c r="V12" s="24"/>
      <c r="W12" s="97"/>
      <c r="X12" s="29" t="str">
        <f>+'1-Phase de poule-Bad'!X7</f>
        <v>T3</v>
      </c>
      <c r="Y12" s="30">
        <f>+'1-Phase de poule-Bad'!Y7</f>
        <v>0.40034722222222219</v>
      </c>
      <c r="Z12" s="28"/>
      <c r="AA12" s="15" t="str">
        <f>+'1-Phase de poule-Bad'!AA7</f>
        <v>Celtics Grave Gros B</v>
      </c>
      <c r="AB12" s="22"/>
      <c r="AC12" s="22"/>
      <c r="AD12" s="64" t="str">
        <f>+'1-Phase de poule-Bad'!AD7</f>
        <v>VS</v>
      </c>
      <c r="AE12" s="9" t="str">
        <f>+'1-Phase de poule-Bad'!AE7</f>
        <v>Gett'up A</v>
      </c>
      <c r="AF12" s="22"/>
      <c r="AG12" s="24"/>
      <c r="AH12" s="97"/>
      <c r="AI12" s="29" t="str">
        <f>+'1-Phase de poule-Bad'!AI7</f>
        <v>T4</v>
      </c>
      <c r="AJ12" s="30">
        <f>+'1-Phase de poule-Bad'!AJ7</f>
        <v>0.40034722222222219</v>
      </c>
      <c r="AK12" s="28"/>
      <c r="AL12" s="15" t="str">
        <f>+'1-Phase de poule-Bad'!AL7</f>
        <v>L'aile ou la cuite A</v>
      </c>
      <c r="AM12" s="22"/>
      <c r="AN12" s="22"/>
      <c r="AO12" s="64" t="str">
        <f>+'1-Phase de poule-Bad'!AO7</f>
        <v>VS</v>
      </c>
      <c r="AP12" s="9" t="str">
        <f>+'1-Phase de poule-Bad'!AP7</f>
        <v>Blockudoku B</v>
      </c>
      <c r="AQ12" s="22"/>
      <c r="AR12" s="24"/>
      <c r="AS12" s="97"/>
      <c r="AT12" s="29" t="str">
        <f>'1-Phase de poule-Bad'!B38</f>
        <v>T1</v>
      </c>
      <c r="AU12" s="30">
        <f>'1-Phase de poule-Bad'!C38</f>
        <v>0.4881944444444441</v>
      </c>
      <c r="AV12" s="28"/>
      <c r="AW12" s="15" t="str">
        <f>'1-Phase de poule-Bad'!E38</f>
        <v>Les Tengos B</v>
      </c>
      <c r="AX12" s="22"/>
      <c r="AY12" s="22"/>
      <c r="AZ12" s="64" t="str">
        <f>'1-Phase de poule-Bad'!H38</f>
        <v>VS</v>
      </c>
      <c r="BA12" s="9" t="str">
        <f>'1-Phase de poule-Bad'!I38</f>
        <v>Roue Libre B</v>
      </c>
      <c r="BB12" s="22"/>
      <c r="BC12" s="24"/>
      <c r="BD12" s="97"/>
      <c r="BE12" s="29" t="str">
        <f>'1-Phase de poule-Bad'!M38</f>
        <v>T2</v>
      </c>
      <c r="BF12" s="30">
        <f>'1-Phase de poule-Bad'!N38</f>
        <v>0.4881944444444441</v>
      </c>
      <c r="BG12" s="28"/>
      <c r="BH12" s="15" t="str">
        <f>'1-Phase de poule-Bad'!P38</f>
        <v>Les Fisbrmzv A</v>
      </c>
      <c r="BI12" s="22"/>
      <c r="BJ12" s="22"/>
      <c r="BK12" s="64" t="str">
        <f>'1-Phase de poule-Bad'!S38</f>
        <v>VS</v>
      </c>
      <c r="BL12" s="9" t="str">
        <f>'1-Phase de poule-Bad'!T38</f>
        <v>Floyouyat A</v>
      </c>
      <c r="BM12" s="22"/>
      <c r="BN12" s="24"/>
      <c r="BO12" s="97"/>
      <c r="BP12" s="29" t="str">
        <f>'1-Phase de poule-Bad'!X38</f>
        <v>T3</v>
      </c>
      <c r="BQ12" s="30">
        <f>'1-Phase de poule-Bad'!Y38</f>
        <v>0.4881944444444441</v>
      </c>
      <c r="BR12" s="28"/>
      <c r="BS12" s="15" t="str">
        <f>'1-Phase de poule-Bad'!AA38</f>
        <v>Spyk'up B</v>
      </c>
      <c r="BT12" s="22"/>
      <c r="BU12" s="22"/>
      <c r="BV12" s="64" t="str">
        <f>'1-Phase de poule-Bad'!AD38</f>
        <v>VS</v>
      </c>
      <c r="BW12" s="9" t="str">
        <f>'1-Phase de poule-Bad'!AE38</f>
        <v>Les Tengos A</v>
      </c>
      <c r="BX12" s="22"/>
      <c r="BY12" s="24"/>
      <c r="BZ12" s="97"/>
      <c r="CA12" s="29" t="str">
        <f>'1-Phase de poule-Bad'!AI38</f>
        <v>T4</v>
      </c>
      <c r="CB12" s="30">
        <f>'1-Phase de poule-Bad'!AJ38</f>
        <v>0.4881944444444441</v>
      </c>
      <c r="CC12" s="28"/>
      <c r="CD12" s="15" t="str">
        <f>'1-Phase de poule-Bad'!AL38</f>
        <v>Facilement A</v>
      </c>
      <c r="CE12" s="22"/>
      <c r="CF12" s="22"/>
      <c r="CG12" s="64" t="str">
        <f>'1-Phase de poule-Bad'!AO38</f>
        <v>VS</v>
      </c>
      <c r="CH12" s="9" t="str">
        <f>'1-Phase de poule-Bad'!AP38</f>
        <v>Les Fisbrmzv B</v>
      </c>
      <c r="CI12" s="22"/>
      <c r="CJ12" s="24"/>
    </row>
    <row r="13" spans="1:88" ht="30" customHeight="1" thickBot="1" x14ac:dyDescent="0.4">
      <c r="A13" s="24">
        <f>+'1-Phase de poule-Bad'!A8</f>
        <v>0</v>
      </c>
      <c r="B13" s="29" t="str">
        <f>+'1-Phase de poule-Bad'!B8</f>
        <v>T1</v>
      </c>
      <c r="C13" s="30">
        <f>+'1-Phase de poule-Bad'!C8</f>
        <v>0.40833333333333327</v>
      </c>
      <c r="D13" s="28"/>
      <c r="E13" s="16" t="str">
        <f>+'1-Phase de poule-Bad'!E8</f>
        <v>Téléteubiloutes A</v>
      </c>
      <c r="F13" s="23"/>
      <c r="G13" s="23"/>
      <c r="H13" s="64" t="str">
        <f>+'1-Phase de poule-Bad'!H8</f>
        <v>VS</v>
      </c>
      <c r="I13" s="10" t="str">
        <f>+'1-Phase de poule-Bad'!I8</f>
        <v>Bayer les verres culs sec B</v>
      </c>
      <c r="J13" s="23"/>
      <c r="K13" s="62"/>
      <c r="L13" s="24">
        <f>+'1-Phase de poule-Bad'!L8</f>
        <v>0</v>
      </c>
      <c r="M13" s="29" t="str">
        <f>+'1-Phase de poule-Bad'!M8</f>
        <v>T2</v>
      </c>
      <c r="N13" s="30">
        <f>+'1-Phase de poule-Bad'!N8</f>
        <v>0.40833333333333327</v>
      </c>
      <c r="O13" s="28"/>
      <c r="P13" s="16" t="str">
        <f>+'1-Phase de poule-Bad'!P8</f>
        <v>Les torcheurs B</v>
      </c>
      <c r="Q13" s="23"/>
      <c r="R13" s="23"/>
      <c r="S13" s="64" t="str">
        <f>+'1-Phase de poule-Bad'!S8</f>
        <v>VS</v>
      </c>
      <c r="T13" s="10" t="str">
        <f>+'1-Phase de poule-Bad'!T8</f>
        <v>Lazio de Rhum A</v>
      </c>
      <c r="U13" s="23"/>
      <c r="V13" s="62"/>
      <c r="W13" s="97"/>
      <c r="X13" s="29" t="str">
        <f>+'1-Phase de poule-Bad'!X8</f>
        <v>T3</v>
      </c>
      <c r="Y13" s="30">
        <f>+'1-Phase de poule-Bad'!Y8</f>
        <v>0.40833333333333327</v>
      </c>
      <c r="Z13" s="28"/>
      <c r="AA13" s="16" t="str">
        <f>+'1-Phase de poule-Bad'!AA8</f>
        <v>Bayer les verres culs sec A</v>
      </c>
      <c r="AB13" s="23"/>
      <c r="AC13" s="23"/>
      <c r="AD13" s="64" t="str">
        <f>+'1-Phase de poule-Bad'!AD8</f>
        <v>VS</v>
      </c>
      <c r="AE13" s="10" t="str">
        <f>+'1-Phase de poule-Bad'!AE8</f>
        <v>Téléteubiloutes B</v>
      </c>
      <c r="AF13" s="23"/>
      <c r="AG13" s="62"/>
      <c r="AH13" s="97"/>
      <c r="AI13" s="29" t="str">
        <f>+'1-Phase de poule-Bad'!AI8</f>
        <v>T4</v>
      </c>
      <c r="AJ13" s="30">
        <f>+'1-Phase de poule-Bad'!AJ8</f>
        <v>0.40833333333333327</v>
      </c>
      <c r="AK13" s="28"/>
      <c r="AL13" s="16" t="str">
        <f>+'1-Phase de poule-Bad'!AL8</f>
        <v>Lazio de Rhum B</v>
      </c>
      <c r="AM13" s="23"/>
      <c r="AN13" s="23"/>
      <c r="AO13" s="64" t="str">
        <f>+'1-Phase de poule-Bad'!AO8</f>
        <v>VS</v>
      </c>
      <c r="AP13" s="10" t="str">
        <f>+'1-Phase de poule-Bad'!AP8</f>
        <v>Les torcheurs A</v>
      </c>
      <c r="AQ13" s="23"/>
      <c r="AR13" s="62"/>
      <c r="AS13" s="97"/>
      <c r="AT13" s="29" t="str">
        <f>'1-Phase de poule-Bad'!B39</f>
        <v>T1</v>
      </c>
      <c r="AU13" s="30">
        <f>'1-Phase de poule-Bad'!C39</f>
        <v>0.49618055555555518</v>
      </c>
      <c r="AV13" s="28"/>
      <c r="AW13" s="16" t="str">
        <f>'1-Phase de poule-Bad'!E39</f>
        <v>VitaMines A</v>
      </c>
      <c r="AX13" s="23"/>
      <c r="AY13" s="23"/>
      <c r="AZ13" s="64" t="str">
        <f>'1-Phase de poule-Bad'!H39</f>
        <v>VS</v>
      </c>
      <c r="BA13" s="10" t="str">
        <f>'1-Phase de poule-Bad'!I39</f>
        <v>Akatsuki B</v>
      </c>
      <c r="BB13" s="23"/>
      <c r="BC13" s="62"/>
      <c r="BD13" s="97"/>
      <c r="BE13" s="29" t="str">
        <f>'1-Phase de poule-Bad'!M39</f>
        <v>T2</v>
      </c>
      <c r="BF13" s="30">
        <f>'1-Phase de poule-Bad'!N39</f>
        <v>0.49618055555555518</v>
      </c>
      <c r="BG13" s="28"/>
      <c r="BH13" s="16" t="str">
        <f>'1-Phase de poule-Bad'!P39</f>
        <v>Les inconnus B</v>
      </c>
      <c r="BI13" s="23"/>
      <c r="BJ13" s="23"/>
      <c r="BK13" s="64" t="str">
        <f>'1-Phase de poule-Bad'!S39</f>
        <v>VS</v>
      </c>
      <c r="BL13" s="10" t="str">
        <f>'1-Phase de poule-Bad'!T39</f>
        <v>Bandanateam A</v>
      </c>
      <c r="BM13" s="23"/>
      <c r="BN13" s="62"/>
      <c r="BO13" s="97"/>
      <c r="BP13" s="29" t="str">
        <f>'1-Phase de poule-Bad'!X39</f>
        <v>T3</v>
      </c>
      <c r="BQ13" s="30">
        <f>'1-Phase de poule-Bad'!Y39</f>
        <v>0.49618055555555518</v>
      </c>
      <c r="BR13" s="28"/>
      <c r="BS13" s="16" t="str">
        <f>'1-Phase de poule-Bad'!AA39</f>
        <v>Akatsuki A</v>
      </c>
      <c r="BT13" s="23"/>
      <c r="BU13" s="23"/>
      <c r="BV13" s="64" t="str">
        <f>'1-Phase de poule-Bad'!AD39</f>
        <v>VS</v>
      </c>
      <c r="BW13" s="10" t="str">
        <f>'1-Phase de poule-Bad'!AE39</f>
        <v>VitaMines B</v>
      </c>
      <c r="BX13" s="23"/>
      <c r="BY13" s="62"/>
      <c r="BZ13" s="97"/>
      <c r="CA13" s="29" t="str">
        <f>'1-Phase de poule-Bad'!AI39</f>
        <v>T4</v>
      </c>
      <c r="CB13" s="30">
        <f>'1-Phase de poule-Bad'!AJ39</f>
        <v>0.49618055555555518</v>
      </c>
      <c r="CC13" s="28"/>
      <c r="CD13" s="16" t="str">
        <f>'1-Phase de poule-Bad'!AL39</f>
        <v>Bandanateam B</v>
      </c>
      <c r="CE13" s="23"/>
      <c r="CF13" s="23"/>
      <c r="CG13" s="64" t="str">
        <f>'1-Phase de poule-Bad'!AO39</f>
        <v>VS</v>
      </c>
      <c r="CH13" s="10" t="str">
        <f>'1-Phase de poule-Bad'!AP39</f>
        <v>Les inconnus A</v>
      </c>
      <c r="CI13" s="23"/>
      <c r="CJ13" s="62"/>
    </row>
    <row r="14" spans="1:88" ht="30" customHeight="1" thickBot="1" x14ac:dyDescent="0.4">
      <c r="A14" s="24">
        <f>+'1-Phase de poule-Bad'!A9</f>
        <v>0</v>
      </c>
      <c r="B14" s="29" t="str">
        <f>+'1-Phase de poule-Bad'!B9</f>
        <v>T1</v>
      </c>
      <c r="C14" s="30">
        <f>+'1-Phase de poule-Bad'!C9</f>
        <v>0.41631944444444435</v>
      </c>
      <c r="D14" s="28"/>
      <c r="E14" s="15" t="str">
        <f>+'1-Phase de poule-Bad'!E9</f>
        <v>Celtics Grave Gros A</v>
      </c>
      <c r="F14" s="22"/>
      <c r="G14" s="22"/>
      <c r="H14" s="64" t="str">
        <f>+'1-Phase de poule-Bad'!H9</f>
        <v>VS</v>
      </c>
      <c r="I14" s="9" t="str">
        <f>+'1-Phase de poule-Bad'!I9</f>
        <v>Gett'up B</v>
      </c>
      <c r="J14" s="22"/>
      <c r="K14" s="24"/>
      <c r="L14" s="24">
        <f>+'1-Phase de poule-Bad'!L9</f>
        <v>0</v>
      </c>
      <c r="M14" s="29" t="str">
        <f>+'1-Phase de poule-Bad'!M9</f>
        <v>T2</v>
      </c>
      <c r="N14" s="30">
        <f>+'1-Phase de poule-Bad'!N9</f>
        <v>0.41631944444444435</v>
      </c>
      <c r="O14" s="28"/>
      <c r="P14" s="15" t="str">
        <f>+'1-Phase de poule-Bad'!P9</f>
        <v>L'aile ou la cuite B</v>
      </c>
      <c r="Q14" s="22"/>
      <c r="R14" s="22"/>
      <c r="S14" s="64" t="str">
        <f>+'1-Phase de poule-Bad'!S9</f>
        <v>VS</v>
      </c>
      <c r="T14" s="9" t="str">
        <f>+'1-Phase de poule-Bad'!T9</f>
        <v>Blockudoku A</v>
      </c>
      <c r="U14" s="22"/>
      <c r="V14" s="24"/>
      <c r="W14" s="97"/>
      <c r="X14" s="29" t="str">
        <f>+'1-Phase de poule-Bad'!X9</f>
        <v>T3</v>
      </c>
      <c r="Y14" s="30">
        <f>+'1-Phase de poule-Bad'!Y9</f>
        <v>0.41631944444444435</v>
      </c>
      <c r="Z14" s="28"/>
      <c r="AA14" s="15" t="str">
        <f>+'1-Phase de poule-Bad'!AA9</f>
        <v>Waral A</v>
      </c>
      <c r="AB14" s="22"/>
      <c r="AC14" s="22"/>
      <c r="AD14" s="64" t="str">
        <f>+'1-Phase de poule-Bad'!AD9</f>
        <v>VS</v>
      </c>
      <c r="AE14" s="9" t="str">
        <f>+'1-Phase de poule-Bad'!AE9</f>
        <v>Celtics Grave Gros B</v>
      </c>
      <c r="AF14" s="22"/>
      <c r="AG14" s="24"/>
      <c r="AH14" s="97"/>
      <c r="AI14" s="29" t="str">
        <f>+'1-Phase de poule-Bad'!AI9</f>
        <v>T4</v>
      </c>
      <c r="AJ14" s="30">
        <f>+'1-Phase de poule-Bad'!AJ9</f>
        <v>0.41631944444444435</v>
      </c>
      <c r="AK14" s="28"/>
      <c r="AL14" s="15" t="str">
        <f>+'1-Phase de poule-Bad'!AL9</f>
        <v>Pooldeads B</v>
      </c>
      <c r="AM14" s="22"/>
      <c r="AN14" s="22"/>
      <c r="AO14" s="64" t="str">
        <f>+'1-Phase de poule-Bad'!AO9</f>
        <v>VS</v>
      </c>
      <c r="AP14" s="9" t="str">
        <f>+'1-Phase de poule-Bad'!AP9</f>
        <v>L'aile ou la cuite A</v>
      </c>
      <c r="AQ14" s="22"/>
      <c r="AR14" s="24"/>
      <c r="AS14" s="97"/>
      <c r="AT14" s="29" t="str">
        <f>'1-Phase de poule-Bad'!B40</f>
        <v>T1</v>
      </c>
      <c r="AU14" s="30">
        <f>'1-Phase de poule-Bad'!C40</f>
        <v>0.50416666666666632</v>
      </c>
      <c r="AV14" s="28"/>
      <c r="AW14" s="15" t="str">
        <f>'1-Phase de poule-Bad'!E40</f>
        <v>Spyk'up A</v>
      </c>
      <c r="AX14" s="22"/>
      <c r="AY14" s="22"/>
      <c r="AZ14" s="64" t="str">
        <f>'1-Phase de poule-Bad'!H40</f>
        <v>VS</v>
      </c>
      <c r="BA14" s="9" t="str">
        <f>'1-Phase de poule-Bad'!I40</f>
        <v>Les Tengos B</v>
      </c>
      <c r="BB14" s="22"/>
      <c r="BC14" s="24"/>
      <c r="BD14" s="97"/>
      <c r="BE14" s="29" t="str">
        <f>'1-Phase de poule-Bad'!M40</f>
        <v>T2</v>
      </c>
      <c r="BF14" s="30">
        <f>'1-Phase de poule-Bad'!N40</f>
        <v>0.50416666666666632</v>
      </c>
      <c r="BG14" s="28"/>
      <c r="BH14" s="15" t="str">
        <f>'1-Phase de poule-Bad'!P40</f>
        <v>Facilement B</v>
      </c>
      <c r="BI14" s="22"/>
      <c r="BJ14" s="22"/>
      <c r="BK14" s="64" t="str">
        <f>'1-Phase de poule-Bad'!S40</f>
        <v>VS</v>
      </c>
      <c r="BL14" s="9" t="str">
        <f>'1-Phase de poule-Bad'!T40</f>
        <v>Les Fisbrmzv A</v>
      </c>
      <c r="BM14" s="22"/>
      <c r="BN14" s="24"/>
      <c r="BO14" s="97"/>
      <c r="BP14" s="29" t="str">
        <f>'1-Phase de poule-Bad'!X40</f>
        <v>T1</v>
      </c>
      <c r="BQ14" s="30">
        <f>'1-Phase de poule-Bad'!Y40</f>
        <v>0.55208333333333315</v>
      </c>
      <c r="BR14" s="28"/>
      <c r="BS14" s="15" t="str">
        <f>'1-Phase de poule-Bad'!AA40</f>
        <v>Roue Libre A</v>
      </c>
      <c r="BT14" s="22"/>
      <c r="BU14" s="22"/>
      <c r="BV14" s="64" t="str">
        <f>'1-Phase de poule-Bad'!AD40</f>
        <v>VS</v>
      </c>
      <c r="BW14" s="9" t="str">
        <f>'1-Phase de poule-Bad'!AE40</f>
        <v>Spyk'up B</v>
      </c>
      <c r="BX14" s="22"/>
      <c r="BY14" s="24"/>
      <c r="BZ14" s="97"/>
      <c r="CA14" s="29" t="str">
        <f>'1-Phase de poule-Bad'!AI40</f>
        <v>T2</v>
      </c>
      <c r="CB14" s="30">
        <f>'1-Phase de poule-Bad'!AJ40</f>
        <v>0.55208333333333315</v>
      </c>
      <c r="CC14" s="28"/>
      <c r="CD14" s="15" t="str">
        <f>'1-Phase de poule-Bad'!AL40</f>
        <v>Floyouyat B</v>
      </c>
      <c r="CE14" s="22"/>
      <c r="CF14" s="22"/>
      <c r="CG14" s="64" t="str">
        <f>'1-Phase de poule-Bad'!AO40</f>
        <v>VS</v>
      </c>
      <c r="CH14" s="9" t="str">
        <f>'1-Phase de poule-Bad'!AP40</f>
        <v>Facilement A</v>
      </c>
      <c r="CI14" s="22"/>
      <c r="CJ14" s="24"/>
    </row>
    <row r="15" spans="1:88" ht="30" customHeight="1" thickBot="1" x14ac:dyDescent="0.4">
      <c r="A15" s="24">
        <f>+'1-Phase de poule-Bad'!A10</f>
        <v>0</v>
      </c>
      <c r="B15" s="29" t="str">
        <f>+'1-Phase de poule-Bad'!B10</f>
        <v>T1</v>
      </c>
      <c r="C15" s="30">
        <f>+'1-Phase de poule-Bad'!C10</f>
        <v>0.42430555555555544</v>
      </c>
      <c r="D15" s="28"/>
      <c r="E15" s="16" t="str">
        <f>+'1-Phase de poule-Bad'!E10</f>
        <v>Waral B</v>
      </c>
      <c r="F15" s="23"/>
      <c r="G15" s="23"/>
      <c r="H15" s="64" t="str">
        <f>+'1-Phase de poule-Bad'!H10</f>
        <v>VS</v>
      </c>
      <c r="I15" s="10" t="str">
        <f>+'1-Phase de poule-Bad'!I10</f>
        <v>Bayer les verres culs sec B</v>
      </c>
      <c r="J15" s="23"/>
      <c r="K15" s="62"/>
      <c r="L15" s="24">
        <f>+'1-Phase de poule-Bad'!L10</f>
        <v>0</v>
      </c>
      <c r="M15" s="29" t="str">
        <f>+'1-Phase de poule-Bad'!M10</f>
        <v>T2</v>
      </c>
      <c r="N15" s="30">
        <f>+'1-Phase de poule-Bad'!N10</f>
        <v>0.42430555555555544</v>
      </c>
      <c r="O15" s="28"/>
      <c r="P15" s="16" t="str">
        <f>+'1-Phase de poule-Bad'!P10</f>
        <v>Pooldeads A</v>
      </c>
      <c r="Q15" s="23"/>
      <c r="R15" s="23"/>
      <c r="S15" s="64" t="str">
        <f>+'1-Phase de poule-Bad'!S10</f>
        <v>VS</v>
      </c>
      <c r="T15" s="10" t="str">
        <f>+'1-Phase de poule-Bad'!T10</f>
        <v>Lazio de Rhum A</v>
      </c>
      <c r="U15" s="23"/>
      <c r="V15" s="62"/>
      <c r="W15" s="97"/>
      <c r="X15" s="29" t="str">
        <f>+'1-Phase de poule-Bad'!X10</f>
        <v>T3</v>
      </c>
      <c r="Y15" s="30">
        <f>+'1-Phase de poule-Bad'!Y10</f>
        <v>0.42430555555555544</v>
      </c>
      <c r="Z15" s="28"/>
      <c r="AA15" s="16" t="str">
        <f>+'1-Phase de poule-Bad'!AA10</f>
        <v>Gett'up A</v>
      </c>
      <c r="AB15" s="23"/>
      <c r="AC15" s="23"/>
      <c r="AD15" s="64" t="str">
        <f>+'1-Phase de poule-Bad'!AD10</f>
        <v>VS</v>
      </c>
      <c r="AE15" s="10" t="str">
        <f>+'1-Phase de poule-Bad'!AE10</f>
        <v>Téléteubiloutes B</v>
      </c>
      <c r="AF15" s="23"/>
      <c r="AG15" s="62"/>
      <c r="AH15" s="97"/>
      <c r="AI15" s="29" t="str">
        <f>+'1-Phase de poule-Bad'!AI10</f>
        <v>T4</v>
      </c>
      <c r="AJ15" s="30">
        <f>+'1-Phase de poule-Bad'!AJ10</f>
        <v>0.42430555555555544</v>
      </c>
      <c r="AK15" s="28"/>
      <c r="AL15" s="16" t="str">
        <f>+'1-Phase de poule-Bad'!AL10</f>
        <v>Blockudoku B</v>
      </c>
      <c r="AM15" s="23"/>
      <c r="AN15" s="23"/>
      <c r="AO15" s="64" t="str">
        <f>+'1-Phase de poule-Bad'!AO10</f>
        <v>VS</v>
      </c>
      <c r="AP15" s="10" t="str">
        <f>+'1-Phase de poule-Bad'!AP10</f>
        <v>Les torcheurs A</v>
      </c>
      <c r="AQ15" s="23"/>
      <c r="AR15" s="62"/>
      <c r="AS15" s="97"/>
      <c r="AT15" s="29" t="str">
        <f>'1-Phase de poule-Bad'!B41</f>
        <v>T1</v>
      </c>
      <c r="AU15" s="30">
        <f>'1-Phase de poule-Bad'!C41</f>
        <v>0.51215277777777746</v>
      </c>
      <c r="AV15" s="28"/>
      <c r="AW15" s="16" t="str">
        <f>'1-Phase de poule-Bad'!E41</f>
        <v>Roue Libre B</v>
      </c>
      <c r="AX15" s="23"/>
      <c r="AY15" s="23"/>
      <c r="AZ15" s="64" t="str">
        <f>'1-Phase de poule-Bad'!H41</f>
        <v>VS</v>
      </c>
      <c r="BA15" s="10" t="str">
        <f>'1-Phase de poule-Bad'!I41</f>
        <v>Akatsuki B</v>
      </c>
      <c r="BB15" s="23"/>
      <c r="BC15" s="62"/>
      <c r="BD15" s="97"/>
      <c r="BE15" s="29" t="str">
        <f>'1-Phase de poule-Bad'!M41</f>
        <v>T2</v>
      </c>
      <c r="BF15" s="30">
        <f>'1-Phase de poule-Bad'!N41</f>
        <v>0.51215277777777746</v>
      </c>
      <c r="BG15" s="28"/>
      <c r="BH15" s="16" t="str">
        <f>'1-Phase de poule-Bad'!P41</f>
        <v>Floyouyat A</v>
      </c>
      <c r="BI15" s="23"/>
      <c r="BJ15" s="23"/>
      <c r="BK15" s="64" t="str">
        <f>'1-Phase de poule-Bad'!S41</f>
        <v>VS</v>
      </c>
      <c r="BL15" s="10" t="str">
        <f>'1-Phase de poule-Bad'!T41</f>
        <v>Bandanateam A</v>
      </c>
      <c r="BM15" s="23"/>
      <c r="BN15" s="62"/>
      <c r="BO15" s="97"/>
      <c r="BP15" s="29" t="str">
        <f>'1-Phase de poule-Bad'!X41</f>
        <v>T1</v>
      </c>
      <c r="BQ15" s="30">
        <f>'1-Phase de poule-Bad'!Y41</f>
        <v>0.56006944444444429</v>
      </c>
      <c r="BR15" s="28"/>
      <c r="BS15" s="16" t="str">
        <f>'1-Phase de poule-Bad'!AA41</f>
        <v>Les Tengos A</v>
      </c>
      <c r="BT15" s="23"/>
      <c r="BU15" s="23"/>
      <c r="BV15" s="64" t="str">
        <f>'1-Phase de poule-Bad'!AD41</f>
        <v>VS</v>
      </c>
      <c r="BW15" s="10" t="str">
        <f>'1-Phase de poule-Bad'!AE41</f>
        <v>VitaMines B</v>
      </c>
      <c r="BX15" s="23"/>
      <c r="BY15" s="62"/>
      <c r="BZ15" s="97"/>
      <c r="CA15" s="29" t="str">
        <f>'1-Phase de poule-Bad'!AI41</f>
        <v>T2</v>
      </c>
      <c r="CB15" s="30">
        <f>'1-Phase de poule-Bad'!AJ41</f>
        <v>0.56006944444444429</v>
      </c>
      <c r="CC15" s="28"/>
      <c r="CD15" s="16" t="str">
        <f>'1-Phase de poule-Bad'!AL41</f>
        <v>Les Fisbrmzv B</v>
      </c>
      <c r="CE15" s="23"/>
      <c r="CF15" s="23"/>
      <c r="CG15" s="64" t="str">
        <f>'1-Phase de poule-Bad'!AO41</f>
        <v>VS</v>
      </c>
      <c r="CH15" s="10" t="str">
        <f>'1-Phase de poule-Bad'!AP41</f>
        <v>Les inconnus A</v>
      </c>
      <c r="CI15" s="23"/>
      <c r="CJ15" s="62"/>
    </row>
    <row r="16" spans="1:88" ht="30" customHeight="1" thickBot="1" x14ac:dyDescent="0.4">
      <c r="A16" s="24">
        <f>+'1-Phase de poule-Bad'!A11</f>
        <v>0</v>
      </c>
      <c r="B16" s="29" t="str">
        <f>+'1-Phase de poule-Bad'!B11</f>
        <v>T1</v>
      </c>
      <c r="C16" s="30">
        <f>+'1-Phase de poule-Bad'!C11</f>
        <v>0.43229166666666652</v>
      </c>
      <c r="D16" s="28"/>
      <c r="E16" s="15" t="str">
        <f>+'1-Phase de poule-Bad'!E11</f>
        <v>Téléteubiloutes A</v>
      </c>
      <c r="F16" s="22"/>
      <c r="G16" s="22"/>
      <c r="H16" s="64" t="str">
        <f>+'1-Phase de poule-Bad'!H11</f>
        <v>VS</v>
      </c>
      <c r="I16" s="9" t="str">
        <f>+'1-Phase de poule-Bad'!I11</f>
        <v>Celtics Grave Gros A</v>
      </c>
      <c r="J16" s="22"/>
      <c r="K16" s="24"/>
      <c r="L16" s="24">
        <f>+'1-Phase de poule-Bad'!L11</f>
        <v>0</v>
      </c>
      <c r="M16" s="29" t="str">
        <f>+'1-Phase de poule-Bad'!M11</f>
        <v>T2</v>
      </c>
      <c r="N16" s="30">
        <f>+'1-Phase de poule-Bad'!N11</f>
        <v>0.43229166666666652</v>
      </c>
      <c r="O16" s="28"/>
      <c r="P16" s="15" t="str">
        <f>+'1-Phase de poule-Bad'!P11</f>
        <v>Les torcheurs B</v>
      </c>
      <c r="Q16" s="22"/>
      <c r="R16" s="22"/>
      <c r="S16" s="64" t="str">
        <f>+'1-Phase de poule-Bad'!S11</f>
        <v>VS</v>
      </c>
      <c r="T16" s="9" t="str">
        <f>+'1-Phase de poule-Bad'!T11</f>
        <v>L'aile ou la cuite B</v>
      </c>
      <c r="U16" s="22"/>
      <c r="V16" s="24"/>
      <c r="W16" s="97"/>
      <c r="X16" s="29" t="str">
        <f>+'1-Phase de poule-Bad'!X11</f>
        <v>T3</v>
      </c>
      <c r="Y16" s="30">
        <f>+'1-Phase de poule-Bad'!Y11</f>
        <v>0.43229166666666652</v>
      </c>
      <c r="Z16" s="28"/>
      <c r="AA16" s="15" t="str">
        <f>+'1-Phase de poule-Bad'!AA11</f>
        <v>Bayer les verres culs sec A</v>
      </c>
      <c r="AB16" s="22"/>
      <c r="AC16" s="22"/>
      <c r="AD16" s="64" t="str">
        <f>+'1-Phase de poule-Bad'!AD11</f>
        <v>VS</v>
      </c>
      <c r="AE16" s="9" t="str">
        <f>+'1-Phase de poule-Bad'!AE11</f>
        <v>Waral A</v>
      </c>
      <c r="AF16" s="22"/>
      <c r="AG16" s="24"/>
      <c r="AH16" s="97"/>
      <c r="AI16" s="29" t="str">
        <f>+'1-Phase de poule-Bad'!AI11</f>
        <v>T4</v>
      </c>
      <c r="AJ16" s="30">
        <f>+'1-Phase de poule-Bad'!AJ11</f>
        <v>0.43229166666666652</v>
      </c>
      <c r="AK16" s="28"/>
      <c r="AL16" s="15" t="str">
        <f>+'1-Phase de poule-Bad'!AL11</f>
        <v>Lazio de Rhum B</v>
      </c>
      <c r="AM16" s="22"/>
      <c r="AN16" s="22"/>
      <c r="AO16" s="64" t="str">
        <f>+'1-Phase de poule-Bad'!AO11</f>
        <v>VS</v>
      </c>
      <c r="AP16" s="9" t="str">
        <f>+'1-Phase de poule-Bad'!AP11</f>
        <v>Pooldeads B</v>
      </c>
      <c r="AQ16" s="22"/>
      <c r="AR16" s="24"/>
      <c r="AS16" s="97"/>
      <c r="AT16" s="29" t="str">
        <f>'1-Phase de poule-Bad'!B42</f>
        <v>T1</v>
      </c>
      <c r="AU16" s="30">
        <f>'1-Phase de poule-Bad'!C42</f>
        <v>0.5201388888888886</v>
      </c>
      <c r="AV16" s="28"/>
      <c r="AW16" s="15" t="str">
        <f>'1-Phase de poule-Bad'!E42</f>
        <v>VitaMines A</v>
      </c>
      <c r="AX16" s="22"/>
      <c r="AY16" s="22"/>
      <c r="AZ16" s="64" t="str">
        <f>'1-Phase de poule-Bad'!H42</f>
        <v>VS</v>
      </c>
      <c r="BA16" s="9" t="str">
        <f>'1-Phase de poule-Bad'!I42</f>
        <v>Spyk'up A</v>
      </c>
      <c r="BB16" s="22"/>
      <c r="BC16" s="24"/>
      <c r="BD16" s="97"/>
      <c r="BE16" s="29" t="str">
        <f>'1-Phase de poule-Bad'!M42</f>
        <v>T2</v>
      </c>
      <c r="BF16" s="30">
        <f>'1-Phase de poule-Bad'!N42</f>
        <v>0.5201388888888886</v>
      </c>
      <c r="BG16" s="28"/>
      <c r="BH16" s="15" t="str">
        <f>'1-Phase de poule-Bad'!P42</f>
        <v>Les inconnus B</v>
      </c>
      <c r="BI16" s="22"/>
      <c r="BJ16" s="22"/>
      <c r="BK16" s="64" t="str">
        <f>'1-Phase de poule-Bad'!S42</f>
        <v>VS</v>
      </c>
      <c r="BL16" s="9" t="str">
        <f>'1-Phase de poule-Bad'!T42</f>
        <v>Facilement B</v>
      </c>
      <c r="BM16" s="22"/>
      <c r="BN16" s="24"/>
      <c r="BO16" s="97"/>
      <c r="BP16" s="29" t="str">
        <f>'1-Phase de poule-Bad'!X42</f>
        <v>T1</v>
      </c>
      <c r="BQ16" s="30">
        <f>'1-Phase de poule-Bad'!Y42</f>
        <v>0.56805555555555542</v>
      </c>
      <c r="BR16" s="28"/>
      <c r="BS16" s="15" t="str">
        <f>'1-Phase de poule-Bad'!AA42</f>
        <v>Akatsuki A</v>
      </c>
      <c r="BT16" s="22"/>
      <c r="BU16" s="22"/>
      <c r="BV16" s="64" t="str">
        <f>'1-Phase de poule-Bad'!AD42</f>
        <v>VS</v>
      </c>
      <c r="BW16" s="9" t="str">
        <f>'1-Phase de poule-Bad'!AE42</f>
        <v>Roue Libre A</v>
      </c>
      <c r="BX16" s="22"/>
      <c r="BY16" s="24"/>
      <c r="BZ16" s="97"/>
      <c r="CA16" s="29" t="str">
        <f>'1-Phase de poule-Bad'!AI42</f>
        <v>T2</v>
      </c>
      <c r="CB16" s="30">
        <f>'1-Phase de poule-Bad'!AJ42</f>
        <v>0.56805555555555542</v>
      </c>
      <c r="CC16" s="28"/>
      <c r="CD16" s="15" t="str">
        <f>'1-Phase de poule-Bad'!AL42</f>
        <v>Bandanateam B</v>
      </c>
      <c r="CE16" s="22"/>
      <c r="CF16" s="22"/>
      <c r="CG16" s="64" t="str">
        <f>'1-Phase de poule-Bad'!AO42</f>
        <v>VS</v>
      </c>
      <c r="CH16" s="9" t="str">
        <f>'1-Phase de poule-Bad'!AP42</f>
        <v>Floyouyat B</v>
      </c>
      <c r="CI16" s="22"/>
      <c r="CJ16" s="24"/>
    </row>
    <row r="17" spans="1:88" ht="30" customHeight="1" thickBot="1" x14ac:dyDescent="0.4">
      <c r="A17" s="24">
        <f>+'1-Phase de poule-Bad'!A12</f>
        <v>0</v>
      </c>
      <c r="B17" s="29" t="str">
        <f>+'1-Phase de poule-Bad'!B12</f>
        <v>T1</v>
      </c>
      <c r="C17" s="30">
        <f>+'1-Phase de poule-Bad'!C12</f>
        <v>0.4402777777777776</v>
      </c>
      <c r="E17" s="16" t="str">
        <f>+'1-Phase de poule-Bad'!E12</f>
        <v>Bayer les verres culs sec B</v>
      </c>
      <c r="F17" s="23"/>
      <c r="G17" s="23"/>
      <c r="H17" s="64" t="str">
        <f>+'1-Phase de poule-Bad'!H12</f>
        <v>VS</v>
      </c>
      <c r="I17" s="10" t="str">
        <f>+'1-Phase de poule-Bad'!I12</f>
        <v>Gett'up B</v>
      </c>
      <c r="J17" s="23"/>
      <c r="K17" s="62"/>
      <c r="L17" s="24">
        <f>+'1-Phase de poule-Bad'!L12</f>
        <v>0</v>
      </c>
      <c r="M17" s="29" t="str">
        <f>+'1-Phase de poule-Bad'!M12</f>
        <v>T2</v>
      </c>
      <c r="N17" s="30">
        <f>+'1-Phase de poule-Bad'!N12</f>
        <v>0.4402777777777776</v>
      </c>
      <c r="P17" s="16" t="str">
        <f>+'1-Phase de poule-Bad'!P12</f>
        <v>Lazio de Rhum A</v>
      </c>
      <c r="Q17" s="23"/>
      <c r="R17" s="23"/>
      <c r="S17" s="64" t="str">
        <f>+'1-Phase de poule-Bad'!S12</f>
        <v>VS</v>
      </c>
      <c r="T17" s="10" t="str">
        <f>+'1-Phase de poule-Bad'!T12</f>
        <v>Blockudoku A</v>
      </c>
      <c r="U17" s="23"/>
      <c r="V17" s="62"/>
      <c r="W17" s="97"/>
      <c r="X17" s="29" t="str">
        <f>+'1-Phase de poule-Bad'!X12</f>
        <v>T3</v>
      </c>
      <c r="Y17" s="30">
        <f>+'1-Phase de poule-Bad'!Y12</f>
        <v>0.4402777777777776</v>
      </c>
      <c r="AA17" s="16" t="str">
        <f>+'1-Phase de poule-Bad'!AA12</f>
        <v>Téléteubiloutes B</v>
      </c>
      <c r="AB17" s="23"/>
      <c r="AC17" s="23"/>
      <c r="AD17" s="64" t="str">
        <f>+'1-Phase de poule-Bad'!AD12</f>
        <v>VS</v>
      </c>
      <c r="AE17" s="10" t="str">
        <f>+'1-Phase de poule-Bad'!AE12</f>
        <v>Celtics Grave Gros B</v>
      </c>
      <c r="AF17" s="23"/>
      <c r="AG17" s="62"/>
      <c r="AH17" s="97"/>
      <c r="AI17" s="29" t="str">
        <f>+'1-Phase de poule-Bad'!AI12</f>
        <v>T4</v>
      </c>
      <c r="AJ17" s="30">
        <f>+'1-Phase de poule-Bad'!AJ12</f>
        <v>0.4402777777777776</v>
      </c>
      <c r="AL17" s="16" t="str">
        <f>+'1-Phase de poule-Bad'!AL12</f>
        <v>Les torcheurs A</v>
      </c>
      <c r="AM17" s="23"/>
      <c r="AN17" s="23"/>
      <c r="AO17" s="64" t="str">
        <f>+'1-Phase de poule-Bad'!AO12</f>
        <v>VS</v>
      </c>
      <c r="AP17" s="10" t="str">
        <f>+'1-Phase de poule-Bad'!AP12</f>
        <v>L'aile ou la cuite A</v>
      </c>
      <c r="AQ17" s="23"/>
      <c r="AR17" s="62"/>
      <c r="AS17" s="97"/>
      <c r="AT17" s="29" t="str">
        <f>'1-Phase de poule-Bad'!B43</f>
        <v>T1</v>
      </c>
      <c r="AU17" s="30">
        <f>'1-Phase de poule-Bad'!C43</f>
        <v>0.52812499999999973</v>
      </c>
      <c r="AW17" s="16" t="str">
        <f>'1-Phase de poule-Bad'!E43</f>
        <v>Akatsuki B</v>
      </c>
      <c r="AX17" s="23"/>
      <c r="AY17" s="23"/>
      <c r="AZ17" s="64" t="str">
        <f>'1-Phase de poule-Bad'!H43</f>
        <v>VS</v>
      </c>
      <c r="BA17" s="10" t="str">
        <f>'1-Phase de poule-Bad'!I43</f>
        <v>Les Tengos B</v>
      </c>
      <c r="BB17" s="23"/>
      <c r="BC17" s="62"/>
      <c r="BD17" s="97"/>
      <c r="BE17" s="29" t="str">
        <f>'1-Phase de poule-Bad'!M43</f>
        <v>T2</v>
      </c>
      <c r="BF17" s="30">
        <f>'1-Phase de poule-Bad'!N43</f>
        <v>0.52812499999999973</v>
      </c>
      <c r="BH17" s="16" t="str">
        <f>'1-Phase de poule-Bad'!P43</f>
        <v>Bandanateam A</v>
      </c>
      <c r="BI17" s="23"/>
      <c r="BJ17" s="23"/>
      <c r="BK17" s="64" t="str">
        <f>'1-Phase de poule-Bad'!S43</f>
        <v>VS</v>
      </c>
      <c r="BL17" s="10" t="str">
        <f>'1-Phase de poule-Bad'!T43</f>
        <v>Les Fisbrmzv A</v>
      </c>
      <c r="BM17" s="23"/>
      <c r="BN17" s="62"/>
      <c r="BO17" s="97"/>
      <c r="BP17" s="29" t="str">
        <f>'1-Phase de poule-Bad'!X43</f>
        <v>T1</v>
      </c>
      <c r="BQ17" s="30">
        <f>'1-Phase de poule-Bad'!Y43</f>
        <v>0.57604166666666656</v>
      </c>
      <c r="BS17" s="16" t="str">
        <f>'1-Phase de poule-Bad'!AA43</f>
        <v>VitaMines B</v>
      </c>
      <c r="BT17" s="23"/>
      <c r="BU17" s="23"/>
      <c r="BV17" s="64" t="str">
        <f>'1-Phase de poule-Bad'!AD43</f>
        <v>VS</v>
      </c>
      <c r="BW17" s="10" t="str">
        <f>'1-Phase de poule-Bad'!AE43</f>
        <v>Spyk'up B</v>
      </c>
      <c r="BX17" s="23"/>
      <c r="BY17" s="62"/>
      <c r="BZ17" s="97"/>
      <c r="CA17" s="29" t="str">
        <f>'1-Phase de poule-Bad'!AI43</f>
        <v>T2</v>
      </c>
      <c r="CB17" s="30">
        <f>'1-Phase de poule-Bad'!AJ43</f>
        <v>0.57604166666666656</v>
      </c>
      <c r="CD17" s="16" t="str">
        <f>'1-Phase de poule-Bad'!AL43</f>
        <v>Les inconnus A</v>
      </c>
      <c r="CE17" s="23"/>
      <c r="CF17" s="23"/>
      <c r="CG17" s="64" t="str">
        <f>'1-Phase de poule-Bad'!AO43</f>
        <v>VS</v>
      </c>
      <c r="CH17" s="10" t="str">
        <f>'1-Phase de poule-Bad'!AP43</f>
        <v>Facilement A</v>
      </c>
      <c r="CI17" s="23"/>
      <c r="CJ17" s="62"/>
    </row>
    <row r="18" spans="1:88" ht="30" customHeight="1" thickBot="1" x14ac:dyDescent="0.4">
      <c r="A18" s="24">
        <f>+'1-Phase de poule-Bad'!A13</f>
        <v>0</v>
      </c>
      <c r="B18" s="29" t="str">
        <f>+'1-Phase de poule-Bad'!B13</f>
        <v>T1</v>
      </c>
      <c r="C18" s="30">
        <f>+'1-Phase de poule-Bad'!C13</f>
        <v>0.44826388888888868</v>
      </c>
      <c r="E18" s="15" t="str">
        <f>+'1-Phase de poule-Bad'!E13</f>
        <v>Waral B</v>
      </c>
      <c r="F18" s="22"/>
      <c r="G18" s="22"/>
      <c r="H18" s="64" t="str">
        <f>+'1-Phase de poule-Bad'!H13</f>
        <v>VS</v>
      </c>
      <c r="I18" s="9" t="str">
        <f>+'1-Phase de poule-Bad'!I13</f>
        <v>Celtics Grave Gros A</v>
      </c>
      <c r="J18" s="22"/>
      <c r="K18" s="24"/>
      <c r="L18" s="24">
        <f>+'1-Phase de poule-Bad'!L13</f>
        <v>0</v>
      </c>
      <c r="M18" s="29" t="str">
        <f>+'1-Phase de poule-Bad'!M13</f>
        <v>T2</v>
      </c>
      <c r="N18" s="30">
        <f>+'1-Phase de poule-Bad'!N13</f>
        <v>0.44826388888888868</v>
      </c>
      <c r="P18" s="15" t="str">
        <f>+'1-Phase de poule-Bad'!P13</f>
        <v>Pooldeads A</v>
      </c>
      <c r="Q18" s="22"/>
      <c r="R18" s="22"/>
      <c r="S18" s="64" t="str">
        <f>+'1-Phase de poule-Bad'!S13</f>
        <v>VS</v>
      </c>
      <c r="T18" s="9" t="str">
        <f>+'1-Phase de poule-Bad'!T13</f>
        <v>L'aile ou la cuite B</v>
      </c>
      <c r="U18" s="22"/>
      <c r="V18" s="24"/>
      <c r="W18" s="97"/>
      <c r="X18" s="29" t="str">
        <f>+'1-Phase de poule-Bad'!X13</f>
        <v>T3</v>
      </c>
      <c r="Y18" s="30">
        <f>+'1-Phase de poule-Bad'!Y13</f>
        <v>0.44826388888888868</v>
      </c>
      <c r="AA18" s="15" t="str">
        <f>+'1-Phase de poule-Bad'!AA13</f>
        <v>Gett'up A</v>
      </c>
      <c r="AB18" s="22"/>
      <c r="AC18" s="22"/>
      <c r="AD18" s="64" t="str">
        <f>+'1-Phase de poule-Bad'!AD13</f>
        <v>VS</v>
      </c>
      <c r="AE18" s="9" t="str">
        <f>+'1-Phase de poule-Bad'!AE13</f>
        <v>Waral A</v>
      </c>
      <c r="AF18" s="22"/>
      <c r="AG18" s="24"/>
      <c r="AH18" s="97"/>
      <c r="AI18" s="29" t="str">
        <f>+'1-Phase de poule-Bad'!AI13</f>
        <v>T4</v>
      </c>
      <c r="AJ18" s="30">
        <f>+'1-Phase de poule-Bad'!AJ13</f>
        <v>0.44826388888888868</v>
      </c>
      <c r="AL18" s="15" t="str">
        <f>+'1-Phase de poule-Bad'!AL13</f>
        <v>Blockudoku B</v>
      </c>
      <c r="AM18" s="22"/>
      <c r="AN18" s="22"/>
      <c r="AO18" s="64" t="str">
        <f>+'1-Phase de poule-Bad'!AO13</f>
        <v>VS</v>
      </c>
      <c r="AP18" s="9" t="str">
        <f>+'1-Phase de poule-Bad'!AP13</f>
        <v>Pooldeads B</v>
      </c>
      <c r="AQ18" s="22"/>
      <c r="AR18" s="24"/>
      <c r="AS18" s="97"/>
      <c r="AT18" s="29" t="str">
        <f>'1-Phase de poule-Bad'!B44</f>
        <v>T1</v>
      </c>
      <c r="AU18" s="30">
        <f>'1-Phase de poule-Bad'!C44</f>
        <v>0.53611111111111087</v>
      </c>
      <c r="AW18" s="15" t="str">
        <f>'1-Phase de poule-Bad'!E44</f>
        <v>Roue Libre B</v>
      </c>
      <c r="AX18" s="22"/>
      <c r="AY18" s="22"/>
      <c r="AZ18" s="64" t="str">
        <f>'1-Phase de poule-Bad'!H44</f>
        <v>VS</v>
      </c>
      <c r="BA18" s="9" t="str">
        <f>'1-Phase de poule-Bad'!I44</f>
        <v>Spyk'up A</v>
      </c>
      <c r="BB18" s="22"/>
      <c r="BC18" s="24"/>
      <c r="BD18" s="97"/>
      <c r="BE18" s="29" t="str">
        <f>'1-Phase de poule-Bad'!M44</f>
        <v>T2</v>
      </c>
      <c r="BF18" s="30">
        <f>'1-Phase de poule-Bad'!N44</f>
        <v>0.53611111111111087</v>
      </c>
      <c r="BH18" s="15" t="str">
        <f>'1-Phase de poule-Bad'!P44</f>
        <v>Floyouyat A</v>
      </c>
      <c r="BI18" s="22"/>
      <c r="BJ18" s="22"/>
      <c r="BK18" s="64" t="str">
        <f>'1-Phase de poule-Bad'!S44</f>
        <v>VS</v>
      </c>
      <c r="BL18" s="9" t="str">
        <f>'1-Phase de poule-Bad'!T44</f>
        <v>Facilement B</v>
      </c>
      <c r="BM18" s="22"/>
      <c r="BN18" s="24"/>
      <c r="BO18" s="97"/>
      <c r="BP18" s="29" t="str">
        <f>'1-Phase de poule-Bad'!X44</f>
        <v>T1</v>
      </c>
      <c r="BQ18" s="30">
        <f>'1-Phase de poule-Bad'!Y44</f>
        <v>0.5840277777777777</v>
      </c>
      <c r="BS18" s="15" t="str">
        <f>'1-Phase de poule-Bad'!AA44</f>
        <v>Les Tengos A</v>
      </c>
      <c r="BT18" s="22"/>
      <c r="BU18" s="22"/>
      <c r="BV18" s="64" t="str">
        <f>'1-Phase de poule-Bad'!AD44</f>
        <v>VS</v>
      </c>
      <c r="BW18" s="9" t="str">
        <f>'1-Phase de poule-Bad'!AE44</f>
        <v>Roue Libre A</v>
      </c>
      <c r="BX18" s="22"/>
      <c r="BY18" s="24"/>
      <c r="BZ18" s="97"/>
      <c r="CA18" s="29" t="str">
        <f>'1-Phase de poule-Bad'!AI44</f>
        <v>T2</v>
      </c>
      <c r="CB18" s="30">
        <f>'1-Phase de poule-Bad'!AJ44</f>
        <v>0.5840277777777777</v>
      </c>
      <c r="CD18" s="15" t="str">
        <f>'1-Phase de poule-Bad'!AL44</f>
        <v>Les Fisbrmzv B</v>
      </c>
      <c r="CE18" s="22"/>
      <c r="CF18" s="22"/>
      <c r="CG18" s="64" t="str">
        <f>'1-Phase de poule-Bad'!AO44</f>
        <v>VS</v>
      </c>
      <c r="CH18" s="9" t="str">
        <f>'1-Phase de poule-Bad'!AP44</f>
        <v>Floyouyat B</v>
      </c>
      <c r="CI18" s="22"/>
      <c r="CJ18" s="24"/>
    </row>
    <row r="19" spans="1:88" ht="30" customHeight="1" thickBot="1" x14ac:dyDescent="0.4">
      <c r="A19" s="24">
        <f>+'1-Phase de poule-Bad'!A14</f>
        <v>0</v>
      </c>
      <c r="B19" s="29" t="str">
        <f>+'1-Phase de poule-Bad'!B14</f>
        <v>T1</v>
      </c>
      <c r="C19" s="30">
        <f>+'1-Phase de poule-Bad'!C14</f>
        <v>0.45624999999999977</v>
      </c>
      <c r="E19" s="21" t="str">
        <f>+'1-Phase de poule-Bad'!E14</f>
        <v>Téléteubiloutes A</v>
      </c>
      <c r="F19" s="65"/>
      <c r="G19" s="65"/>
      <c r="H19" s="18" t="str">
        <f>+'1-Phase de poule-Bad'!H14</f>
        <v>VS</v>
      </c>
      <c r="I19" s="66" t="str">
        <f>+'1-Phase de poule-Bad'!I14</f>
        <v>Gett'up B</v>
      </c>
      <c r="J19" s="65"/>
      <c r="K19" s="67"/>
      <c r="L19" s="24">
        <f>+'1-Phase de poule-Bad'!L14</f>
        <v>0</v>
      </c>
      <c r="M19" s="29" t="str">
        <f>+'1-Phase de poule-Bad'!M14</f>
        <v>T2</v>
      </c>
      <c r="N19" s="30">
        <f>+'1-Phase de poule-Bad'!N14</f>
        <v>0.45624999999999977</v>
      </c>
      <c r="P19" s="21" t="str">
        <f>+'1-Phase de poule-Bad'!P14</f>
        <v>Les torcheurs B</v>
      </c>
      <c r="Q19" s="65"/>
      <c r="R19" s="65"/>
      <c r="S19" s="18" t="str">
        <f>+'1-Phase de poule-Bad'!S14</f>
        <v>VS</v>
      </c>
      <c r="T19" s="66" t="str">
        <f>+'1-Phase de poule-Bad'!T14</f>
        <v>Blockudoku A</v>
      </c>
      <c r="U19" s="65"/>
      <c r="V19" s="67"/>
      <c r="W19" s="97"/>
      <c r="X19" s="29" t="str">
        <f>+'1-Phase de poule-Bad'!X14</f>
        <v>T3</v>
      </c>
      <c r="Y19" s="30">
        <f>+'1-Phase de poule-Bad'!Y14</f>
        <v>0.45624999999999977</v>
      </c>
      <c r="AA19" s="21" t="str">
        <f>+'1-Phase de poule-Bad'!AA14</f>
        <v>Bayer les verres culs sec A</v>
      </c>
      <c r="AB19" s="65"/>
      <c r="AC19" s="65"/>
      <c r="AD19" s="18" t="str">
        <f>+'1-Phase de poule-Bad'!AD14</f>
        <v>VS</v>
      </c>
      <c r="AE19" s="66" t="str">
        <f>+'1-Phase de poule-Bad'!AE14</f>
        <v>Celtics Grave Gros B</v>
      </c>
      <c r="AF19" s="65"/>
      <c r="AG19" s="67"/>
      <c r="AH19" s="97"/>
      <c r="AI19" s="29" t="str">
        <f>+'1-Phase de poule-Bad'!AI14</f>
        <v>T4</v>
      </c>
      <c r="AJ19" s="30">
        <f>+'1-Phase de poule-Bad'!AJ14</f>
        <v>0.45624999999999977</v>
      </c>
      <c r="AL19" s="21" t="str">
        <f>+'1-Phase de poule-Bad'!AL14</f>
        <v>Lazio de Rhum B</v>
      </c>
      <c r="AM19" s="65"/>
      <c r="AN19" s="65"/>
      <c r="AO19" s="18" t="str">
        <f>+'1-Phase de poule-Bad'!AO14</f>
        <v>VS</v>
      </c>
      <c r="AP19" s="66" t="str">
        <f>+'1-Phase de poule-Bad'!AP14</f>
        <v>L'aile ou la cuite A</v>
      </c>
      <c r="AQ19" s="65"/>
      <c r="AR19" s="67"/>
      <c r="AS19" s="97"/>
      <c r="AT19" s="29" t="str">
        <f>'1-Phase de poule-Bad'!B45</f>
        <v>T1</v>
      </c>
      <c r="AU19" s="30">
        <f>'1-Phase de poule-Bad'!C45</f>
        <v>0.54409722222222201</v>
      </c>
      <c r="AW19" s="21" t="str">
        <f>'1-Phase de poule-Bad'!E45</f>
        <v>VitaMines A</v>
      </c>
      <c r="AX19" s="65"/>
      <c r="AY19" s="65"/>
      <c r="AZ19" s="18" t="str">
        <f>'1-Phase de poule-Bad'!H45</f>
        <v>VS</v>
      </c>
      <c r="BA19" s="66" t="str">
        <f>'1-Phase de poule-Bad'!I45</f>
        <v>Les Tengos B</v>
      </c>
      <c r="BB19" s="65"/>
      <c r="BC19" s="67"/>
      <c r="BD19" s="97"/>
      <c r="BE19" s="29" t="str">
        <f>'1-Phase de poule-Bad'!M45</f>
        <v>T2</v>
      </c>
      <c r="BF19" s="30">
        <f>'1-Phase de poule-Bad'!N45</f>
        <v>0.54409722222222201</v>
      </c>
      <c r="BH19" s="21" t="str">
        <f>'1-Phase de poule-Bad'!P45</f>
        <v>Les inconnus B</v>
      </c>
      <c r="BI19" s="65"/>
      <c r="BJ19" s="65"/>
      <c r="BK19" s="18" t="str">
        <f>'1-Phase de poule-Bad'!S45</f>
        <v>VS</v>
      </c>
      <c r="BL19" s="66" t="str">
        <f>'1-Phase de poule-Bad'!T45</f>
        <v>Les Fisbrmzv A</v>
      </c>
      <c r="BM19" s="65"/>
      <c r="BN19" s="67"/>
      <c r="BO19" s="97"/>
      <c r="BP19" s="29" t="str">
        <f>'1-Phase de poule-Bad'!X45</f>
        <v>T1</v>
      </c>
      <c r="BQ19" s="30">
        <f>'1-Phase de poule-Bad'!Y45</f>
        <v>0.59201388888888884</v>
      </c>
      <c r="BS19" s="21" t="str">
        <f>'1-Phase de poule-Bad'!AA45</f>
        <v>Akatsuki A</v>
      </c>
      <c r="BT19" s="65"/>
      <c r="BU19" s="65"/>
      <c r="BV19" s="18" t="str">
        <f>'1-Phase de poule-Bad'!AD45</f>
        <v>VS</v>
      </c>
      <c r="BW19" s="66" t="str">
        <f>'1-Phase de poule-Bad'!AE45</f>
        <v>Spyk'up B</v>
      </c>
      <c r="BX19" s="65"/>
      <c r="BY19" s="67"/>
      <c r="BZ19" s="97"/>
      <c r="CA19" s="29" t="str">
        <f>'1-Phase de poule-Bad'!AI45</f>
        <v>T2</v>
      </c>
      <c r="CB19" s="30">
        <f>'1-Phase de poule-Bad'!AJ45</f>
        <v>0.59201388888888884</v>
      </c>
      <c r="CD19" s="21" t="str">
        <f>'1-Phase de poule-Bad'!AL45</f>
        <v>Bandanateam B</v>
      </c>
      <c r="CE19" s="65"/>
      <c r="CF19" s="65"/>
      <c r="CG19" s="18" t="str">
        <f>'1-Phase de poule-Bad'!AO45</f>
        <v>VS</v>
      </c>
      <c r="CH19" s="66" t="str">
        <f>'1-Phase de poule-Bad'!AP45</f>
        <v>Facilement A</v>
      </c>
      <c r="CI19" s="65"/>
      <c r="CJ19" s="67"/>
    </row>
    <row r="20" spans="1:88" ht="30" customHeight="1" x14ac:dyDescent="0.35">
      <c r="A20" s="24">
        <f>+'1-Phase de poule-Bad'!A15</f>
        <v>0</v>
      </c>
      <c r="B20"/>
      <c r="C20" s="30">
        <f>+'1-Phase de poule-Bad'!C15</f>
        <v>0.46423611111111085</v>
      </c>
      <c r="L20" s="24">
        <f>+'1-Phase de poule-Bad'!L15</f>
        <v>0</v>
      </c>
      <c r="M20"/>
      <c r="N20" s="30">
        <f>+'1-Phase de poule-Bad'!N15</f>
        <v>0.46423611111111085</v>
      </c>
      <c r="W20" s="97"/>
      <c r="X20"/>
      <c r="Y20" s="30">
        <f>+'1-Phase de poule-Bad'!Y15</f>
        <v>0.46423611111111085</v>
      </c>
      <c r="AH20" s="97"/>
      <c r="AI20"/>
      <c r="AJ20" s="30">
        <f>+'1-Phase de poule-Bad'!AJ15</f>
        <v>0.46423611111111085</v>
      </c>
      <c r="AS20" s="97"/>
      <c r="AT20"/>
      <c r="AU20" s="30">
        <f>'1-Phase de poule-Bad'!C46</f>
        <v>0.55208333333333315</v>
      </c>
      <c r="AX20"/>
      <c r="AY20"/>
      <c r="BD20" s="97"/>
      <c r="BE20"/>
      <c r="BF20" s="30">
        <f>'1-Phase de poule-Bad'!N46</f>
        <v>0.55208333333333315</v>
      </c>
      <c r="BI20"/>
      <c r="BJ20"/>
      <c r="BO20" s="97"/>
      <c r="BP20"/>
      <c r="BQ20" s="30">
        <f>'1-Phase de poule-Bad'!Y46</f>
        <v>0.6</v>
      </c>
      <c r="BT20"/>
      <c r="BU20"/>
      <c r="BZ20" s="97"/>
      <c r="CA20"/>
      <c r="CB20" s="30">
        <f>'1-Phase de poule-Bad'!AJ46</f>
        <v>0.6</v>
      </c>
      <c r="CE20"/>
      <c r="CF20"/>
    </row>
    <row r="21" spans="1:88" ht="67.5" x14ac:dyDescent="0.35">
      <c r="B21"/>
      <c r="F21"/>
      <c r="G21"/>
      <c r="J21"/>
      <c r="K21"/>
      <c r="M21"/>
      <c r="Q21"/>
      <c r="R21"/>
      <c r="U21"/>
      <c r="V21"/>
      <c r="W21" s="97"/>
      <c r="X21"/>
      <c r="AB21"/>
      <c r="AC21"/>
      <c r="AF21"/>
      <c r="AG21"/>
      <c r="AH21" s="97"/>
      <c r="AI21"/>
      <c r="AM21"/>
      <c r="AN21"/>
      <c r="AQ21"/>
      <c r="AR21"/>
      <c r="AS21" s="97"/>
      <c r="AT21"/>
      <c r="AX21"/>
      <c r="AY21"/>
      <c r="BB21"/>
      <c r="BC21"/>
      <c r="BD21" s="97"/>
      <c r="BE21"/>
      <c r="BI21"/>
      <c r="BJ21"/>
      <c r="BM21"/>
      <c r="BN21"/>
      <c r="BO21" s="97"/>
      <c r="BP21"/>
      <c r="BT21"/>
      <c r="BU21"/>
      <c r="BX21"/>
      <c r="BY21"/>
      <c r="BZ21" s="97"/>
      <c r="CA21"/>
      <c r="CE21"/>
      <c r="CF21"/>
      <c r="CI21"/>
      <c r="CJ21"/>
    </row>
    <row r="22" spans="1:88" x14ac:dyDescent="0.35">
      <c r="H22" s="2"/>
      <c r="S22" s="2"/>
      <c r="AD22" s="2"/>
      <c r="AO22" s="2"/>
      <c r="AZ22" s="2"/>
      <c r="BK22" s="2"/>
      <c r="BV22" s="2"/>
      <c r="CG22" s="2"/>
    </row>
  </sheetData>
  <mergeCells count="16">
    <mergeCell ref="BP2:BY2"/>
    <mergeCell ref="CA2:CJ2"/>
    <mergeCell ref="E7:K7"/>
    <mergeCell ref="P7:V7"/>
    <mergeCell ref="AA7:AG7"/>
    <mergeCell ref="AL7:AR7"/>
    <mergeCell ref="AW7:BC7"/>
    <mergeCell ref="BH7:BN7"/>
    <mergeCell ref="BS7:BY7"/>
    <mergeCell ref="CD7:CJ7"/>
    <mergeCell ref="B2:K2"/>
    <mergeCell ref="M2:V2"/>
    <mergeCell ref="X2:AG2"/>
    <mergeCell ref="AI2:AR2"/>
    <mergeCell ref="AT2:BC2"/>
    <mergeCell ref="BE2:BN2"/>
  </mergeCells>
  <conditionalFormatting sqref="B9:B20">
    <cfRule type="cellIs" dxfId="539" priority="197" operator="equal">
      <formula>"L"</formula>
    </cfRule>
    <cfRule type="cellIs" dxfId="538" priority="196" operator="equal">
      <formula>"W"</formula>
    </cfRule>
    <cfRule type="cellIs" dxfId="537" priority="195" operator="equal">
      <formula>"N"</formula>
    </cfRule>
  </conditionalFormatting>
  <conditionalFormatting sqref="B7:D8">
    <cfRule type="cellIs" dxfId="536" priority="299" operator="equal">
      <formula>"N"</formula>
    </cfRule>
    <cfRule type="cellIs" dxfId="535" priority="301" operator="equal">
      <formula>"L"</formula>
    </cfRule>
    <cfRule type="cellIs" dxfId="534" priority="300" operator="equal">
      <formula>"W"</formula>
    </cfRule>
  </conditionalFormatting>
  <conditionalFormatting sqref="B6:K6">
    <cfRule type="cellIs" dxfId="533" priority="401" operator="equal">
      <formula>"W"</formula>
    </cfRule>
    <cfRule type="cellIs" dxfId="532" priority="400" operator="equal">
      <formula>"N"</formula>
    </cfRule>
    <cfRule type="cellIs" dxfId="531" priority="402" operator="equal">
      <formula>"L"</formula>
    </cfRule>
  </conditionalFormatting>
  <conditionalFormatting sqref="B22:K1048576">
    <cfRule type="cellIs" dxfId="530" priority="404" operator="equal">
      <formula>"W"</formula>
    </cfRule>
    <cfRule type="cellIs" dxfId="529" priority="403" operator="equal">
      <formula>"N"</formula>
    </cfRule>
    <cfRule type="cellIs" dxfId="528" priority="405" operator="equal">
      <formula>"L"</formula>
    </cfRule>
  </conditionalFormatting>
  <conditionalFormatting sqref="C10:C21">
    <cfRule type="cellIs" dxfId="527" priority="192" operator="equal">
      <formula>"N"</formula>
    </cfRule>
    <cfRule type="cellIs" dxfId="526" priority="194" operator="equal">
      <formula>"L"</formula>
    </cfRule>
    <cfRule type="cellIs" dxfId="525" priority="193" operator="equal">
      <formula>"W"</formula>
    </cfRule>
  </conditionalFormatting>
  <conditionalFormatting sqref="C9:D9">
    <cfRule type="cellIs" dxfId="524" priority="202" operator="equal">
      <formula>"W"</formula>
    </cfRule>
    <cfRule type="cellIs" dxfId="523" priority="203" operator="equal">
      <formula>"L"</formula>
    </cfRule>
    <cfRule type="cellIs" dxfId="522" priority="201" operator="equal">
      <formula>"N"</formula>
    </cfRule>
  </conditionalFormatting>
  <conditionalFormatting sqref="D20:E20">
    <cfRule type="cellIs" dxfId="521" priority="204" operator="equal">
      <formula>"N"</formula>
    </cfRule>
    <cfRule type="cellIs" dxfId="520" priority="206" operator="equal">
      <formula>"L"</formula>
    </cfRule>
    <cfRule type="cellIs" dxfId="519" priority="205" operator="equal">
      <formula>"W"</formula>
    </cfRule>
  </conditionalFormatting>
  <conditionalFormatting sqref="D10:J19">
    <cfRule type="cellIs" dxfId="518" priority="198" operator="equal">
      <formula>"N"</formula>
    </cfRule>
    <cfRule type="cellIs" dxfId="517" priority="199" operator="equal">
      <formula>"W"</formula>
    </cfRule>
    <cfRule type="cellIs" dxfId="516" priority="200" operator="equal">
      <formula>"L"</formula>
    </cfRule>
  </conditionalFormatting>
  <conditionalFormatting sqref="E7:K8">
    <cfRule type="cellIs" dxfId="508" priority="310" operator="equal">
      <formula>"N"</formula>
    </cfRule>
    <cfRule type="cellIs" dxfId="507" priority="311" operator="equal">
      <formula>"W"</formula>
    </cfRule>
    <cfRule type="cellIs" dxfId="506" priority="312" operator="equal">
      <formula>"L"</formula>
    </cfRule>
  </conditionalFormatting>
  <conditionalFormatting sqref="M9:M20">
    <cfRule type="cellIs" dxfId="504" priority="182" operator="equal">
      <formula>"L"</formula>
    </cfRule>
    <cfRule type="cellIs" dxfId="503" priority="181" operator="equal">
      <formula>"W"</formula>
    </cfRule>
    <cfRule type="cellIs" dxfId="502" priority="180" operator="equal">
      <formula>"N"</formula>
    </cfRule>
  </conditionalFormatting>
  <conditionalFormatting sqref="M6:X8">
    <cfRule type="cellIs" dxfId="501" priority="296" operator="equal">
      <formula>"N"</formula>
    </cfRule>
    <cfRule type="cellIs" dxfId="500" priority="298" operator="equal">
      <formula>"L"</formula>
    </cfRule>
    <cfRule type="cellIs" dxfId="499" priority="297" operator="equal">
      <formula>"W"</formula>
    </cfRule>
  </conditionalFormatting>
  <conditionalFormatting sqref="M22:CJ1048576">
    <cfRule type="cellIs" dxfId="498" priority="322" operator="equal">
      <formula>"N"</formula>
    </cfRule>
    <cfRule type="cellIs" dxfId="497" priority="323" operator="equal">
      <formula>"W"</formula>
    </cfRule>
    <cfRule type="cellIs" dxfId="496" priority="324" operator="equal">
      <formula>"L"</formula>
    </cfRule>
  </conditionalFormatting>
  <conditionalFormatting sqref="N9:N21">
    <cfRule type="cellIs" dxfId="495" priority="179" operator="equal">
      <formula>"L"</formula>
    </cfRule>
    <cfRule type="cellIs" dxfId="494" priority="178" operator="equal">
      <formula>"W"</formula>
    </cfRule>
    <cfRule type="cellIs" dxfId="493" priority="177" operator="equal">
      <formula>"N"</formula>
    </cfRule>
  </conditionalFormatting>
  <conditionalFormatting sqref="O9:O20">
    <cfRule type="cellIs" dxfId="492" priority="57" operator="equal">
      <formula>"L"</formula>
    </cfRule>
    <cfRule type="cellIs" dxfId="491" priority="55" operator="equal">
      <formula>"N"</formula>
    </cfRule>
    <cfRule type="cellIs" dxfId="490" priority="56" operator="equal">
      <formula>"W"</formula>
    </cfRule>
  </conditionalFormatting>
  <conditionalFormatting sqref="P20">
    <cfRule type="cellIs" dxfId="489" priority="191" operator="equal">
      <formula>"L"</formula>
    </cfRule>
    <cfRule type="cellIs" dxfId="488" priority="190" operator="equal">
      <formula>"W"</formula>
    </cfRule>
    <cfRule type="cellIs" dxfId="487" priority="189" operator="equal">
      <formula>"N"</formula>
    </cfRule>
  </conditionalFormatting>
  <conditionalFormatting sqref="P10:U19">
    <cfRule type="cellIs" dxfId="486" priority="184" operator="equal">
      <formula>"W"</formula>
    </cfRule>
    <cfRule type="cellIs" dxfId="485" priority="183" operator="equal">
      <formula>"N"</formula>
    </cfRule>
    <cfRule type="cellIs" dxfId="484" priority="185" operator="equal">
      <formula>"L"</formula>
    </cfRule>
  </conditionalFormatting>
  <conditionalFormatting sqref="W20">
    <cfRule type="cellIs" dxfId="475" priority="276" operator="equal">
      <formula>"L"</formula>
    </cfRule>
    <cfRule type="cellIs" dxfId="474" priority="275" operator="equal">
      <formula>"W"</formula>
    </cfRule>
    <cfRule type="cellIs" dxfId="473" priority="274" operator="equal">
      <formula>"N"</formula>
    </cfRule>
  </conditionalFormatting>
  <conditionalFormatting sqref="X9:X20">
    <cfRule type="cellIs" dxfId="472" priority="167" operator="equal">
      <formula>"L"</formula>
    </cfRule>
    <cfRule type="cellIs" dxfId="471" priority="165" operator="equal">
      <formula>"N"</formula>
    </cfRule>
    <cfRule type="cellIs" dxfId="470" priority="166" operator="equal">
      <formula>"W"</formula>
    </cfRule>
  </conditionalFormatting>
  <conditionalFormatting sqref="Y9:Y21">
    <cfRule type="cellIs" dxfId="469" priority="162" operator="equal">
      <formula>"N"</formula>
    </cfRule>
    <cfRule type="cellIs" dxfId="468" priority="163" operator="equal">
      <formula>"W"</formula>
    </cfRule>
    <cfRule type="cellIs" dxfId="467" priority="164" operator="equal">
      <formula>"L"</formula>
    </cfRule>
  </conditionalFormatting>
  <conditionalFormatting sqref="Y6:AG8">
    <cfRule type="cellIs" dxfId="466" priority="287" operator="equal">
      <formula>"L"</formula>
    </cfRule>
    <cfRule type="cellIs" dxfId="465" priority="286" operator="equal">
      <formula>"W"</formula>
    </cfRule>
    <cfRule type="cellIs" dxfId="464" priority="285" operator="equal">
      <formula>"N"</formula>
    </cfRule>
  </conditionalFormatting>
  <conditionalFormatting sqref="Z9:Z20">
    <cfRule type="cellIs" dxfId="463" priority="48" operator="equal">
      <formula>"L"</formula>
    </cfRule>
    <cfRule type="cellIs" dxfId="462" priority="47" operator="equal">
      <formula>"W"</formula>
    </cfRule>
    <cfRule type="cellIs" dxfId="461" priority="46" operator="equal">
      <formula>"N"</formula>
    </cfRule>
  </conditionalFormatting>
  <conditionalFormatting sqref="AA20">
    <cfRule type="cellIs" dxfId="460" priority="176" operator="equal">
      <formula>"L"</formula>
    </cfRule>
    <cfRule type="cellIs" dxfId="459" priority="175" operator="equal">
      <formula>"W"</formula>
    </cfRule>
    <cfRule type="cellIs" dxfId="458" priority="174" operator="equal">
      <formula>"N"</formula>
    </cfRule>
  </conditionalFormatting>
  <conditionalFormatting sqref="AA10:AF19">
    <cfRule type="cellIs" dxfId="457" priority="169" operator="equal">
      <formula>"W"</formula>
    </cfRule>
    <cfRule type="cellIs" dxfId="456" priority="170" operator="equal">
      <formula>"L"</formula>
    </cfRule>
    <cfRule type="cellIs" dxfId="455" priority="168" operator="equal">
      <formula>"N"</formula>
    </cfRule>
  </conditionalFormatting>
  <conditionalFormatting sqref="AH6:AH20">
    <cfRule type="cellIs" dxfId="446" priority="271" operator="equal">
      <formula>"N"</formula>
    </cfRule>
    <cfRule type="cellIs" dxfId="445" priority="272" operator="equal">
      <formula>"W"</formula>
    </cfRule>
    <cfRule type="cellIs" dxfId="444" priority="273" operator="equal">
      <formula>"L"</formula>
    </cfRule>
  </conditionalFormatting>
  <conditionalFormatting sqref="AI9:AI20">
    <cfRule type="cellIs" dxfId="435" priority="82" operator="equal">
      <formula>"N"</formula>
    </cfRule>
    <cfRule type="cellIs" dxfId="434" priority="83" operator="equal">
      <formula>"W"</formula>
    </cfRule>
    <cfRule type="cellIs" dxfId="433" priority="84" operator="equal">
      <formula>"L"</formula>
    </cfRule>
  </conditionalFormatting>
  <conditionalFormatting sqref="AI6:AS8">
    <cfRule type="cellIs" dxfId="432" priority="262" operator="equal">
      <formula>"L"</formula>
    </cfRule>
    <cfRule type="cellIs" dxfId="431" priority="261" operator="equal">
      <formula>"W"</formula>
    </cfRule>
    <cfRule type="cellIs" dxfId="430" priority="260" operator="equal">
      <formula>"N"</formula>
    </cfRule>
  </conditionalFormatting>
  <conditionalFormatting sqref="AJ9:AJ21">
    <cfRule type="cellIs" dxfId="429" priority="81" operator="equal">
      <formula>"L"</formula>
    </cfRule>
    <cfRule type="cellIs" dxfId="428" priority="79" operator="equal">
      <formula>"N"</formula>
    </cfRule>
    <cfRule type="cellIs" dxfId="427" priority="80" operator="equal">
      <formula>"W"</formula>
    </cfRule>
  </conditionalFormatting>
  <conditionalFormatting sqref="AK9:AK20">
    <cfRule type="cellIs" dxfId="426" priority="38" operator="equal">
      <formula>"W"</formula>
    </cfRule>
    <cfRule type="cellIs" dxfId="425" priority="39" operator="equal">
      <formula>"L"</formula>
    </cfRule>
    <cfRule type="cellIs" dxfId="424" priority="37" operator="equal">
      <formula>"N"</formula>
    </cfRule>
  </conditionalFormatting>
  <conditionalFormatting sqref="AL20">
    <cfRule type="cellIs" dxfId="423" priority="88" operator="equal">
      <formula>"N"</formula>
    </cfRule>
    <cfRule type="cellIs" dxfId="422" priority="89" operator="equal">
      <formula>"W"</formula>
    </cfRule>
    <cfRule type="cellIs" dxfId="421" priority="90" operator="equal">
      <formula>"L"</formula>
    </cfRule>
  </conditionalFormatting>
  <conditionalFormatting sqref="AL10:AQ19">
    <cfRule type="cellIs" dxfId="420" priority="86" operator="equal">
      <formula>"W"</formula>
    </cfRule>
    <cfRule type="cellIs" dxfId="419" priority="87" operator="equal">
      <formula>"L"</formula>
    </cfRule>
    <cfRule type="cellIs" dxfId="418" priority="85" operator="equal">
      <formula>"N"</formula>
    </cfRule>
  </conditionalFormatting>
  <conditionalFormatting sqref="AS20">
    <cfRule type="cellIs" dxfId="409" priority="250" operator="equal">
      <formula>"W"</formula>
    </cfRule>
    <cfRule type="cellIs" dxfId="408" priority="251" operator="equal">
      <formula>"L"</formula>
    </cfRule>
    <cfRule type="cellIs" dxfId="407" priority="249" operator="equal">
      <formula>"N"</formula>
    </cfRule>
  </conditionalFormatting>
  <conditionalFormatting sqref="AT6:AT19">
    <cfRule type="cellIs" dxfId="406" priority="130" operator="equal">
      <formula>"N"</formula>
    </cfRule>
    <cfRule type="cellIs" dxfId="405" priority="131" operator="equal">
      <formula>"W"</formula>
    </cfRule>
    <cfRule type="cellIs" dxfId="404" priority="132" operator="equal">
      <formula>"L"</formula>
    </cfRule>
  </conditionalFormatting>
  <conditionalFormatting sqref="AU9:AU21">
    <cfRule type="cellIs" dxfId="403" priority="127" operator="equal">
      <formula>"N"</formula>
    </cfRule>
    <cfRule type="cellIs" dxfId="402" priority="128" operator="equal">
      <formula>"W"</formula>
    </cfRule>
    <cfRule type="cellIs" dxfId="401" priority="129" operator="equal">
      <formula>"L"</formula>
    </cfRule>
  </conditionalFormatting>
  <conditionalFormatting sqref="AU6:BD8">
    <cfRule type="cellIs" dxfId="400" priority="248" operator="equal">
      <formula>"L"</formula>
    </cfRule>
    <cfRule type="cellIs" dxfId="399" priority="246" operator="equal">
      <formula>"N"</formula>
    </cfRule>
    <cfRule type="cellIs" dxfId="398" priority="247" operator="equal">
      <formula>"W"</formula>
    </cfRule>
  </conditionalFormatting>
  <conditionalFormatting sqref="AV9:AV20">
    <cfRule type="cellIs" dxfId="397" priority="29" operator="equal">
      <formula>"W"</formula>
    </cfRule>
    <cfRule type="cellIs" dxfId="396" priority="30" operator="equal">
      <formula>"L"</formula>
    </cfRule>
    <cfRule type="cellIs" dxfId="395" priority="28" operator="equal">
      <formula>"N"</formula>
    </cfRule>
  </conditionalFormatting>
  <conditionalFormatting sqref="AW10:BB19">
    <cfRule type="cellIs" dxfId="394" priority="134" operator="equal">
      <formula>"W"</formula>
    </cfRule>
    <cfRule type="cellIs" dxfId="393" priority="135" operator="equal">
      <formula>"L"</formula>
    </cfRule>
    <cfRule type="cellIs" dxfId="392" priority="133" operator="equal">
      <formula>"N"</formula>
    </cfRule>
  </conditionalFormatting>
  <conditionalFormatting sqref="BD20">
    <cfRule type="cellIs" dxfId="383" priority="237" operator="equal">
      <formula>"L"</formula>
    </cfRule>
    <cfRule type="cellIs" dxfId="382" priority="236" operator="equal">
      <formula>"W"</formula>
    </cfRule>
    <cfRule type="cellIs" dxfId="381" priority="235" operator="equal">
      <formula>"N"</formula>
    </cfRule>
  </conditionalFormatting>
  <conditionalFormatting sqref="BE6:BE19">
    <cfRule type="cellIs" dxfId="380" priority="118" operator="equal">
      <formula>"N"</formula>
    </cfRule>
    <cfRule type="cellIs" dxfId="379" priority="119" operator="equal">
      <formula>"W"</formula>
    </cfRule>
    <cfRule type="cellIs" dxfId="378" priority="120" operator="equal">
      <formula>"L"</formula>
    </cfRule>
  </conditionalFormatting>
  <conditionalFormatting sqref="BF9:BF21">
    <cfRule type="cellIs" dxfId="377" priority="116" operator="equal">
      <formula>"W"</formula>
    </cfRule>
    <cfRule type="cellIs" dxfId="376" priority="117" operator="equal">
      <formula>"L"</formula>
    </cfRule>
    <cfRule type="cellIs" dxfId="375" priority="115" operator="equal">
      <formula>"N"</formula>
    </cfRule>
  </conditionalFormatting>
  <conditionalFormatting sqref="BF6:BO8">
    <cfRule type="cellIs" dxfId="374" priority="234" operator="equal">
      <formula>"L"</formula>
    </cfRule>
    <cfRule type="cellIs" dxfId="373" priority="233" operator="equal">
      <formula>"W"</formula>
    </cfRule>
    <cfRule type="cellIs" dxfId="372" priority="232" operator="equal">
      <formula>"N"</formula>
    </cfRule>
  </conditionalFormatting>
  <conditionalFormatting sqref="BG9:BG20">
    <cfRule type="cellIs" dxfId="371" priority="19" operator="equal">
      <formula>"N"</formula>
    </cfRule>
    <cfRule type="cellIs" dxfId="370" priority="20" operator="equal">
      <formula>"W"</formula>
    </cfRule>
    <cfRule type="cellIs" dxfId="369" priority="21" operator="equal">
      <formula>"L"</formula>
    </cfRule>
  </conditionalFormatting>
  <conditionalFormatting sqref="BH10:BM19">
    <cfRule type="cellIs" dxfId="368" priority="121" operator="equal">
      <formula>"N"</formula>
    </cfRule>
    <cfRule type="cellIs" dxfId="367" priority="122" operator="equal">
      <formula>"W"</formula>
    </cfRule>
    <cfRule type="cellIs" dxfId="366" priority="123" operator="equal">
      <formula>"L"</formula>
    </cfRule>
  </conditionalFormatting>
  <conditionalFormatting sqref="BO20">
    <cfRule type="cellIs" dxfId="357" priority="223" operator="equal">
      <formula>"L"</formula>
    </cfRule>
    <cfRule type="cellIs" dxfId="356" priority="222" operator="equal">
      <formula>"W"</formula>
    </cfRule>
    <cfRule type="cellIs" dxfId="355" priority="221" operator="equal">
      <formula>"N"</formula>
    </cfRule>
  </conditionalFormatting>
  <conditionalFormatting sqref="BP6:BP19">
    <cfRule type="cellIs" dxfId="354" priority="108" operator="equal">
      <formula>"L"</formula>
    </cfRule>
    <cfRule type="cellIs" dxfId="353" priority="107" operator="equal">
      <formula>"W"</formula>
    </cfRule>
    <cfRule type="cellIs" dxfId="352" priority="106" operator="equal">
      <formula>"N"</formula>
    </cfRule>
  </conditionalFormatting>
  <conditionalFormatting sqref="BQ9:BQ21">
    <cfRule type="cellIs" dxfId="351" priority="103" operator="equal">
      <formula>"N"</formula>
    </cfRule>
    <cfRule type="cellIs" dxfId="350" priority="105" operator="equal">
      <formula>"L"</formula>
    </cfRule>
    <cfRule type="cellIs" dxfId="349" priority="104" operator="equal">
      <formula>"W"</formula>
    </cfRule>
  </conditionalFormatting>
  <conditionalFormatting sqref="BQ6:BZ8">
    <cfRule type="cellIs" dxfId="348" priority="219" operator="equal">
      <formula>"W"</formula>
    </cfRule>
    <cfRule type="cellIs" dxfId="347" priority="220" operator="equal">
      <formula>"L"</formula>
    </cfRule>
    <cfRule type="cellIs" dxfId="346" priority="218" operator="equal">
      <formula>"N"</formula>
    </cfRule>
  </conditionalFormatting>
  <conditionalFormatting sqref="BR9:BR20">
    <cfRule type="cellIs" dxfId="345" priority="12" operator="equal">
      <formula>"L"</formula>
    </cfRule>
    <cfRule type="cellIs" dxfId="344" priority="11" operator="equal">
      <formula>"W"</formula>
    </cfRule>
    <cfRule type="cellIs" dxfId="343" priority="10" operator="equal">
      <formula>"N"</formula>
    </cfRule>
  </conditionalFormatting>
  <conditionalFormatting sqref="BS10:BX19">
    <cfRule type="cellIs" dxfId="342" priority="110" operator="equal">
      <formula>"W"</formula>
    </cfRule>
    <cfRule type="cellIs" dxfId="341" priority="109" operator="equal">
      <formula>"N"</formula>
    </cfRule>
    <cfRule type="cellIs" dxfId="340" priority="111" operator="equal">
      <formula>"L"</formula>
    </cfRule>
  </conditionalFormatting>
  <conditionalFormatting sqref="BZ20">
    <cfRule type="cellIs" dxfId="331" priority="209" operator="equal">
      <formula>"L"</formula>
    </cfRule>
    <cfRule type="cellIs" dxfId="330" priority="208" operator="equal">
      <formula>"W"</formula>
    </cfRule>
    <cfRule type="cellIs" dxfId="329" priority="207" operator="equal">
      <formula>"N"</formula>
    </cfRule>
  </conditionalFormatting>
  <conditionalFormatting sqref="CA6:CA19">
    <cfRule type="cellIs" dxfId="328" priority="68" operator="equal">
      <formula>"W"</formula>
    </cfRule>
    <cfRule type="cellIs" dxfId="327" priority="67" operator="equal">
      <formula>"N"</formula>
    </cfRule>
    <cfRule type="cellIs" dxfId="326" priority="69" operator="equal">
      <formula>"L"</formula>
    </cfRule>
  </conditionalFormatting>
  <conditionalFormatting sqref="CB9:CB21">
    <cfRule type="cellIs" dxfId="325" priority="66" operator="equal">
      <formula>"L"</formula>
    </cfRule>
    <cfRule type="cellIs" dxfId="324" priority="65" operator="equal">
      <formula>"W"</formula>
    </cfRule>
    <cfRule type="cellIs" dxfId="323" priority="64" operator="equal">
      <formula>"N"</formula>
    </cfRule>
  </conditionalFormatting>
  <conditionalFormatting sqref="CB6:CJ8">
    <cfRule type="cellIs" dxfId="322" priority="328" operator="equal">
      <formula>"N"</formula>
    </cfRule>
    <cfRule type="cellIs" dxfId="321" priority="329" operator="equal">
      <formula>"W"</formula>
    </cfRule>
    <cfRule type="cellIs" dxfId="320" priority="330" operator="equal">
      <formula>"L"</formula>
    </cfRule>
  </conditionalFormatting>
  <conditionalFormatting sqref="CC9:CC20">
    <cfRule type="cellIs" dxfId="319" priority="1" operator="equal">
      <formula>"N"</formula>
    </cfRule>
    <cfRule type="cellIs" dxfId="318" priority="3" operator="equal">
      <formula>"L"</formula>
    </cfRule>
    <cfRule type="cellIs" dxfId="317" priority="2" operator="equal">
      <formula>"W"</formula>
    </cfRule>
  </conditionalFormatting>
  <conditionalFormatting sqref="CD10:CI19">
    <cfRule type="cellIs" dxfId="316" priority="71" operator="equal">
      <formula>"W"</formula>
    </cfRule>
    <cfRule type="cellIs" dxfId="315" priority="72" operator="equal">
      <formula>"L"</formula>
    </cfRule>
    <cfRule type="cellIs" dxfId="314" priority="70" operator="equal">
      <formula>"N"</formula>
    </cfRule>
  </conditionalFormatting>
  <pageMargins left="0.25" right="0.25" top="0.75" bottom="0.75" header="0.3" footer="0.3"/>
  <pageSetup paperSize="9" scale="86" fitToWidth="0" orientation="portrait" r:id="rId1"/>
  <colBreaks count="7" manualBreakCount="7">
    <brk id="12" max="35" man="1"/>
    <brk id="22" max="35" man="1"/>
    <brk id="33" max="35" man="1"/>
    <brk id="45" max="35" man="1"/>
    <brk id="55" max="35" man="1"/>
    <brk id="66" max="35" man="1"/>
    <brk id="78" max="3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03" operator="containsText" id="{C3D65C03-E07D-441C-9049-4B17DD98366C}">
            <xm:f>NOT(ISERROR(SEARCH(Paramétrage!$B$13,E7)))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02" operator="containsText" id="{086373CE-BD23-49A1-8DC3-BF4373456880}">
            <xm:f>NOT(ISERROR(SEARCH(Paramétrage!$B$14,E7)))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04" operator="containsText" id="{6D0CE409-9059-4878-A13C-8D778EC08FC0}">
            <xm:f>NOT(ISERROR(SEARCH(Paramétrage!$B$12,E7)))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06" operator="containsText" id="{68639B96-0C66-4EDA-AC07-527812A9E51C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07" operator="containsText" id="{55DBF584-73D9-4983-B5B0-11B03B0435DD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08" operator="containsText" id="{6007C60E-5852-4762-AB80-63DC2C28D3DC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09" operator="containsText" id="{CFD26431-451D-4FEF-992A-3C1D7965E014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05" operator="containsText" id="{0FA9D58D-75EB-427D-8359-6D6229C21651}">
            <xm:f>NOT(ISERROR(SEARCH(Paramétrage!$B$11,E7)))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295" operator="containsText" id="{1837C61C-279D-4FE8-8622-75A2200DBB8E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94" operator="containsText" id="{08144F26-F39A-4CE4-9C00-3DF2F1B5F99B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93" operator="containsText" id="{41CF3422-FB89-49EB-985A-8C2619100735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92" operator="containsText" id="{47AB9FE7-0C96-4155-B701-991709D98A1A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91" operator="containsText" id="{A84E880A-3FE8-41F8-AABF-894B554EFBAD}">
            <xm:f>NOT(ISERROR(SEARCH(Paramétrage!$B$11,P7)))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90" operator="containsText" id="{15BF4510-8E7B-4229-9FBE-C0D0DBB9C182}">
            <xm:f>NOT(ISERROR(SEARCH(Paramétrage!$B$12,P7)))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89" operator="containsText" id="{4333814D-C26B-4227-955C-3CB7A2A0A309}">
            <xm:f>NOT(ISERROR(SEARCH(Paramétrage!$B$13,P7)))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88" operator="containsText" id="{0DD92174-3FBD-4F74-AFA6-BCB49B7081C1}">
            <xm:f>NOT(ISERROR(SEARCH(Paramétrage!$B$14,P7)))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P7:W7</xm:sqref>
        </x14:conditionalFormatting>
        <x14:conditionalFormatting xmlns:xm="http://schemas.microsoft.com/office/excel/2006/main">
          <x14:cfRule type="containsText" priority="265" operator="containsText" id="{4099B39A-7F33-4AE3-B79F-3F923E9C34D1}">
            <xm:f>NOT(ISERROR(SEARCH(Paramétrage!$B$12,AA7)))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64" operator="containsText" id="{2A8BF31F-0BC5-4422-9DE6-04325D0690F5}">
            <xm:f>NOT(ISERROR(SEARCH(Paramétrage!$B$13,AA7)))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68" operator="containsText" id="{538519FE-FC74-4E39-B552-90AEAA9CC1D2}">
            <xm:f>NOT(ISERROR(SEARCH(Paramétrage!$B$9,AA7)))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69" operator="containsText" id="{3A158199-013F-4BFB-BC80-C9019B1257F5}">
            <xm:f>NOT(ISERROR(SEARCH(Paramétrage!$B$8,AA7)))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70" operator="containsText" id="{1F217E4E-0E0C-4475-B78E-39B5BB4213CB}">
            <xm:f>NOT(ISERROR(SEARCH(Paramétrage!$B$7,AA7)))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63" operator="containsText" id="{0B90CD82-AFB4-4409-A65D-28D4154F90C5}">
            <xm:f>NOT(ISERROR(SEARCH(Paramétrage!$B$14,AA7)))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67" operator="containsText" id="{CEEDF37C-E8E4-4042-B675-6D52E93A531F}">
            <xm:f>NOT(ISERROR(SEARCH(Paramétrage!$B$10,AA7)))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66" operator="containsText" id="{8207D989-94F2-42AB-B909-130857860DE7}">
            <xm:f>NOT(ISERROR(SEARCH(Paramétrage!$B$11,AA7)))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AA7:AH7</xm:sqref>
        </x14:conditionalFormatting>
        <x14:conditionalFormatting xmlns:xm="http://schemas.microsoft.com/office/excel/2006/main">
          <x14:cfRule type="containsText" priority="159" operator="containsText" id="{68D6D7B9-4CE7-4DC9-BF66-3BBA237AAA85}">
            <xm:f>NOT(ISERROR(SEARCH(Paramétrage!$B$9,AH9)))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58" operator="containsText" id="{A20BF4A6-BB92-43CF-96FC-201FA65A2AC2}">
            <xm:f>NOT(ISERROR(SEARCH(Paramétrage!$B$10,AH9)))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57" operator="containsText" id="{E98A4264-47E4-4A0B-8EC2-FD9B4ADCB3BF}">
            <xm:f>NOT(ISERROR(SEARCH(Paramétrage!$B$11,AH9)))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56" operator="containsText" id="{54F34DBE-272F-434F-A184-D5119F58F73C}">
            <xm:f>NOT(ISERROR(SEARCH(Paramétrage!$B$12,AH9)))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54" operator="containsText" id="{BB0DAB3F-92E1-4CC3-9B77-7F8267B9A15E}">
            <xm:f>NOT(ISERROR(SEARCH(Paramétrage!$B$14,AH9)))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160" operator="containsText" id="{12993927-B93D-432A-B027-6FE16F7F4405}">
            <xm:f>NOT(ISERROR(SEARCH(Paramétrage!$B$8,AH9)))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1" operator="containsText" id="{378311B2-A43B-44B4-B438-62F1C876A1AC}">
            <xm:f>NOT(ISERROR(SEARCH(Paramétrage!$B$7,AH9)))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55" operator="containsText" id="{0AE45D0B-ED5B-4A73-AED5-E94E389F4CF9}">
            <xm:f>NOT(ISERROR(SEARCH(Paramétrage!$B$13,AH9)))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m:sqref>AH9:AH20</xm:sqref>
        </x14:conditionalFormatting>
        <x14:conditionalFormatting xmlns:xm="http://schemas.microsoft.com/office/excel/2006/main">
          <x14:cfRule type="containsText" priority="252" operator="containsText" id="{4094DE45-412B-4FC7-A07E-183F4DA32660}">
            <xm:f>NOT(ISERROR(SEARCH(Paramétrage!$B$14,AS7)))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58" operator="containsText" id="{6C1A8FC2-01E5-4314-8EB6-E79FC6BB42EC}">
            <xm:f>NOT(ISERROR(SEARCH(Paramétrage!$B$8,AS7)))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53" operator="containsText" id="{269356A9-9739-4ABF-9058-3D114DF71AFD}">
            <xm:f>NOT(ISERROR(SEARCH(Paramétrage!$B$13,AS7)))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54" operator="containsText" id="{DED3C492-416E-4C0E-BA66-C9AB2AB1C95E}">
            <xm:f>NOT(ISERROR(SEARCH(Paramétrage!$B$12,AS7)))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55" operator="containsText" id="{0B0DF6F6-B124-485D-B6A6-D6FC7844E4E2}">
            <xm:f>NOT(ISERROR(SEARCH(Paramétrage!$B$11,AS7)))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56" operator="containsText" id="{D349E422-E7A3-4E95-BBD8-1B113E4EE7D4}">
            <xm:f>NOT(ISERROR(SEARCH(Paramétrage!$B$10,AS7)))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57" operator="containsText" id="{F85DEFC4-BCB6-42FA-A81D-B9DD51349699}">
            <xm:f>NOT(ISERROR(SEARCH(Paramétrage!$B$9,AS7)))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59" operator="containsText" id="{7000197D-25DA-45F6-9B37-1CAA19996A35}">
            <xm:f>NOT(ISERROR(SEARCH(Paramétrage!$B$7,AS7)))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AS7</xm:sqref>
        </x14:conditionalFormatting>
        <x14:conditionalFormatting xmlns:xm="http://schemas.microsoft.com/office/excel/2006/main">
          <x14:cfRule type="containsText" priority="240" operator="containsText" id="{60A125C1-C546-48BE-89CD-8FAE3753390B}">
            <xm:f>NOT(ISERROR(SEARCH(Paramétrage!$B$12,BD7)))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39" operator="containsText" id="{1E0F0E60-97D6-44D5-A86C-24ABEB5478E0}">
            <xm:f>NOT(ISERROR(SEARCH(Paramétrage!$B$13,BD7)))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38" operator="containsText" id="{D192F2E7-DBE6-4B0A-B3E4-A5B3D7552EBA}">
            <xm:f>NOT(ISERROR(SEARCH(Paramétrage!$B$14,BD7)))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45" operator="containsText" id="{1AF63247-05E5-4C63-BC41-6EA4FD93BC15}">
            <xm:f>NOT(ISERROR(SEARCH(Paramétrage!$B$7,BD7)))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41" operator="containsText" id="{32752E06-3E54-4BAB-B846-B9D41A2362E6}">
            <xm:f>NOT(ISERROR(SEARCH(Paramétrage!$B$11,BD7)))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44" operator="containsText" id="{DA63D020-94BB-4209-B78E-190FCB2A7226}">
            <xm:f>NOT(ISERROR(SEARCH(Paramétrage!$B$8,BD7)))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43" operator="containsText" id="{9D7D521F-F4FB-40D4-894F-982480649ED9}">
            <xm:f>NOT(ISERROR(SEARCH(Paramétrage!$B$9,BD7)))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42" operator="containsText" id="{4B67FFBB-CF31-40F3-83D3-81854D379DC3}">
            <xm:f>NOT(ISERROR(SEARCH(Paramétrage!$B$10,BD7)))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BD7</xm:sqref>
        </x14:conditionalFormatting>
        <x14:conditionalFormatting xmlns:xm="http://schemas.microsoft.com/office/excel/2006/main">
          <x14:cfRule type="containsText" priority="229" operator="containsText" id="{32F8D9ED-7E04-4953-980A-37BC0A281A58}">
            <xm:f>NOT(ISERROR(SEARCH(Paramétrage!$B$9,BO7)))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31" operator="containsText" id="{0C07B0AF-0ED4-4C8E-AAE9-984DA473CE7F}">
            <xm:f>NOT(ISERROR(SEARCH(Paramétrage!$B$7,BO7)))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30" operator="containsText" id="{59B77619-8108-4D8D-9435-6E4A72035FF8}">
            <xm:f>NOT(ISERROR(SEARCH(Paramétrage!$B$8,BO7)))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8" operator="containsText" id="{F4A47A87-F76E-4D03-AA00-EB742E1E4D93}">
            <xm:f>NOT(ISERROR(SEARCH(Paramétrage!$B$10,BO7)))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27" operator="containsText" id="{2BB2CD7F-3EDA-40B2-A328-1E58E832BD97}">
            <xm:f>NOT(ISERROR(SEARCH(Paramétrage!$B$11,BO7)))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26" operator="containsText" id="{A060F680-B359-49C5-9154-CDFD34C46632}">
            <xm:f>NOT(ISERROR(SEARCH(Paramétrage!$B$12,BO7)))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5" operator="containsText" id="{5737736B-E1F0-4B0F-A985-156C9771DBC8}">
            <xm:f>NOT(ISERROR(SEARCH(Paramétrage!$B$13,BO7)))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24" operator="containsText" id="{D372B900-03C9-480E-9604-A8673BFFC915}">
            <xm:f>NOT(ISERROR(SEARCH(Paramétrage!$B$14,BO7)))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BO7</xm:sqref>
        </x14:conditionalFormatting>
        <x14:conditionalFormatting xmlns:xm="http://schemas.microsoft.com/office/excel/2006/main">
          <x14:cfRule type="containsText" priority="214" operator="containsText" id="{61EFD2CD-EE0F-409D-852A-9F2731AE4757}">
            <xm:f>NOT(ISERROR(SEARCH(Paramétrage!$B$10,BZ7)))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13" operator="containsText" id="{FBB8DAD7-6AE2-492E-8C64-31CCC4AC1F1F}">
            <xm:f>NOT(ISERROR(SEARCH(Paramétrage!$B$11,BZ7)))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12" operator="containsText" id="{CBD6E703-41CB-4B13-834C-673553242B91}">
            <xm:f>NOT(ISERROR(SEARCH(Paramétrage!$B$12,BZ7)))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11" operator="containsText" id="{0677F7EC-66B1-491D-B488-97178CACDCD1}">
            <xm:f>NOT(ISERROR(SEARCH(Paramétrage!$B$13,BZ7)))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15" operator="containsText" id="{9B00B694-8C9D-4D90-ADE4-8BA5C4A762A7}">
            <xm:f>NOT(ISERROR(SEARCH(Paramétrage!$B$9,BZ7)))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17" operator="containsText" id="{AC552985-2E32-4ACF-8181-EFD9C9483AA7}">
            <xm:f>NOT(ISERROR(SEARCH(Paramétrage!$B$7,BZ7)))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16" operator="containsText" id="{37854CE9-DDD0-4BF1-B156-CFB936918C82}">
            <xm:f>NOT(ISERROR(SEARCH(Paramétrage!$B$8,BZ7)))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10" operator="containsText" id="{53F97446-44E1-4BA5-9BFD-710E89A804F9}">
            <xm:f>NOT(ISERROR(SEARCH(Paramétrage!$B$14,BZ7)))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BZ7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4A2BD-4426-46E6-B266-D0EE8C1AA1B1}">
  <sheetPr>
    <tabColor theme="8" tint="0.39997558519241921"/>
  </sheetPr>
  <dimension ref="A1:AR59"/>
  <sheetViews>
    <sheetView showGridLines="0" topLeftCell="I47" zoomScale="55" zoomScaleNormal="55" workbookViewId="0">
      <selection activeCell="AO51" sqref="AO51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  <col min="24" max="25" width="8.6328125" style="1" customWidth="1"/>
    <col min="26" max="26" width="1.7265625" customWidth="1"/>
    <col min="27" max="27" width="25.36328125" customWidth="1"/>
    <col min="28" max="29" width="6" style="2" customWidth="1"/>
    <col min="30" max="30" width="5.08984375" customWidth="1"/>
    <col min="31" max="31" width="26.08984375" customWidth="1"/>
    <col min="32" max="33" width="6" style="2" customWidth="1"/>
    <col min="34" max="34" width="2.453125" customWidth="1"/>
    <col min="35" max="36" width="8.6328125" style="1" customWidth="1"/>
    <col min="37" max="37" width="1.7265625" customWidth="1"/>
    <col min="38" max="38" width="26.08984375" customWidth="1"/>
    <col min="39" max="40" width="6" style="2" customWidth="1"/>
    <col min="41" max="41" width="5.08984375" customWidth="1"/>
    <col min="42" max="42" width="26.08984375" customWidth="1"/>
    <col min="43" max="44" width="6" style="2" customWidth="1"/>
  </cols>
  <sheetData>
    <row r="1" spans="1:44" ht="15" thickBot="1" x14ac:dyDescent="0.4"/>
    <row r="2" spans="1:44" ht="25" customHeight="1" thickBot="1" x14ac:dyDescent="0.6">
      <c r="E2" s="160" t="s">
        <v>48</v>
      </c>
      <c r="F2" s="161"/>
      <c r="G2" s="161"/>
      <c r="H2" s="161"/>
      <c r="I2" s="161"/>
      <c r="J2" s="161"/>
      <c r="K2" s="162"/>
      <c r="P2" s="160" t="s">
        <v>49</v>
      </c>
      <c r="Q2" s="161"/>
      <c r="R2" s="161"/>
      <c r="S2" s="161"/>
      <c r="T2" s="161"/>
      <c r="U2" s="161"/>
      <c r="V2" s="162"/>
      <c r="AA2" s="160" t="s">
        <v>53</v>
      </c>
      <c r="AB2" s="161"/>
      <c r="AC2" s="161"/>
      <c r="AD2" s="161"/>
      <c r="AE2" s="161"/>
      <c r="AF2" s="161"/>
      <c r="AG2" s="162"/>
      <c r="AL2" s="160" t="s">
        <v>54</v>
      </c>
      <c r="AM2" s="161"/>
      <c r="AN2" s="161"/>
      <c r="AO2" s="161"/>
      <c r="AP2" s="161"/>
      <c r="AQ2" s="161"/>
      <c r="AR2" s="162"/>
    </row>
    <row r="3" spans="1:44" ht="25" customHeight="1" thickBot="1" x14ac:dyDescent="0.4"/>
    <row r="4" spans="1:44" s="5" customFormat="1" ht="25" customHeight="1" thickBot="1" x14ac:dyDescent="0.4">
      <c r="A4"/>
      <c r="B4" s="1"/>
      <c r="C4" s="1"/>
      <c r="D4"/>
      <c r="E4" s="11" t="s">
        <v>0</v>
      </c>
      <c r="F4" s="12" t="s">
        <v>1</v>
      </c>
      <c r="G4" s="12" t="s">
        <v>2</v>
      </c>
      <c r="H4" s="19"/>
      <c r="I4" s="13" t="s">
        <v>0</v>
      </c>
      <c r="J4" s="12" t="s">
        <v>1</v>
      </c>
      <c r="K4" s="14" t="s">
        <v>2</v>
      </c>
      <c r="M4" s="1"/>
      <c r="N4" s="1"/>
      <c r="O4"/>
      <c r="P4" s="11" t="s">
        <v>0</v>
      </c>
      <c r="Q4" s="12" t="s">
        <v>1</v>
      </c>
      <c r="R4" s="12" t="s">
        <v>2</v>
      </c>
      <c r="S4" s="19"/>
      <c r="T4" s="13" t="s">
        <v>0</v>
      </c>
      <c r="U4" s="12" t="s">
        <v>1</v>
      </c>
      <c r="V4" s="14" t="s">
        <v>2</v>
      </c>
      <c r="X4" s="1"/>
      <c r="Y4" s="1"/>
      <c r="Z4"/>
      <c r="AA4" s="11" t="s">
        <v>0</v>
      </c>
      <c r="AB4" s="12" t="s">
        <v>1</v>
      </c>
      <c r="AC4" s="12" t="s">
        <v>2</v>
      </c>
      <c r="AD4" s="19"/>
      <c r="AE4" s="13" t="s">
        <v>0</v>
      </c>
      <c r="AF4" s="12" t="s">
        <v>1</v>
      </c>
      <c r="AG4" s="14" t="s">
        <v>2</v>
      </c>
      <c r="AI4" s="1"/>
      <c r="AJ4" s="1"/>
      <c r="AK4"/>
      <c r="AL4" s="11" t="s">
        <v>0</v>
      </c>
      <c r="AM4" s="12" t="s">
        <v>1</v>
      </c>
      <c r="AN4" s="12" t="s">
        <v>2</v>
      </c>
      <c r="AO4" s="19"/>
      <c r="AP4" s="13" t="s">
        <v>0</v>
      </c>
      <c r="AQ4" s="12" t="s">
        <v>1</v>
      </c>
      <c r="AR4" s="14" t="s">
        <v>2</v>
      </c>
    </row>
    <row r="5" spans="1:44" s="5" customFormat="1" ht="25" customHeight="1" thickBot="1" x14ac:dyDescent="0.4">
      <c r="B5" s="29" t="s">
        <v>50</v>
      </c>
      <c r="C5" s="29">
        <f>Paramétrage!D25</f>
        <v>0.38194444444444442</v>
      </c>
      <c r="E5" s="15" t="str">
        <f>Paramétrage!$G$13</f>
        <v>Waral B</v>
      </c>
      <c r="F5" s="22" t="s">
        <v>7</v>
      </c>
      <c r="G5" s="22">
        <v>-3</v>
      </c>
      <c r="H5" s="64" t="s">
        <v>3</v>
      </c>
      <c r="I5" s="9" t="str">
        <f>Paramétrage!$F$16</f>
        <v>Téléteubiloutes A</v>
      </c>
      <c r="J5" s="22" t="str">
        <f>IF(F5="W","L",IF(F5="L","W","N"))</f>
        <v>W</v>
      </c>
      <c r="K5" s="24">
        <f>-G5</f>
        <v>3</v>
      </c>
      <c r="M5" s="30" t="s">
        <v>51</v>
      </c>
      <c r="N5" s="29">
        <f>C5</f>
        <v>0.38194444444444442</v>
      </c>
      <c r="P5" s="15" t="str">
        <f>Paramétrage!$F$18</f>
        <v>Pooldeads A</v>
      </c>
      <c r="Q5" s="22" t="s">
        <v>5</v>
      </c>
      <c r="R5" s="22">
        <v>15</v>
      </c>
      <c r="S5" s="64" t="s">
        <v>3</v>
      </c>
      <c r="T5" s="9" t="str">
        <f>Paramétrage!$G$21</f>
        <v>Les torcheurs B</v>
      </c>
      <c r="U5" s="22" t="str">
        <f>IF(Q5="W","L",IF(Q5="L","W","N"))</f>
        <v>L</v>
      </c>
      <c r="V5" s="24">
        <f>-R5</f>
        <v>-15</v>
      </c>
      <c r="X5" s="29" t="s">
        <v>52</v>
      </c>
      <c r="Y5" s="29">
        <f>C5</f>
        <v>0.38194444444444442</v>
      </c>
      <c r="AA5" s="15" t="str">
        <f>Paramétrage!$F$15</f>
        <v>Gett'up A</v>
      </c>
      <c r="AB5" s="22" t="s">
        <v>5</v>
      </c>
      <c r="AC5" s="22">
        <v>14</v>
      </c>
      <c r="AD5" s="64" t="s">
        <v>3</v>
      </c>
      <c r="AE5" s="9" t="str">
        <f>Paramétrage!$F$14</f>
        <v>Bayer les verres culs sec A</v>
      </c>
      <c r="AF5" s="22" t="str">
        <f>IF(AB5="W","L",IF(AB5="L","W","N"))</f>
        <v>L</v>
      </c>
      <c r="AG5" s="24">
        <f>-AC5</f>
        <v>-14</v>
      </c>
      <c r="AI5" s="30" t="s">
        <v>96</v>
      </c>
      <c r="AJ5" s="30">
        <f t="shared" ref="AJ5:AJ15" si="0">C5</f>
        <v>0.38194444444444442</v>
      </c>
      <c r="AL5" s="15" t="str">
        <f>Paramétrage!$G$20</f>
        <v>Blockudoku B</v>
      </c>
      <c r="AM5" s="22" t="s">
        <v>5</v>
      </c>
      <c r="AN5" s="22">
        <v>13</v>
      </c>
      <c r="AO5" s="64" t="s">
        <v>3</v>
      </c>
      <c r="AP5" s="9" t="str">
        <f>Paramétrage!$G$19</f>
        <v>Lazio de Rhum B</v>
      </c>
      <c r="AQ5" s="22" t="str">
        <f>IF(AM5="W","L",IF(AM5="L","W","N"))</f>
        <v>L</v>
      </c>
      <c r="AR5" s="24">
        <f>-AN5</f>
        <v>-13</v>
      </c>
    </row>
    <row r="6" spans="1:44" s="5" customFormat="1" ht="25" customHeight="1" thickBot="1" x14ac:dyDescent="0.4">
      <c r="A6" s="28"/>
      <c r="B6" s="29" t="s">
        <v>50</v>
      </c>
      <c r="C6" s="30">
        <v>0.3923611111111111</v>
      </c>
      <c r="D6" s="28"/>
      <c r="E6" s="16" t="str">
        <f>Paramétrage!$G$14</f>
        <v>Bayer les verres culs sec B</v>
      </c>
      <c r="F6" s="23" t="s">
        <v>7</v>
      </c>
      <c r="G6" s="23">
        <v>-15</v>
      </c>
      <c r="H6" s="64" t="s">
        <v>3</v>
      </c>
      <c r="I6" s="10" t="str">
        <f>Paramétrage!$F$17</f>
        <v>Celtics Grave Gros A</v>
      </c>
      <c r="J6" s="22" t="str">
        <f t="shared" ref="J6:J14" si="1">IF(F6="W","L",IF(F6="L","W","N"))</f>
        <v>W</v>
      </c>
      <c r="K6" s="62">
        <f t="shared" ref="K6:K14" si="2">-G6</f>
        <v>15</v>
      </c>
      <c r="M6" s="30" t="s">
        <v>51</v>
      </c>
      <c r="N6" s="29">
        <f t="shared" ref="N6:N15" si="3">C6</f>
        <v>0.3923611111111111</v>
      </c>
      <c r="O6" s="28"/>
      <c r="P6" s="16" t="str">
        <f>Paramétrage!$F$19</f>
        <v>Lazio de Rhum A</v>
      </c>
      <c r="Q6" s="23" t="s">
        <v>5</v>
      </c>
      <c r="R6" s="23">
        <v>10</v>
      </c>
      <c r="S6" s="64" t="s">
        <v>3</v>
      </c>
      <c r="T6" s="10" t="str">
        <f>Paramétrage!$G$22</f>
        <v>L'aile ou la cuite B</v>
      </c>
      <c r="U6" s="22" t="str">
        <f t="shared" ref="U6:U14" si="4">IF(Q6="W","L",IF(Q6="L","W","N"))</f>
        <v>L</v>
      </c>
      <c r="V6" s="62">
        <f t="shared" ref="V6:V14" si="5">-R6</f>
        <v>-10</v>
      </c>
      <c r="X6" s="29" t="s">
        <v>52</v>
      </c>
      <c r="Y6" s="29">
        <f t="shared" ref="Y6:Y15" si="6">C6</f>
        <v>0.3923611111111111</v>
      </c>
      <c r="Z6" s="28"/>
      <c r="AA6" s="16" t="str">
        <f>Paramétrage!$G$16</f>
        <v>Téléteubiloutes B</v>
      </c>
      <c r="AB6" s="23" t="s">
        <v>7</v>
      </c>
      <c r="AC6" s="23">
        <v>-4</v>
      </c>
      <c r="AD6" s="64" t="s">
        <v>3</v>
      </c>
      <c r="AE6" s="10" t="str">
        <f>Paramétrage!$F$13</f>
        <v>Waral A</v>
      </c>
      <c r="AF6" s="22" t="str">
        <f t="shared" ref="AF6:AF14" si="7">IF(AB6="W","L",IF(AB6="L","W","N"))</f>
        <v>W</v>
      </c>
      <c r="AG6" s="62">
        <f t="shared" ref="AG6:AG14" si="8">-AC6</f>
        <v>4</v>
      </c>
      <c r="AI6" s="30" t="s">
        <v>96</v>
      </c>
      <c r="AJ6" s="30">
        <f t="shared" si="0"/>
        <v>0.3923611111111111</v>
      </c>
      <c r="AK6" s="28"/>
      <c r="AL6" s="16" t="str">
        <f>Paramétrage!$F$21</f>
        <v>Les torcheurs A</v>
      </c>
      <c r="AM6" s="23" t="s">
        <v>5</v>
      </c>
      <c r="AN6" s="23">
        <v>3</v>
      </c>
      <c r="AO6" s="64" t="s">
        <v>3</v>
      </c>
      <c r="AP6" s="10" t="str">
        <f>Paramétrage!$G$18</f>
        <v>Pooldeads B</v>
      </c>
      <c r="AQ6" s="22" t="str">
        <f t="shared" ref="AQ6:AQ14" si="9">IF(AM6="W","L",IF(AM6="L","W","N"))</f>
        <v>L</v>
      </c>
      <c r="AR6" s="62">
        <f t="shared" ref="AR6:AR14" si="10">-AN6</f>
        <v>-3</v>
      </c>
    </row>
    <row r="7" spans="1:44" s="5" customFormat="1" ht="25" customHeight="1" thickBot="1" x14ac:dyDescent="0.4">
      <c r="A7" s="28"/>
      <c r="B7" s="29" t="s">
        <v>50</v>
      </c>
      <c r="C7" s="30">
        <f>C6+Paramétrage!$D$26+Paramétrage!$D$27</f>
        <v>0.40034722222222219</v>
      </c>
      <c r="D7" s="28"/>
      <c r="E7" s="15" t="str">
        <f>Paramétrage!$G$15</f>
        <v>Gett'up B</v>
      </c>
      <c r="F7" s="22" t="s">
        <v>7</v>
      </c>
      <c r="G7" s="22">
        <v>-26</v>
      </c>
      <c r="H7" s="64" t="s">
        <v>3</v>
      </c>
      <c r="I7" s="9" t="str">
        <f>+E5</f>
        <v>Waral B</v>
      </c>
      <c r="J7" s="22" t="str">
        <f t="shared" si="1"/>
        <v>W</v>
      </c>
      <c r="K7" s="24">
        <f t="shared" si="2"/>
        <v>26</v>
      </c>
      <c r="M7" s="30" t="s">
        <v>51</v>
      </c>
      <c r="N7" s="29">
        <f t="shared" si="3"/>
        <v>0.40034722222222219</v>
      </c>
      <c r="O7" s="28"/>
      <c r="P7" s="15" t="str">
        <f>Paramétrage!$F$20</f>
        <v>Blockudoku A</v>
      </c>
      <c r="Q7" s="22" t="s">
        <v>7</v>
      </c>
      <c r="R7" s="22">
        <v>-4</v>
      </c>
      <c r="S7" s="64" t="s">
        <v>3</v>
      </c>
      <c r="T7" s="9" t="str">
        <f>+P5</f>
        <v>Pooldeads A</v>
      </c>
      <c r="U7" s="22" t="str">
        <f t="shared" si="4"/>
        <v>W</v>
      </c>
      <c r="V7" s="24">
        <f t="shared" si="5"/>
        <v>4</v>
      </c>
      <c r="X7" s="29" t="s">
        <v>52</v>
      </c>
      <c r="Y7" s="29">
        <f t="shared" si="6"/>
        <v>0.40034722222222219</v>
      </c>
      <c r="Z7" s="28"/>
      <c r="AA7" s="15" t="str">
        <f>Paramétrage!$G$17</f>
        <v>Celtics Grave Gros B</v>
      </c>
      <c r="AB7" s="22" t="s">
        <v>7</v>
      </c>
      <c r="AC7" s="22">
        <v>-8</v>
      </c>
      <c r="AD7" s="64" t="s">
        <v>3</v>
      </c>
      <c r="AE7" s="9" t="str">
        <f>+AA5</f>
        <v>Gett'up A</v>
      </c>
      <c r="AF7" s="22" t="str">
        <f t="shared" si="7"/>
        <v>W</v>
      </c>
      <c r="AG7" s="24">
        <f t="shared" si="8"/>
        <v>8</v>
      </c>
      <c r="AI7" s="30" t="s">
        <v>96</v>
      </c>
      <c r="AJ7" s="30">
        <f t="shared" si="0"/>
        <v>0.40034722222222219</v>
      </c>
      <c r="AK7" s="28"/>
      <c r="AL7" s="15" t="str">
        <f>Paramétrage!$F$22</f>
        <v>L'aile ou la cuite A</v>
      </c>
      <c r="AM7" s="22" t="s">
        <v>5</v>
      </c>
      <c r="AN7" s="22">
        <v>5</v>
      </c>
      <c r="AO7" s="64" t="s">
        <v>3</v>
      </c>
      <c r="AP7" s="9" t="str">
        <f>+AL5</f>
        <v>Blockudoku B</v>
      </c>
      <c r="AQ7" s="22" t="str">
        <f t="shared" si="9"/>
        <v>L</v>
      </c>
      <c r="AR7" s="24">
        <f t="shared" si="10"/>
        <v>-5</v>
      </c>
    </row>
    <row r="8" spans="1:44" s="5" customFormat="1" ht="25" customHeight="1" thickBot="1" x14ac:dyDescent="0.4">
      <c r="A8" s="28"/>
      <c r="B8" s="29" t="s">
        <v>50</v>
      </c>
      <c r="C8" s="30">
        <f>C7+Paramétrage!$D$26+Paramétrage!$D$27</f>
        <v>0.40833333333333327</v>
      </c>
      <c r="D8" s="28"/>
      <c r="E8" s="16" t="str">
        <f>+I5</f>
        <v>Téléteubiloutes A</v>
      </c>
      <c r="F8" s="23" t="s">
        <v>5</v>
      </c>
      <c r="G8" s="23">
        <v>29</v>
      </c>
      <c r="H8" s="64" t="s">
        <v>3</v>
      </c>
      <c r="I8" s="10" t="str">
        <f>E6</f>
        <v>Bayer les verres culs sec B</v>
      </c>
      <c r="J8" s="22" t="str">
        <f t="shared" si="1"/>
        <v>L</v>
      </c>
      <c r="K8" s="62">
        <f t="shared" si="2"/>
        <v>-29</v>
      </c>
      <c r="M8" s="30" t="s">
        <v>51</v>
      </c>
      <c r="N8" s="29">
        <f t="shared" si="3"/>
        <v>0.40833333333333327</v>
      </c>
      <c r="O8" s="28"/>
      <c r="P8" s="16" t="str">
        <f>+T5</f>
        <v>Les torcheurs B</v>
      </c>
      <c r="Q8" s="23" t="s">
        <v>5</v>
      </c>
      <c r="R8" s="23">
        <v>12</v>
      </c>
      <c r="S8" s="64" t="s">
        <v>3</v>
      </c>
      <c r="T8" s="10" t="str">
        <f>P6</f>
        <v>Lazio de Rhum A</v>
      </c>
      <c r="U8" s="22" t="str">
        <f t="shared" si="4"/>
        <v>L</v>
      </c>
      <c r="V8" s="62">
        <f t="shared" si="5"/>
        <v>-12</v>
      </c>
      <c r="X8" s="29" t="s">
        <v>52</v>
      </c>
      <c r="Y8" s="29">
        <f t="shared" si="6"/>
        <v>0.40833333333333327</v>
      </c>
      <c r="Z8" s="28"/>
      <c r="AA8" s="16" t="str">
        <f>+AE5</f>
        <v>Bayer les verres culs sec A</v>
      </c>
      <c r="AB8" s="23" t="s">
        <v>5</v>
      </c>
      <c r="AC8" s="23">
        <v>4</v>
      </c>
      <c r="AD8" s="64" t="s">
        <v>3</v>
      </c>
      <c r="AE8" s="10" t="str">
        <f>AA6</f>
        <v>Téléteubiloutes B</v>
      </c>
      <c r="AF8" s="22" t="str">
        <f t="shared" si="7"/>
        <v>L</v>
      </c>
      <c r="AG8" s="62">
        <f t="shared" si="8"/>
        <v>-4</v>
      </c>
      <c r="AI8" s="30" t="s">
        <v>96</v>
      </c>
      <c r="AJ8" s="30">
        <f t="shared" si="0"/>
        <v>0.40833333333333327</v>
      </c>
      <c r="AK8" s="28"/>
      <c r="AL8" s="16" t="str">
        <f>+AP5</f>
        <v>Lazio de Rhum B</v>
      </c>
      <c r="AM8" s="23" t="s">
        <v>7</v>
      </c>
      <c r="AN8" s="23">
        <v>-24</v>
      </c>
      <c r="AO8" s="64" t="s">
        <v>3</v>
      </c>
      <c r="AP8" s="10" t="str">
        <f>AL6</f>
        <v>Les torcheurs A</v>
      </c>
      <c r="AQ8" s="22" t="str">
        <f t="shared" si="9"/>
        <v>W</v>
      </c>
      <c r="AR8" s="62">
        <f t="shared" si="10"/>
        <v>24</v>
      </c>
    </row>
    <row r="9" spans="1:44" s="5" customFormat="1" ht="25" customHeight="1" thickBot="1" x14ac:dyDescent="0.4">
      <c r="A9" s="28"/>
      <c r="B9" s="29" t="s">
        <v>50</v>
      </c>
      <c r="C9" s="30">
        <f>C8+Paramétrage!$D$26+Paramétrage!$D$27</f>
        <v>0.41631944444444435</v>
      </c>
      <c r="D9" s="28"/>
      <c r="E9" s="15" t="str">
        <f>I6</f>
        <v>Celtics Grave Gros A</v>
      </c>
      <c r="F9" s="22" t="s">
        <v>5</v>
      </c>
      <c r="G9" s="22">
        <v>16</v>
      </c>
      <c r="H9" s="64" t="s">
        <v>3</v>
      </c>
      <c r="I9" s="9" t="str">
        <f>E7</f>
        <v>Gett'up B</v>
      </c>
      <c r="J9" s="22" t="str">
        <f t="shared" si="1"/>
        <v>L</v>
      </c>
      <c r="K9" s="24">
        <f t="shared" si="2"/>
        <v>-16</v>
      </c>
      <c r="M9" s="30" t="s">
        <v>51</v>
      </c>
      <c r="N9" s="29">
        <f t="shared" si="3"/>
        <v>0.41631944444444435</v>
      </c>
      <c r="O9" s="28"/>
      <c r="P9" s="15" t="str">
        <f>T6</f>
        <v>L'aile ou la cuite B</v>
      </c>
      <c r="Q9" s="22" t="s">
        <v>5</v>
      </c>
      <c r="R9" s="22">
        <v>4</v>
      </c>
      <c r="S9" s="64" t="s">
        <v>3</v>
      </c>
      <c r="T9" s="9" t="str">
        <f>P7</f>
        <v>Blockudoku A</v>
      </c>
      <c r="U9" s="22" t="str">
        <f t="shared" si="4"/>
        <v>L</v>
      </c>
      <c r="V9" s="24">
        <f t="shared" si="5"/>
        <v>-4</v>
      </c>
      <c r="X9" s="29" t="s">
        <v>52</v>
      </c>
      <c r="Y9" s="29">
        <f t="shared" si="6"/>
        <v>0.41631944444444435</v>
      </c>
      <c r="Z9" s="28"/>
      <c r="AA9" s="15" t="str">
        <f>AE6</f>
        <v>Waral A</v>
      </c>
      <c r="AB9" s="22" t="s">
        <v>5</v>
      </c>
      <c r="AC9" s="22">
        <v>8</v>
      </c>
      <c r="AD9" s="64" t="s">
        <v>3</v>
      </c>
      <c r="AE9" s="9" t="str">
        <f>AA7</f>
        <v>Celtics Grave Gros B</v>
      </c>
      <c r="AF9" s="22" t="str">
        <f t="shared" si="7"/>
        <v>L</v>
      </c>
      <c r="AG9" s="24">
        <f t="shared" si="8"/>
        <v>-8</v>
      </c>
      <c r="AI9" s="30" t="s">
        <v>96</v>
      </c>
      <c r="AJ9" s="30">
        <f t="shared" si="0"/>
        <v>0.41631944444444435</v>
      </c>
      <c r="AK9" s="28"/>
      <c r="AL9" s="15" t="str">
        <f>AP6</f>
        <v>Pooldeads B</v>
      </c>
      <c r="AM9" s="22" t="s">
        <v>7</v>
      </c>
      <c r="AN9" s="22">
        <v>-14</v>
      </c>
      <c r="AO9" s="64" t="s">
        <v>3</v>
      </c>
      <c r="AP9" s="9" t="str">
        <f>AL7</f>
        <v>L'aile ou la cuite A</v>
      </c>
      <c r="AQ9" s="22" t="str">
        <f t="shared" si="9"/>
        <v>W</v>
      </c>
      <c r="AR9" s="24">
        <f t="shared" si="10"/>
        <v>14</v>
      </c>
    </row>
    <row r="10" spans="1:44" s="5" customFormat="1" ht="25" customHeight="1" thickBot="1" x14ac:dyDescent="0.4">
      <c r="A10" s="28"/>
      <c r="B10" s="29" t="s">
        <v>50</v>
      </c>
      <c r="C10" s="30">
        <f>C9+Paramétrage!$D$26+Paramétrage!$D$27</f>
        <v>0.42430555555555544</v>
      </c>
      <c r="D10" s="28"/>
      <c r="E10" s="16" t="str">
        <f>E5</f>
        <v>Waral B</v>
      </c>
      <c r="F10" s="23" t="s">
        <v>5</v>
      </c>
      <c r="G10" s="23">
        <v>39</v>
      </c>
      <c r="H10" s="64" t="s">
        <v>3</v>
      </c>
      <c r="I10" s="10" t="str">
        <f>E6</f>
        <v>Bayer les verres culs sec B</v>
      </c>
      <c r="J10" s="22" t="str">
        <f t="shared" si="1"/>
        <v>L</v>
      </c>
      <c r="K10" s="62">
        <f t="shared" si="2"/>
        <v>-39</v>
      </c>
      <c r="M10" s="30" t="s">
        <v>51</v>
      </c>
      <c r="N10" s="29">
        <f t="shared" si="3"/>
        <v>0.42430555555555544</v>
      </c>
      <c r="O10" s="28"/>
      <c r="P10" s="16" t="str">
        <f>P5</f>
        <v>Pooldeads A</v>
      </c>
      <c r="Q10" s="23" t="s">
        <v>5</v>
      </c>
      <c r="R10" s="23">
        <v>7</v>
      </c>
      <c r="S10" s="64" t="s">
        <v>3</v>
      </c>
      <c r="T10" s="10" t="str">
        <f>P6</f>
        <v>Lazio de Rhum A</v>
      </c>
      <c r="U10" s="22" t="str">
        <f t="shared" si="4"/>
        <v>L</v>
      </c>
      <c r="V10" s="62">
        <f t="shared" si="5"/>
        <v>-7</v>
      </c>
      <c r="X10" s="29" t="s">
        <v>52</v>
      </c>
      <c r="Y10" s="29">
        <f t="shared" si="6"/>
        <v>0.42430555555555544</v>
      </c>
      <c r="Z10" s="28"/>
      <c r="AA10" s="16" t="str">
        <f>AA5</f>
        <v>Gett'up A</v>
      </c>
      <c r="AB10" s="23" t="s">
        <v>7</v>
      </c>
      <c r="AC10" s="23">
        <v>-1</v>
      </c>
      <c r="AD10" s="64" t="s">
        <v>3</v>
      </c>
      <c r="AE10" s="10" t="str">
        <f>AA6</f>
        <v>Téléteubiloutes B</v>
      </c>
      <c r="AF10" s="22" t="str">
        <f t="shared" si="7"/>
        <v>W</v>
      </c>
      <c r="AG10" s="62">
        <f t="shared" si="8"/>
        <v>1</v>
      </c>
      <c r="AI10" s="30" t="s">
        <v>96</v>
      </c>
      <c r="AJ10" s="30">
        <f t="shared" si="0"/>
        <v>0.42430555555555544</v>
      </c>
      <c r="AK10" s="28"/>
      <c r="AL10" s="16" t="str">
        <f>AL5</f>
        <v>Blockudoku B</v>
      </c>
      <c r="AM10" s="23" t="s">
        <v>7</v>
      </c>
      <c r="AN10" s="23">
        <v>-16</v>
      </c>
      <c r="AO10" s="64" t="s">
        <v>3</v>
      </c>
      <c r="AP10" s="10" t="str">
        <f>AL6</f>
        <v>Les torcheurs A</v>
      </c>
      <c r="AQ10" s="22" t="str">
        <f t="shared" si="9"/>
        <v>W</v>
      </c>
      <c r="AR10" s="62">
        <f t="shared" si="10"/>
        <v>16</v>
      </c>
    </row>
    <row r="11" spans="1:44" s="5" customFormat="1" ht="25" customHeight="1" thickBot="1" x14ac:dyDescent="0.4">
      <c r="A11" s="28"/>
      <c r="B11" s="29" t="s">
        <v>50</v>
      </c>
      <c r="C11" s="30">
        <f>C10+Paramétrage!$D$26+Paramétrage!$D$27</f>
        <v>0.43229166666666652</v>
      </c>
      <c r="D11" s="28"/>
      <c r="E11" s="15" t="str">
        <f>I5</f>
        <v>Téléteubiloutes A</v>
      </c>
      <c r="F11" s="22" t="s">
        <v>5</v>
      </c>
      <c r="G11" s="22">
        <v>12</v>
      </c>
      <c r="H11" s="64" t="s">
        <v>3</v>
      </c>
      <c r="I11" s="9" t="str">
        <f>I6</f>
        <v>Celtics Grave Gros A</v>
      </c>
      <c r="J11" s="22" t="str">
        <f t="shared" si="1"/>
        <v>L</v>
      </c>
      <c r="K11" s="24">
        <f t="shared" si="2"/>
        <v>-12</v>
      </c>
      <c r="M11" s="30" t="s">
        <v>51</v>
      </c>
      <c r="N11" s="29">
        <f t="shared" si="3"/>
        <v>0.43229166666666652</v>
      </c>
      <c r="O11" s="28"/>
      <c r="P11" s="15" t="str">
        <f>T5</f>
        <v>Les torcheurs B</v>
      </c>
      <c r="Q11" s="22" t="s">
        <v>5</v>
      </c>
      <c r="R11" s="22">
        <v>10</v>
      </c>
      <c r="S11" s="64" t="s">
        <v>3</v>
      </c>
      <c r="T11" s="9" t="str">
        <f>T6</f>
        <v>L'aile ou la cuite B</v>
      </c>
      <c r="U11" s="22" t="str">
        <f t="shared" si="4"/>
        <v>L</v>
      </c>
      <c r="V11" s="24">
        <f t="shared" si="5"/>
        <v>-10</v>
      </c>
      <c r="X11" s="29" t="s">
        <v>52</v>
      </c>
      <c r="Y11" s="29">
        <f t="shared" si="6"/>
        <v>0.43229166666666652</v>
      </c>
      <c r="Z11" s="28"/>
      <c r="AA11" s="15" t="str">
        <f>AE5</f>
        <v>Bayer les verres culs sec A</v>
      </c>
      <c r="AB11" s="23" t="s">
        <v>7</v>
      </c>
      <c r="AC11" s="22">
        <v>-10</v>
      </c>
      <c r="AD11" s="64" t="s">
        <v>3</v>
      </c>
      <c r="AE11" s="9" t="str">
        <f>AE6</f>
        <v>Waral A</v>
      </c>
      <c r="AF11" s="22" t="str">
        <f t="shared" si="7"/>
        <v>W</v>
      </c>
      <c r="AG11" s="24">
        <f t="shared" si="8"/>
        <v>10</v>
      </c>
      <c r="AI11" s="30" t="s">
        <v>96</v>
      </c>
      <c r="AJ11" s="30">
        <f t="shared" si="0"/>
        <v>0.43229166666666652</v>
      </c>
      <c r="AK11" s="28"/>
      <c r="AL11" s="15" t="str">
        <f>AP5</f>
        <v>Lazio de Rhum B</v>
      </c>
      <c r="AM11" s="22" t="s">
        <v>7</v>
      </c>
      <c r="AN11" s="22">
        <v>-12</v>
      </c>
      <c r="AO11" s="64" t="s">
        <v>3</v>
      </c>
      <c r="AP11" s="9" t="str">
        <f>AP6</f>
        <v>Pooldeads B</v>
      </c>
      <c r="AQ11" s="22" t="str">
        <f t="shared" si="9"/>
        <v>W</v>
      </c>
      <c r="AR11" s="24">
        <f t="shared" si="10"/>
        <v>12</v>
      </c>
    </row>
    <row r="12" spans="1:44" s="5" customFormat="1" ht="25" customHeight="1" thickBot="1" x14ac:dyDescent="0.4">
      <c r="A12"/>
      <c r="B12" s="29" t="s">
        <v>50</v>
      </c>
      <c r="C12" s="30">
        <f>C11+Paramétrage!$D$26+Paramétrage!$D$27</f>
        <v>0.4402777777777776</v>
      </c>
      <c r="D12"/>
      <c r="E12" s="16" t="str">
        <f>E6</f>
        <v>Bayer les verres culs sec B</v>
      </c>
      <c r="F12" s="23" t="s">
        <v>5</v>
      </c>
      <c r="G12" s="23">
        <v>21</v>
      </c>
      <c r="H12" s="64" t="s">
        <v>3</v>
      </c>
      <c r="I12" s="10" t="str">
        <f>E7</f>
        <v>Gett'up B</v>
      </c>
      <c r="J12" s="22" t="str">
        <f t="shared" si="1"/>
        <v>L</v>
      </c>
      <c r="K12" s="62">
        <f t="shared" si="2"/>
        <v>-21</v>
      </c>
      <c r="M12" s="30" t="s">
        <v>51</v>
      </c>
      <c r="N12" s="29">
        <f t="shared" si="3"/>
        <v>0.4402777777777776</v>
      </c>
      <c r="O12"/>
      <c r="P12" s="16" t="str">
        <f>P6</f>
        <v>Lazio de Rhum A</v>
      </c>
      <c r="Q12" s="23" t="s">
        <v>6</v>
      </c>
      <c r="R12" s="23"/>
      <c r="S12" s="64" t="s">
        <v>3</v>
      </c>
      <c r="T12" s="10" t="str">
        <f>P7</f>
        <v>Blockudoku A</v>
      </c>
      <c r="U12" s="22" t="str">
        <f t="shared" si="4"/>
        <v>N</v>
      </c>
      <c r="V12" s="62">
        <f t="shared" si="5"/>
        <v>0</v>
      </c>
      <c r="X12" s="29" t="s">
        <v>52</v>
      </c>
      <c r="Y12" s="29">
        <f t="shared" si="6"/>
        <v>0.4402777777777776</v>
      </c>
      <c r="Z12"/>
      <c r="AA12" s="16" t="str">
        <f>AA6</f>
        <v>Téléteubiloutes B</v>
      </c>
      <c r="AB12" s="22" t="s">
        <v>5</v>
      </c>
      <c r="AC12" s="23">
        <v>10</v>
      </c>
      <c r="AD12" s="64" t="s">
        <v>3</v>
      </c>
      <c r="AE12" s="10" t="str">
        <f>AA7</f>
        <v>Celtics Grave Gros B</v>
      </c>
      <c r="AF12" s="22" t="str">
        <f t="shared" si="7"/>
        <v>L</v>
      </c>
      <c r="AG12" s="62">
        <f t="shared" si="8"/>
        <v>-10</v>
      </c>
      <c r="AI12" s="30" t="s">
        <v>96</v>
      </c>
      <c r="AJ12" s="30">
        <f t="shared" si="0"/>
        <v>0.4402777777777776</v>
      </c>
      <c r="AK12"/>
      <c r="AL12" s="16" t="str">
        <f>AL6</f>
        <v>Les torcheurs A</v>
      </c>
      <c r="AM12" s="23" t="s">
        <v>7</v>
      </c>
      <c r="AN12" s="23">
        <v>-5</v>
      </c>
      <c r="AO12" s="64" t="s">
        <v>3</v>
      </c>
      <c r="AP12" s="10" t="str">
        <f>AL7</f>
        <v>L'aile ou la cuite A</v>
      </c>
      <c r="AQ12" s="22" t="str">
        <f t="shared" si="9"/>
        <v>W</v>
      </c>
      <c r="AR12" s="62">
        <f t="shared" si="10"/>
        <v>5</v>
      </c>
    </row>
    <row r="13" spans="1:44" s="5" customFormat="1" ht="25" customHeight="1" thickBot="1" x14ac:dyDescent="0.4">
      <c r="A13"/>
      <c r="B13" s="29" t="s">
        <v>50</v>
      </c>
      <c r="C13" s="30">
        <f>C12+Paramétrage!$D$26+Paramétrage!$D$27</f>
        <v>0.44826388888888868</v>
      </c>
      <c r="D13"/>
      <c r="E13" s="15" t="str">
        <f>E5</f>
        <v>Waral B</v>
      </c>
      <c r="F13" s="22" t="s">
        <v>7</v>
      </c>
      <c r="G13" s="22">
        <v>-15</v>
      </c>
      <c r="H13" s="64" t="s">
        <v>3</v>
      </c>
      <c r="I13" s="9" t="str">
        <f>I6</f>
        <v>Celtics Grave Gros A</v>
      </c>
      <c r="J13" s="22" t="str">
        <f t="shared" si="1"/>
        <v>W</v>
      </c>
      <c r="K13" s="24">
        <f t="shared" si="2"/>
        <v>15</v>
      </c>
      <c r="M13" s="30" t="s">
        <v>51</v>
      </c>
      <c r="N13" s="29">
        <f t="shared" si="3"/>
        <v>0.44826388888888868</v>
      </c>
      <c r="O13"/>
      <c r="P13" s="15" t="str">
        <f>P5</f>
        <v>Pooldeads A</v>
      </c>
      <c r="Q13" s="22" t="s">
        <v>5</v>
      </c>
      <c r="R13" s="22">
        <v>15</v>
      </c>
      <c r="S13" s="64" t="s">
        <v>3</v>
      </c>
      <c r="T13" s="9" t="str">
        <f>T6</f>
        <v>L'aile ou la cuite B</v>
      </c>
      <c r="U13" s="22" t="str">
        <f t="shared" si="4"/>
        <v>L</v>
      </c>
      <c r="V13" s="24">
        <f t="shared" si="5"/>
        <v>-15</v>
      </c>
      <c r="X13" s="29" t="s">
        <v>52</v>
      </c>
      <c r="Y13" s="29">
        <f t="shared" si="6"/>
        <v>0.44826388888888868</v>
      </c>
      <c r="Z13"/>
      <c r="AA13" s="15" t="str">
        <f>AA5</f>
        <v>Gett'up A</v>
      </c>
      <c r="AB13" s="22" t="s">
        <v>7</v>
      </c>
      <c r="AC13" s="22">
        <v>-12</v>
      </c>
      <c r="AD13" s="64" t="s">
        <v>3</v>
      </c>
      <c r="AE13" s="9" t="str">
        <f>AE6</f>
        <v>Waral A</v>
      </c>
      <c r="AF13" s="22" t="str">
        <f t="shared" si="7"/>
        <v>W</v>
      </c>
      <c r="AG13" s="24">
        <f t="shared" si="8"/>
        <v>12</v>
      </c>
      <c r="AI13" s="30" t="s">
        <v>96</v>
      </c>
      <c r="AJ13" s="30">
        <f t="shared" si="0"/>
        <v>0.44826388888888868</v>
      </c>
      <c r="AK13"/>
      <c r="AL13" s="15" t="str">
        <f>AL5</f>
        <v>Blockudoku B</v>
      </c>
      <c r="AM13" s="22" t="s">
        <v>5</v>
      </c>
      <c r="AN13" s="22">
        <v>9</v>
      </c>
      <c r="AO13" s="64" t="s">
        <v>3</v>
      </c>
      <c r="AP13" s="9" t="str">
        <f>AP6</f>
        <v>Pooldeads B</v>
      </c>
      <c r="AQ13" s="22" t="str">
        <f t="shared" si="9"/>
        <v>L</v>
      </c>
      <c r="AR13" s="24">
        <f t="shared" si="10"/>
        <v>-9</v>
      </c>
    </row>
    <row r="14" spans="1:44" s="5" customFormat="1" ht="25" customHeight="1" thickBot="1" x14ac:dyDescent="0.4">
      <c r="A14"/>
      <c r="B14" s="29" t="s">
        <v>50</v>
      </c>
      <c r="C14" s="30">
        <f>C13+Paramétrage!$D$26+Paramétrage!$D$27</f>
        <v>0.45624999999999977</v>
      </c>
      <c r="D14"/>
      <c r="E14" s="21" t="str">
        <f>E8</f>
        <v>Téléteubiloutes A</v>
      </c>
      <c r="F14" s="65" t="s">
        <v>5</v>
      </c>
      <c r="G14" s="65">
        <v>12</v>
      </c>
      <c r="H14" s="18" t="s">
        <v>3</v>
      </c>
      <c r="I14" s="66" t="str">
        <f>E7</f>
        <v>Gett'up B</v>
      </c>
      <c r="J14" s="27" t="str">
        <f t="shared" si="1"/>
        <v>L</v>
      </c>
      <c r="K14" s="67">
        <f t="shared" si="2"/>
        <v>-12</v>
      </c>
      <c r="M14" s="30" t="s">
        <v>51</v>
      </c>
      <c r="N14" s="29">
        <f t="shared" si="3"/>
        <v>0.45624999999999977</v>
      </c>
      <c r="O14"/>
      <c r="P14" s="21" t="str">
        <f>P8</f>
        <v>Les torcheurs B</v>
      </c>
      <c r="Q14" s="65" t="s">
        <v>7</v>
      </c>
      <c r="R14" s="65">
        <v>-13</v>
      </c>
      <c r="S14" s="18" t="s">
        <v>3</v>
      </c>
      <c r="T14" s="66" t="str">
        <f>P7</f>
        <v>Blockudoku A</v>
      </c>
      <c r="U14" s="27" t="str">
        <f t="shared" si="4"/>
        <v>W</v>
      </c>
      <c r="V14" s="67">
        <f t="shared" si="5"/>
        <v>13</v>
      </c>
      <c r="X14" s="29" t="s">
        <v>52</v>
      </c>
      <c r="Y14" s="29">
        <f t="shared" si="6"/>
        <v>0.45624999999999977</v>
      </c>
      <c r="Z14"/>
      <c r="AA14" s="21" t="str">
        <f>AA8</f>
        <v>Bayer les verres culs sec A</v>
      </c>
      <c r="AB14" s="65" t="s">
        <v>7</v>
      </c>
      <c r="AC14" s="65">
        <v>-11</v>
      </c>
      <c r="AD14" s="18" t="s">
        <v>3</v>
      </c>
      <c r="AE14" s="66" t="str">
        <f>AA7</f>
        <v>Celtics Grave Gros B</v>
      </c>
      <c r="AF14" s="27" t="str">
        <f t="shared" si="7"/>
        <v>W</v>
      </c>
      <c r="AG14" s="67">
        <f t="shared" si="8"/>
        <v>11</v>
      </c>
      <c r="AI14" s="30" t="s">
        <v>96</v>
      </c>
      <c r="AJ14" s="30">
        <f t="shared" si="0"/>
        <v>0.45624999999999977</v>
      </c>
      <c r="AK14"/>
      <c r="AL14" s="21" t="str">
        <f>AL8</f>
        <v>Lazio de Rhum B</v>
      </c>
      <c r="AM14" s="65" t="s">
        <v>7</v>
      </c>
      <c r="AN14" s="65">
        <v>-13</v>
      </c>
      <c r="AO14" s="18" t="s">
        <v>3</v>
      </c>
      <c r="AP14" s="66" t="str">
        <f>AL7</f>
        <v>L'aile ou la cuite A</v>
      </c>
      <c r="AQ14" s="27" t="str">
        <f t="shared" si="9"/>
        <v>W</v>
      </c>
      <c r="AR14" s="67">
        <f t="shared" si="10"/>
        <v>13</v>
      </c>
    </row>
    <row r="15" spans="1:44" ht="21.5" thickBot="1" x14ac:dyDescent="0.4">
      <c r="C15" s="30">
        <f>C14+Paramétrage!$D$26+Paramétrage!$D$27</f>
        <v>0.46423611111111085</v>
      </c>
      <c r="N15" s="29">
        <f t="shared" si="3"/>
        <v>0.46423611111111085</v>
      </c>
      <c r="Y15" s="29">
        <f t="shared" si="6"/>
        <v>0.46423611111111085</v>
      </c>
      <c r="AJ15" s="30">
        <f t="shared" si="0"/>
        <v>0.46423611111111085</v>
      </c>
    </row>
    <row r="16" spans="1:44" ht="68" customHeight="1" outlineLevel="1" x14ac:dyDescent="0.35">
      <c r="E16" s="20" t="s">
        <v>0</v>
      </c>
      <c r="F16" s="12" t="s">
        <v>8</v>
      </c>
      <c r="G16" s="12" t="s">
        <v>2</v>
      </c>
      <c r="H16" s="14" t="s">
        <v>9</v>
      </c>
      <c r="I16" s="3" t="s">
        <v>10</v>
      </c>
      <c r="P16" s="20" t="s">
        <v>0</v>
      </c>
      <c r="Q16" s="12" t="s">
        <v>8</v>
      </c>
      <c r="R16" s="12" t="s">
        <v>2</v>
      </c>
      <c r="S16" s="14" t="s">
        <v>9</v>
      </c>
      <c r="T16" s="3" t="s">
        <v>10</v>
      </c>
      <c r="AA16" s="20" t="s">
        <v>0</v>
      </c>
      <c r="AB16" s="12" t="s">
        <v>8</v>
      </c>
      <c r="AC16" s="12" t="s">
        <v>2</v>
      </c>
      <c r="AD16" s="14" t="s">
        <v>9</v>
      </c>
      <c r="AE16" s="3" t="s">
        <v>10</v>
      </c>
      <c r="AL16" s="20" t="s">
        <v>0</v>
      </c>
      <c r="AM16" s="12" t="s">
        <v>8</v>
      </c>
      <c r="AN16" s="12" t="s">
        <v>2</v>
      </c>
      <c r="AO16" s="14" t="s">
        <v>9</v>
      </c>
      <c r="AP16" s="3" t="s">
        <v>10</v>
      </c>
    </row>
    <row r="17" spans="5:42" ht="22.5" outlineLevel="1" x14ac:dyDescent="0.35">
      <c r="E17" s="15" t="str">
        <f>E5</f>
        <v>Waral B</v>
      </c>
      <c r="F17" s="7">
        <f>(COUNTIFS(J$5:J$14,"w",I$5:I$14,E17)+COUNTIFS(F$5:F$14,"w",E$5:E$14,E17))*Paramétrage!$C$33+(COUNTIFS(J$5:J$14,"N",I$5:I$14,E17)+COUNTIFS(F$5:F$14,"N",E$5:E$14,E17))*Paramétrage!$C$34+(COUNTIFS(J$5:J$14,"L",I$5:I$14,E17)+COUNTIFS(F$5:F$14,"L",E$5:E$14,E17))*Paramétrage!$C$35</f>
        <v>8</v>
      </c>
      <c r="G17" s="7">
        <f ca="1">SUMIF(E$5:G$14,E17,G$5:G$14)+SUMIF(I$5:K$14,E17,K$5:K$14)</f>
        <v>47</v>
      </c>
      <c r="H17" s="25">
        <v>3</v>
      </c>
      <c r="I17" s="4" t="str">
        <f>E17</f>
        <v>Waral B</v>
      </c>
      <c r="P17" s="15" t="str">
        <f>P5</f>
        <v>Pooldeads A</v>
      </c>
      <c r="Q17" s="7">
        <f>(COUNTIFS(U$5:U$14,"w",T$5:T$14,P17)+COUNTIFS(Q$5:Q$14,"w",P$5:P$14,P17))*Paramétrage!$C$33+(COUNTIFS(U$5:U$14,"N",T$5:T$14,P17)+COUNTIFS(Q$5:Q$14,"N",P$5:P$14,P17))*Paramétrage!$C$34+(COUNTIFS(U$5:U$14,"L",T$5:T$14,P17)+COUNTIFS(Q$5:Q$14,"L",P$5:P$14,P17))*Paramétrage!$C$35</f>
        <v>12</v>
      </c>
      <c r="R17" s="7">
        <f ca="1">SUMIF(P$5:R$14,P17,R$5:R$14)+SUMIF(T$5:V$14,P17,V$5:V$14)</f>
        <v>41</v>
      </c>
      <c r="S17" s="25">
        <v>1</v>
      </c>
      <c r="T17" s="4" t="str">
        <f>P17</f>
        <v>Pooldeads A</v>
      </c>
      <c r="AA17" s="15" t="str">
        <f>AA5</f>
        <v>Gett'up A</v>
      </c>
      <c r="AB17" s="7">
        <f>(COUNTIFS(AF$5:AF$14,"w",AE$5:AE$14,AA17)+COUNTIFS(AB$5:AB$14,"w",AA$5:AA$14,AA17))*Paramétrage!$C$33+(COUNTIFS(AF$5:AF$14,"N",AE$5:AE$14,AA17)+COUNTIFS(AB$5:AB$14,"N",AA$5:AA$14,AA17))*Paramétrage!$C$34+(COUNTIFS(AF$5:AF$14,"L",AE$5:AE$14,AA17)+COUNTIFS(AB$5:AB$14,"L",AA$5:AA$14,AA17))*Paramétrage!$C$35</f>
        <v>8</v>
      </c>
      <c r="AC17" s="7">
        <f ca="1">SUMIF(AA$5:AC$14,AA17,AC$5:AC$14)+SUMIF(AE$5:AG$14,AA17,AG$5:AG$14)</f>
        <v>9</v>
      </c>
      <c r="AD17" s="25">
        <v>2</v>
      </c>
      <c r="AE17" s="4" t="str">
        <f>AA17</f>
        <v>Gett'up A</v>
      </c>
      <c r="AL17" s="15" t="str">
        <f>AL5</f>
        <v>Blockudoku B</v>
      </c>
      <c r="AM17" s="7">
        <f>(COUNTIFS(AQ$5:AQ$14,"w",AP$5:AP$14,AL17)+COUNTIFS(AM$5:AM$14,"w",AL$5:AL$14,AL17))*Paramétrage!$C$33+(COUNTIFS(AQ$5:AQ$14,"N",AP$5:AP$14,AL17)+COUNTIFS(AM$5:AM$14,"N",AL$5:AL$14,AL17))*Paramétrage!$C$34+(COUNTIFS(AQ$5:AQ$14,"L",AP$5:AP$14,AL17)+COUNTIFS(AM$5:AM$14,"L",AL$5:AL$14,AL17))*Paramétrage!$C$35</f>
        <v>8</v>
      </c>
      <c r="AN17" s="7">
        <f ca="1">SUMIF(AL$5:AN$14,AL17,AN$5:AN$14)+SUMIF(AP$5:AR$14,AL17,AR$5:AR$14)</f>
        <v>1</v>
      </c>
      <c r="AO17" s="25">
        <v>3</v>
      </c>
      <c r="AP17" s="4" t="str">
        <f>AL17</f>
        <v>Blockudoku B</v>
      </c>
    </row>
    <row r="18" spans="5:42" ht="45" outlineLevel="1" x14ac:dyDescent="0.35">
      <c r="E18" s="16" t="str">
        <f>E6</f>
        <v>Bayer les verres culs sec B</v>
      </c>
      <c r="F18" s="8">
        <f>(COUNTIFS(J$5:J$14,"w",I$5:I$14,E18)+COUNTIFS(F$5:F$14,"w",E$5:E$14,E18))*Paramétrage!$C$33+(COUNTIFS(J$5:J$14,"N",I$5:I$14,E18)+COUNTIFS(F$5:F$14,"N",E$5:E$14,E18))*Paramétrage!$C$34+(COUNTIFS(J$5:J$14,"L",I$5:I$14,E18)+COUNTIFS(F$5:F$14,"L",E$5:E$14,E18))*Paramétrage!$C$35</f>
        <v>6</v>
      </c>
      <c r="G18" s="8">
        <f ca="1">SUMIF(E$5:G$14,E18,G$5:G$14)+SUMIF(I$5:K$14,E18,K$5:K$14)</f>
        <v>-62</v>
      </c>
      <c r="H18" s="26">
        <v>4</v>
      </c>
      <c r="I18" s="4" t="str">
        <f>E18</f>
        <v>Bayer les verres culs sec B</v>
      </c>
      <c r="P18" s="16" t="str">
        <f>P6</f>
        <v>Lazio de Rhum A</v>
      </c>
      <c r="Q18" s="8">
        <f>(COUNTIFS(U$5:U$14,"w",T$5:T$14,P18)+COUNTIFS(Q$5:Q$14,"w",P$5:P$14,P18))*Paramétrage!$C$33+(COUNTIFS(U$5:U$14,"N",T$5:T$14,P18)+COUNTIFS(Q$5:Q$14,"N",P$5:P$14,P18))*Paramétrage!$C$34+(COUNTIFS(U$5:U$14,"L",T$5:T$14,P18)+COUNTIFS(Q$5:Q$14,"L",P$5:P$14,P18))*Paramétrage!$C$35</f>
        <v>7</v>
      </c>
      <c r="R18" s="8">
        <f ca="1">SUMIF(P$5:R$14,P18,R$5:R$14)+SUMIF(T$5:V$14,P18,V$5:V$14)</f>
        <v>-9</v>
      </c>
      <c r="S18" s="26">
        <v>4</v>
      </c>
      <c r="T18" s="4" t="str">
        <f>P18</f>
        <v>Lazio de Rhum A</v>
      </c>
      <c r="AA18" s="16" t="str">
        <f>AA6</f>
        <v>Téléteubiloutes B</v>
      </c>
      <c r="AB18" s="8">
        <f>(COUNTIFS(AF$5:AF$14,"w",AE$5:AE$14,AA18)+COUNTIFS(AB$5:AB$14,"w",AA$5:AA$14,AA18))*Paramétrage!$C$33+(COUNTIFS(AF$5:AF$14,"N",AE$5:AE$14,AA18)+COUNTIFS(AB$5:AB$14,"N",AA$5:AA$14,AA18))*Paramétrage!$C$34+(COUNTIFS(AF$5:AF$14,"L",AE$5:AE$14,AA18)+COUNTIFS(AB$5:AB$14,"L",AA$5:AA$14,AA18))*Paramétrage!$C$35</f>
        <v>8</v>
      </c>
      <c r="AC18" s="8">
        <f ca="1">SUMIF(AA$5:AC$14,AA18,AC$5:AC$14)+SUMIF(AE$5:AG$14,AA18,AG$5:AG$14)</f>
        <v>3</v>
      </c>
      <c r="AD18" s="26">
        <v>3</v>
      </c>
      <c r="AE18" s="4" t="str">
        <f>AA18</f>
        <v>Téléteubiloutes B</v>
      </c>
      <c r="AL18" s="16" t="str">
        <f>AL6</f>
        <v>Les torcheurs A</v>
      </c>
      <c r="AM18" s="8">
        <f>(COUNTIFS(AQ$5:AQ$14,"w",AP$5:AP$14,AL18)+COUNTIFS(AM$5:AM$14,"w",AL$5:AL$14,AL18))*Paramétrage!$C$33+(COUNTIFS(AQ$5:AQ$14,"N",AP$5:AP$14,AL18)+COUNTIFS(AM$5:AM$14,"N",AL$5:AL$14,AL18))*Paramétrage!$C$34+(COUNTIFS(AQ$5:AQ$14,"L",AP$5:AP$14,AL18)+COUNTIFS(AM$5:AM$14,"L",AL$5:AL$14,AL18))*Paramétrage!$C$35</f>
        <v>10</v>
      </c>
      <c r="AN18" s="8">
        <f ca="1">SUMIF(AL$5:AN$14,AL18,AN$5:AN$14)+SUMIF(AP$5:AR$14,AL18,AR$5:AR$14)</f>
        <v>38</v>
      </c>
      <c r="AO18" s="26">
        <v>2</v>
      </c>
      <c r="AP18" s="4" t="str">
        <f>AL18</f>
        <v>Les torcheurs A</v>
      </c>
    </row>
    <row r="19" spans="5:42" ht="22.5" outlineLevel="1" x14ac:dyDescent="0.35">
      <c r="E19" s="15" t="str">
        <f>E7</f>
        <v>Gett'up B</v>
      </c>
      <c r="F19" s="7">
        <f>(COUNTIFS(J$5:J$14,"w",I$5:I$14,E19)+COUNTIFS(F$5:F$14,"w",E$5:E$14,E19))*Paramétrage!$C$33+(COUNTIFS(J$5:J$14,"N",I$5:I$14,E19)+COUNTIFS(F$5:F$14,"N",E$5:E$14,E19))*Paramétrage!$C$34+(COUNTIFS(J$5:J$14,"L",I$5:I$14,E19)+COUNTIFS(F$5:F$14,"L",E$5:E$14,E19))*Paramétrage!$C$35</f>
        <v>4</v>
      </c>
      <c r="G19" s="7">
        <f ca="1">SUMIF(E$5:G$14,E19,G$5:G$14)+SUMIF(I$5:K$14,E19,K$5:K$14)</f>
        <v>-75</v>
      </c>
      <c r="H19" s="25">
        <v>5</v>
      </c>
      <c r="I19" s="4" t="str">
        <f>E19</f>
        <v>Gett'up B</v>
      </c>
      <c r="P19" s="15" t="str">
        <f>P7</f>
        <v>Blockudoku A</v>
      </c>
      <c r="Q19" s="7">
        <f>(COUNTIFS(U$5:U$14,"w",T$5:T$14,P19)+COUNTIFS(Q$5:Q$14,"w",P$5:P$14,P19))*Paramétrage!$C$33+(COUNTIFS(U$5:U$14,"N",T$5:T$14,P19)+COUNTIFS(Q$5:Q$14,"N",P$5:P$14,P19))*Paramétrage!$C$34+(COUNTIFS(U$5:U$14,"L",T$5:T$14,P19)+COUNTIFS(Q$5:Q$14,"L",P$5:P$14,P19))*Paramétrage!$C$35</f>
        <v>7</v>
      </c>
      <c r="R19" s="7">
        <f ca="1">SUMIF(P$5:R$14,P19,R$5:R$14)+SUMIF(T$5:V$14,P19,V$5:V$14)</f>
        <v>5</v>
      </c>
      <c r="S19" s="25">
        <v>3</v>
      </c>
      <c r="T19" s="4" t="str">
        <f>P19</f>
        <v>Blockudoku A</v>
      </c>
      <c r="AA19" s="15" t="str">
        <f>AA7</f>
        <v>Celtics Grave Gros B</v>
      </c>
      <c r="AB19" s="7">
        <f>(COUNTIFS(AF$5:AF$14,"w",AE$5:AE$14,AA19)+COUNTIFS(AB$5:AB$14,"w",AA$5:AA$14,AA19))*Paramétrage!$C$33+(COUNTIFS(AF$5:AF$14,"N",AE$5:AE$14,AA19)+COUNTIFS(AB$5:AB$14,"N",AA$5:AA$14,AA19))*Paramétrage!$C$34+(COUNTIFS(AF$5:AF$14,"L",AE$5:AE$14,AA19)+COUNTIFS(AB$5:AB$14,"L",AA$5:AA$14,AA19))*Paramétrage!$C$35</f>
        <v>6</v>
      </c>
      <c r="AC19" s="7">
        <f ca="1">SUMIF(AA$5:AC$14,AA19,AC$5:AC$14)+SUMIF(AE$5:AG$14,AA19,AG$5:AG$14)</f>
        <v>-15</v>
      </c>
      <c r="AD19" s="25">
        <v>4</v>
      </c>
      <c r="AE19" s="4" t="str">
        <f>AA19</f>
        <v>Celtics Grave Gros B</v>
      </c>
      <c r="AL19" s="15" t="str">
        <f>AL7</f>
        <v>L'aile ou la cuite A</v>
      </c>
      <c r="AM19" s="7">
        <f>(COUNTIFS(AQ$5:AQ$14,"w",AP$5:AP$14,AL19)+COUNTIFS(AM$5:AM$14,"w",AL$5:AL$14,AL19))*Paramétrage!$C$33+(COUNTIFS(AQ$5:AQ$14,"N",AP$5:AP$14,AL19)+COUNTIFS(AM$5:AM$14,"N",AL$5:AL$14,AL19))*Paramétrage!$C$34+(COUNTIFS(AQ$5:AQ$14,"L",AP$5:AP$14,AL19)+COUNTIFS(AM$5:AM$14,"L",AL$5:AL$14,AL19))*Paramétrage!$C$35</f>
        <v>12</v>
      </c>
      <c r="AN19" s="7">
        <f ca="1">SUMIF(AL$5:AN$14,AL19,AN$5:AN$14)+SUMIF(AP$5:AR$14,AL19,AR$5:AR$14)</f>
        <v>37</v>
      </c>
      <c r="AO19" s="25">
        <v>1</v>
      </c>
      <c r="AP19" s="4" t="str">
        <f>AL19</f>
        <v>L'aile ou la cuite A</v>
      </c>
    </row>
    <row r="20" spans="5:42" ht="45" outlineLevel="1" x14ac:dyDescent="0.35">
      <c r="E20" s="16" t="str">
        <f>I5</f>
        <v>Téléteubiloutes A</v>
      </c>
      <c r="F20" s="8">
        <f>(COUNTIFS(J$5:J$14,"w",I$5:I$14,E20)+COUNTIFS(F$5:F$14,"w",E$5:E$14,E20))*Paramétrage!$C$33+(COUNTIFS(J$5:J$14,"N",I$5:I$14,E20)+COUNTIFS(F$5:F$14,"N",E$5:E$14,E20))*Paramétrage!$C$34+(COUNTIFS(J$5:J$14,"L",I$5:I$14,E20)+COUNTIFS(F$5:F$14,"L",E$5:E$14,E20))*Paramétrage!$C$35</f>
        <v>12</v>
      </c>
      <c r="G20" s="8">
        <f ca="1">SUMIF(E$5:G$14,E20,G$5:G$14)+SUMIF(I$5:K$14,E20,K$5:K$14)</f>
        <v>56</v>
      </c>
      <c r="H20" s="26">
        <v>1</v>
      </c>
      <c r="I20" s="4" t="str">
        <f>E20</f>
        <v>Téléteubiloutes A</v>
      </c>
      <c r="P20" s="16" t="str">
        <f>T5</f>
        <v>Les torcheurs B</v>
      </c>
      <c r="Q20" s="8">
        <f>(COUNTIFS(U$5:U$14,"w",T$5:T$14,P20)+COUNTIFS(Q$5:Q$14,"w",P$5:P$14,P20))*Paramétrage!$C$33+(COUNTIFS(U$5:U$14,"N",T$5:T$14,P20)+COUNTIFS(Q$5:Q$14,"N",P$5:P$14,P20))*Paramétrage!$C$34+(COUNTIFS(U$5:U$14,"L",T$5:T$14,P20)+COUNTIFS(Q$5:Q$14,"L",P$5:P$14,P20))*Paramétrage!$C$35</f>
        <v>8</v>
      </c>
      <c r="R20" s="8">
        <f ca="1">SUMIF(P$5:R$14,P20,R$5:R$14)+SUMIF(T$5:V$14,P20,V$5:V$14)</f>
        <v>-6</v>
      </c>
      <c r="S20" s="26">
        <v>2</v>
      </c>
      <c r="T20" s="4" t="str">
        <f>P20</f>
        <v>Les torcheurs B</v>
      </c>
      <c r="AA20" s="16" t="str">
        <f>AE5</f>
        <v>Bayer les verres culs sec A</v>
      </c>
      <c r="AB20" s="8">
        <f>(COUNTIFS(AF$5:AF$14,"w",AE$5:AE$14,AA20)+COUNTIFS(AB$5:AB$14,"w",AA$5:AA$14,AA20))*Paramétrage!$C$33+(COUNTIFS(AF$5:AF$14,"N",AE$5:AE$14,AA20)+COUNTIFS(AB$5:AB$14,"N",AA$5:AA$14,AA20))*Paramétrage!$C$34+(COUNTIFS(AF$5:AF$14,"L",AE$5:AE$14,AA20)+COUNTIFS(AB$5:AB$14,"L",AA$5:AA$14,AA20))*Paramétrage!$C$35</f>
        <v>6</v>
      </c>
      <c r="AC20" s="8">
        <f ca="1">SUMIF(AA$5:AC$14,AA20,AC$5:AC$14)+SUMIF(AE$5:AG$14,AA20,AG$5:AG$14)</f>
        <v>-31</v>
      </c>
      <c r="AD20" s="26">
        <v>5</v>
      </c>
      <c r="AE20" s="4" t="str">
        <f>AA20</f>
        <v>Bayer les verres culs sec A</v>
      </c>
      <c r="AL20" s="16" t="str">
        <f>AP5</f>
        <v>Lazio de Rhum B</v>
      </c>
      <c r="AM20" s="8">
        <f>(COUNTIFS(AQ$5:AQ$14,"w",AP$5:AP$14,AL20)+COUNTIFS(AM$5:AM$14,"w",AL$5:AL$14,AL20))*Paramétrage!$C$33+(COUNTIFS(AQ$5:AQ$14,"N",AP$5:AP$14,AL20)+COUNTIFS(AM$5:AM$14,"N",AL$5:AL$14,AL20))*Paramétrage!$C$34+(COUNTIFS(AQ$5:AQ$14,"L",AP$5:AP$14,AL20)+COUNTIFS(AM$5:AM$14,"L",AL$5:AL$14,AL20))*Paramétrage!$C$35</f>
        <v>4</v>
      </c>
      <c r="AN20" s="8">
        <f ca="1">SUMIF(AL$5:AN$14,AL20,AN$5:AN$14)+SUMIF(AP$5:AR$14,AL20,AR$5:AR$14)</f>
        <v>-62</v>
      </c>
      <c r="AO20" s="26">
        <v>5</v>
      </c>
      <c r="AP20" s="4" t="str">
        <f>AL20</f>
        <v>Lazio de Rhum B</v>
      </c>
    </row>
    <row r="21" spans="5:42" ht="23" outlineLevel="1" thickBot="1" x14ac:dyDescent="0.4">
      <c r="E21" s="17" t="str">
        <f>I6</f>
        <v>Celtics Grave Gros A</v>
      </c>
      <c r="F21" s="68">
        <f>(COUNTIFS(J$5:J$14,"w",I$5:I$14,E21)+COUNTIFS(F$5:F$14,"w",E$5:E$14,E21))*Paramétrage!$C$33+(COUNTIFS(J$5:J$14,"N",I$5:I$14,E21)+COUNTIFS(F$5:F$14,"N",E$5:E$14,E21))*Paramétrage!$C$34+(COUNTIFS(J$5:J$14,"L",I$5:I$14,E21)+COUNTIFS(F$5:F$14,"L",E$5:E$14,E21))*Paramétrage!$C$35</f>
        <v>10</v>
      </c>
      <c r="G21" s="68">
        <f ca="1">SUMIF(E$5:G$14,E21,G$5:G$14)+SUMIF(I$5:K$14,E21,K$5:K$14)</f>
        <v>34</v>
      </c>
      <c r="H21" s="69">
        <v>2</v>
      </c>
      <c r="I21" s="4" t="str">
        <f>E21</f>
        <v>Celtics Grave Gros A</v>
      </c>
      <c r="P21" s="17" t="str">
        <f>T6</f>
        <v>L'aile ou la cuite B</v>
      </c>
      <c r="Q21" s="68">
        <f>(COUNTIFS(U$5:U$14,"w",T$5:T$14,P21)+COUNTIFS(Q$5:Q$14,"w",P$5:P$14,P21))*Paramétrage!$C$33+(COUNTIFS(U$5:U$14,"N",T$5:T$14,P21)+COUNTIFS(Q$5:Q$14,"N",P$5:P$14,P21))*Paramétrage!$C$34+(COUNTIFS(U$5:U$14,"L",T$5:T$14,P21)+COUNTIFS(Q$5:Q$14,"L",P$5:P$14,P21))*Paramétrage!$C$35</f>
        <v>6</v>
      </c>
      <c r="R21" s="68">
        <f ca="1">SUMIF(P$5:R$14,P21,R$5:R$14)+SUMIF(T$5:V$14,P21,V$5:V$14)</f>
        <v>-31</v>
      </c>
      <c r="S21" s="69">
        <v>5</v>
      </c>
      <c r="T21" s="4" t="str">
        <f>P21</f>
        <v>L'aile ou la cuite B</v>
      </c>
      <c r="AA21" s="17" t="str">
        <f>AE6</f>
        <v>Waral A</v>
      </c>
      <c r="AB21" s="68">
        <f>(COUNTIFS(AF$5:AF$14,"w",AE$5:AE$14,AA21)+COUNTIFS(AB$5:AB$14,"w",AA$5:AA$14,AA21))*Paramétrage!$C$33+(COUNTIFS(AF$5:AF$14,"N",AE$5:AE$14,AA21)+COUNTIFS(AB$5:AB$14,"N",AA$5:AA$14,AA21))*Paramétrage!$C$34+(COUNTIFS(AF$5:AF$14,"L",AE$5:AE$14,AA21)+COUNTIFS(AB$5:AB$14,"L",AA$5:AA$14,AA21))*Paramétrage!$C$35</f>
        <v>12</v>
      </c>
      <c r="AC21" s="68">
        <f ca="1">SUMIF(AA$5:AC$14,AA21,AC$5:AC$14)+SUMIF(AE$5:AG$14,AA21,AG$5:AG$14)</f>
        <v>34</v>
      </c>
      <c r="AD21" s="69">
        <v>1</v>
      </c>
      <c r="AE21" s="4" t="str">
        <f>AA21</f>
        <v>Waral A</v>
      </c>
      <c r="AL21" s="17" t="str">
        <f>AP6</f>
        <v>Pooldeads B</v>
      </c>
      <c r="AM21" s="68">
        <f>(COUNTIFS(AQ$5:AQ$14,"w",AP$5:AP$14,AL21)+COUNTIFS(AM$5:AM$14,"w",AL$5:AL$14,AL21))*Paramétrage!$C$33+(COUNTIFS(AQ$5:AQ$14,"N",AP$5:AP$14,AL21)+COUNTIFS(AM$5:AM$14,"N",AL$5:AL$14,AL21))*Paramétrage!$C$34+(COUNTIFS(AQ$5:AQ$14,"L",AP$5:AP$14,AL21)+COUNTIFS(AM$5:AM$14,"L",AL$5:AL$14,AL21))*Paramétrage!$C$35</f>
        <v>6</v>
      </c>
      <c r="AN21" s="68">
        <f ca="1">SUMIF(AL$5:AN$14,AL21,AN$5:AN$14)+SUMIF(AP$5:AR$14,AL21,AR$5:AR$14)</f>
        <v>-14</v>
      </c>
      <c r="AO21" s="69">
        <v>4</v>
      </c>
      <c r="AP21" s="4" t="str">
        <f>AL21</f>
        <v>Pooldeads B</v>
      </c>
    </row>
    <row r="22" spans="5:42" x14ac:dyDescent="0.35">
      <c r="H22" s="2"/>
    </row>
    <row r="25" spans="5:42" ht="15.5" x14ac:dyDescent="0.35">
      <c r="AC25" s="5"/>
    </row>
    <row r="32" spans="5:42" ht="15" thickBot="1" x14ac:dyDescent="0.4"/>
    <row r="33" spans="1:44" ht="25" customHeight="1" thickBot="1" x14ac:dyDescent="0.6">
      <c r="E33" s="160" t="s">
        <v>97</v>
      </c>
      <c r="F33" s="161"/>
      <c r="G33" s="161"/>
      <c r="H33" s="161"/>
      <c r="I33" s="161"/>
      <c r="J33" s="161"/>
      <c r="K33" s="162"/>
      <c r="P33" s="160" t="s">
        <v>98</v>
      </c>
      <c r="Q33" s="161"/>
      <c r="R33" s="161"/>
      <c r="S33" s="161"/>
      <c r="T33" s="161"/>
      <c r="U33" s="161"/>
      <c r="V33" s="162"/>
      <c r="AA33" s="160" t="s">
        <v>99</v>
      </c>
      <c r="AB33" s="161"/>
      <c r="AC33" s="161"/>
      <c r="AD33" s="161"/>
      <c r="AE33" s="161"/>
      <c r="AF33" s="161"/>
      <c r="AG33" s="162"/>
      <c r="AL33" s="160" t="s">
        <v>100</v>
      </c>
      <c r="AM33" s="161"/>
      <c r="AN33" s="161"/>
      <c r="AO33" s="161"/>
      <c r="AP33" s="161"/>
      <c r="AQ33" s="161"/>
      <c r="AR33" s="162"/>
    </row>
    <row r="34" spans="1:44" ht="25" customHeight="1" thickBot="1" x14ac:dyDescent="0.4"/>
    <row r="35" spans="1:44" s="5" customFormat="1" ht="25" customHeight="1" thickBot="1" x14ac:dyDescent="0.4">
      <c r="A35"/>
      <c r="B35" s="1"/>
      <c r="C35" s="1"/>
      <c r="D35"/>
      <c r="E35" s="11" t="s">
        <v>0</v>
      </c>
      <c r="F35" s="12" t="s">
        <v>1</v>
      </c>
      <c r="G35" s="12" t="s">
        <v>2</v>
      </c>
      <c r="H35" s="19"/>
      <c r="I35" s="13" t="s">
        <v>0</v>
      </c>
      <c r="J35" s="12" t="s">
        <v>1</v>
      </c>
      <c r="K35" s="14" t="s">
        <v>2</v>
      </c>
      <c r="M35" s="1"/>
      <c r="N35" s="1"/>
      <c r="O35"/>
      <c r="P35" s="11" t="s">
        <v>0</v>
      </c>
      <c r="Q35" s="12" t="s">
        <v>1</v>
      </c>
      <c r="R35" s="12" t="s">
        <v>2</v>
      </c>
      <c r="S35" s="19"/>
      <c r="T35" s="13" t="s">
        <v>0</v>
      </c>
      <c r="U35" s="12" t="s">
        <v>1</v>
      </c>
      <c r="V35" s="14" t="s">
        <v>2</v>
      </c>
      <c r="X35" s="1"/>
      <c r="Y35" s="1"/>
      <c r="Z35"/>
      <c r="AA35" s="11" t="s">
        <v>0</v>
      </c>
      <c r="AB35" s="12" t="s">
        <v>1</v>
      </c>
      <c r="AC35" s="12" t="s">
        <v>2</v>
      </c>
      <c r="AD35" s="19"/>
      <c r="AE35" s="13" t="s">
        <v>0</v>
      </c>
      <c r="AF35" s="12" t="s">
        <v>1</v>
      </c>
      <c r="AG35" s="14" t="s">
        <v>2</v>
      </c>
      <c r="AI35" s="1"/>
      <c r="AJ35" s="1"/>
      <c r="AK35"/>
      <c r="AL35" s="11" t="s">
        <v>0</v>
      </c>
      <c r="AM35" s="12" t="s">
        <v>1</v>
      </c>
      <c r="AN35" s="12" t="s">
        <v>2</v>
      </c>
      <c r="AO35" s="19"/>
      <c r="AP35" s="13" t="s">
        <v>0</v>
      </c>
      <c r="AQ35" s="12" t="s">
        <v>1</v>
      </c>
      <c r="AR35" s="14" t="s">
        <v>2</v>
      </c>
    </row>
    <row r="36" spans="1:44" s="5" customFormat="1" ht="25" customHeight="1" thickBot="1" x14ac:dyDescent="0.4">
      <c r="B36" s="29" t="s">
        <v>50</v>
      </c>
      <c r="C36" s="30">
        <f>C15+Paramétrage!$D$26+Paramétrage!$D$27</f>
        <v>0.47222222222222193</v>
      </c>
      <c r="E36" s="15" t="str">
        <f>Paramétrage!$G$3</f>
        <v>Roue Libre B</v>
      </c>
      <c r="F36" s="22" t="s">
        <v>5</v>
      </c>
      <c r="G36" s="22">
        <v>13</v>
      </c>
      <c r="H36" s="64" t="s">
        <v>3</v>
      </c>
      <c r="I36" s="9" t="str">
        <f>Paramétrage!$F$6</f>
        <v>VitaMines A</v>
      </c>
      <c r="J36" s="22" t="str">
        <f>IF(F36="W","L",IF(F36="L","W","N"))</f>
        <v>L</v>
      </c>
      <c r="K36" s="24">
        <f>-G36</f>
        <v>-13</v>
      </c>
      <c r="M36" s="30" t="s">
        <v>51</v>
      </c>
      <c r="N36" s="29">
        <f>C36</f>
        <v>0.47222222222222193</v>
      </c>
      <c r="P36" s="15" t="str">
        <f>Paramétrage!$F$8</f>
        <v>Floyouyat A</v>
      </c>
      <c r="Q36" s="22" t="s">
        <v>5</v>
      </c>
      <c r="R36" s="22">
        <v>11</v>
      </c>
      <c r="S36" s="64" t="s">
        <v>3</v>
      </c>
      <c r="T36" s="9" t="str">
        <f>Paramétrage!$G$11</f>
        <v>Les inconnus B</v>
      </c>
      <c r="U36" s="22" t="str">
        <f>IF(Q36="W","L",IF(Q36="L","W","N"))</f>
        <v>L</v>
      </c>
      <c r="V36" s="24">
        <f>-R36</f>
        <v>-11</v>
      </c>
      <c r="X36" s="29" t="s">
        <v>52</v>
      </c>
      <c r="Y36" s="29">
        <f>C36</f>
        <v>0.47222222222222193</v>
      </c>
      <c r="AA36" s="15" t="str">
        <f>Paramétrage!$F$5</f>
        <v>Les Tengos A</v>
      </c>
      <c r="AB36" s="22" t="s">
        <v>7</v>
      </c>
      <c r="AC36" s="22">
        <v>-7</v>
      </c>
      <c r="AD36" s="64" t="s">
        <v>3</v>
      </c>
      <c r="AE36" s="9" t="str">
        <f>Paramétrage!$F$4</f>
        <v>Akatsuki A</v>
      </c>
      <c r="AF36" s="22" t="str">
        <f>IF(AB36="W","L",IF(AB36="L","W","N"))</f>
        <v>W</v>
      </c>
      <c r="AG36" s="24">
        <f>-AC36</f>
        <v>7</v>
      </c>
      <c r="AI36" s="30" t="s">
        <v>96</v>
      </c>
      <c r="AJ36" s="30">
        <f>C36</f>
        <v>0.47222222222222193</v>
      </c>
      <c r="AL36" s="15" t="str">
        <f>Paramétrage!$G$10</f>
        <v>Les Fisbrmzv B</v>
      </c>
      <c r="AM36" s="22" t="s">
        <v>7</v>
      </c>
      <c r="AN36" s="22">
        <v>-3</v>
      </c>
      <c r="AO36" s="64" t="s">
        <v>3</v>
      </c>
      <c r="AP36" s="9" t="str">
        <f>Paramétrage!$G$9</f>
        <v>Bandanateam B</v>
      </c>
      <c r="AQ36" s="22" t="str">
        <f>IF(AM36="W","L",IF(AM36="L","W","N"))</f>
        <v>W</v>
      </c>
      <c r="AR36" s="24">
        <f>-AN36</f>
        <v>3</v>
      </c>
    </row>
    <row r="37" spans="1:44" s="5" customFormat="1" ht="25" customHeight="1" thickBot="1" x14ac:dyDescent="0.4">
      <c r="A37" s="28"/>
      <c r="B37" s="29" t="s">
        <v>50</v>
      </c>
      <c r="C37" s="30">
        <f>C36+Paramétrage!$D$26+Paramétrage!$D$27</f>
        <v>0.48020833333333302</v>
      </c>
      <c r="D37" s="28"/>
      <c r="E37" s="16" t="str">
        <f>Paramétrage!$G$4</f>
        <v>Akatsuki B</v>
      </c>
      <c r="F37" s="23" t="s">
        <v>7</v>
      </c>
      <c r="G37" s="23">
        <v>-9</v>
      </c>
      <c r="H37" s="64" t="s">
        <v>3</v>
      </c>
      <c r="I37" s="10" t="str">
        <f>Paramétrage!$F$7</f>
        <v>Spyk'up A</v>
      </c>
      <c r="J37" s="22" t="str">
        <f t="shared" ref="J37:J45" si="11">IF(F37="W","L",IF(F37="L","W","N"))</f>
        <v>W</v>
      </c>
      <c r="K37" s="62">
        <f t="shared" ref="K37:K45" si="12">-G37</f>
        <v>9</v>
      </c>
      <c r="M37" s="30" t="s">
        <v>51</v>
      </c>
      <c r="N37" s="29">
        <f t="shared" ref="N37:N46" si="13">C37</f>
        <v>0.48020833333333302</v>
      </c>
      <c r="O37" s="28"/>
      <c r="P37" s="16" t="str">
        <f>Paramétrage!$F$9</f>
        <v>Bandanateam A</v>
      </c>
      <c r="Q37" s="23" t="s">
        <v>5</v>
      </c>
      <c r="R37" s="23">
        <v>21</v>
      </c>
      <c r="S37" s="64" t="s">
        <v>3</v>
      </c>
      <c r="T37" s="10" t="str">
        <f>Paramétrage!$G$12</f>
        <v>Facilement B</v>
      </c>
      <c r="U37" s="22" t="str">
        <f t="shared" ref="U37:U45" si="14">IF(Q37="W","L",IF(Q37="L","W","N"))</f>
        <v>L</v>
      </c>
      <c r="V37" s="62">
        <f t="shared" ref="V37:V45" si="15">-R37</f>
        <v>-21</v>
      </c>
      <c r="X37" s="29" t="s">
        <v>52</v>
      </c>
      <c r="Y37" s="29">
        <f>C37</f>
        <v>0.48020833333333302</v>
      </c>
      <c r="Z37" s="28"/>
      <c r="AA37" s="16" t="str">
        <f>Paramétrage!$G$6</f>
        <v>VitaMines B</v>
      </c>
      <c r="AB37" s="23" t="s">
        <v>7</v>
      </c>
      <c r="AC37" s="23">
        <v>-9</v>
      </c>
      <c r="AD37" s="64" t="s">
        <v>3</v>
      </c>
      <c r="AE37" s="10" t="str">
        <f>Paramétrage!$F$3</f>
        <v>Roue Libre A</v>
      </c>
      <c r="AF37" s="22" t="str">
        <f t="shared" ref="AF37:AF45" si="16">IF(AB37="W","L",IF(AB37="L","W","N"))</f>
        <v>W</v>
      </c>
      <c r="AG37" s="62">
        <f t="shared" ref="AG37:AG45" si="17">-AC37</f>
        <v>9</v>
      </c>
      <c r="AI37" s="30" t="s">
        <v>96</v>
      </c>
      <c r="AJ37" s="30">
        <f>C37</f>
        <v>0.48020833333333302</v>
      </c>
      <c r="AK37" s="28"/>
      <c r="AL37" s="16" t="str">
        <f>Paramétrage!$F$11</f>
        <v>Les inconnus A</v>
      </c>
      <c r="AM37" s="23" t="s">
        <v>7</v>
      </c>
      <c r="AN37" s="23">
        <v>-10</v>
      </c>
      <c r="AO37" s="64" t="s">
        <v>3</v>
      </c>
      <c r="AP37" s="10" t="str">
        <f>Paramétrage!$G$8</f>
        <v>Floyouyat B</v>
      </c>
      <c r="AQ37" s="22" t="str">
        <f t="shared" ref="AQ37:AQ45" si="18">IF(AM37="W","L",IF(AM37="L","W","N"))</f>
        <v>W</v>
      </c>
      <c r="AR37" s="62">
        <f t="shared" ref="AR37:AR45" si="19">-AN37</f>
        <v>10</v>
      </c>
    </row>
    <row r="38" spans="1:44" s="5" customFormat="1" ht="25" customHeight="1" thickBot="1" x14ac:dyDescent="0.4">
      <c r="A38" s="28"/>
      <c r="B38" s="29" t="s">
        <v>50</v>
      </c>
      <c r="C38" s="30">
        <f>C37+Paramétrage!$D$26+Paramétrage!$D$27</f>
        <v>0.4881944444444441</v>
      </c>
      <c r="D38" s="28"/>
      <c r="E38" s="15" t="str">
        <f>Paramétrage!$G$5</f>
        <v>Les Tengos B</v>
      </c>
      <c r="F38" s="22" t="s">
        <v>5</v>
      </c>
      <c r="G38" s="22">
        <v>3</v>
      </c>
      <c r="H38" s="64" t="s">
        <v>3</v>
      </c>
      <c r="I38" s="9" t="str">
        <f>+E36</f>
        <v>Roue Libre B</v>
      </c>
      <c r="J38" s="22" t="str">
        <f t="shared" si="11"/>
        <v>L</v>
      </c>
      <c r="K38" s="24">
        <f t="shared" si="12"/>
        <v>-3</v>
      </c>
      <c r="M38" s="30" t="s">
        <v>51</v>
      </c>
      <c r="N38" s="29">
        <f t="shared" si="13"/>
        <v>0.4881944444444441</v>
      </c>
      <c r="O38" s="28"/>
      <c r="P38" s="15" t="str">
        <f>Paramétrage!$F$10</f>
        <v>Les Fisbrmzv A</v>
      </c>
      <c r="Q38" s="22" t="s">
        <v>5</v>
      </c>
      <c r="R38" s="22">
        <v>7</v>
      </c>
      <c r="S38" s="64" t="s">
        <v>3</v>
      </c>
      <c r="T38" s="9" t="str">
        <f>+P36</f>
        <v>Floyouyat A</v>
      </c>
      <c r="U38" s="22" t="str">
        <f t="shared" si="14"/>
        <v>L</v>
      </c>
      <c r="V38" s="24">
        <f t="shared" si="15"/>
        <v>-7</v>
      </c>
      <c r="X38" s="29" t="s">
        <v>52</v>
      </c>
      <c r="Y38" s="29">
        <f>C38</f>
        <v>0.4881944444444441</v>
      </c>
      <c r="Z38" s="28"/>
      <c r="AA38" s="15" t="str">
        <f>Paramétrage!$G$7</f>
        <v>Spyk'up B</v>
      </c>
      <c r="AB38" s="22" t="s">
        <v>7</v>
      </c>
      <c r="AC38" s="22">
        <v>-9</v>
      </c>
      <c r="AD38" s="64" t="s">
        <v>3</v>
      </c>
      <c r="AE38" s="9" t="str">
        <f>+AA36</f>
        <v>Les Tengos A</v>
      </c>
      <c r="AF38" s="22" t="str">
        <f t="shared" si="16"/>
        <v>W</v>
      </c>
      <c r="AG38" s="24">
        <f t="shared" si="17"/>
        <v>9</v>
      </c>
      <c r="AI38" s="30" t="s">
        <v>96</v>
      </c>
      <c r="AJ38" s="30">
        <f>C38</f>
        <v>0.4881944444444441</v>
      </c>
      <c r="AK38" s="28"/>
      <c r="AL38" s="15" t="str">
        <f>Paramétrage!$F$12</f>
        <v>Facilement A</v>
      </c>
      <c r="AM38" s="22" t="s">
        <v>7</v>
      </c>
      <c r="AN38" s="22">
        <v>-31</v>
      </c>
      <c r="AO38" s="64" t="s">
        <v>3</v>
      </c>
      <c r="AP38" s="9" t="str">
        <f>+AL36</f>
        <v>Les Fisbrmzv B</v>
      </c>
      <c r="AQ38" s="22" t="str">
        <f t="shared" si="18"/>
        <v>W</v>
      </c>
      <c r="AR38" s="24">
        <f t="shared" si="19"/>
        <v>31</v>
      </c>
    </row>
    <row r="39" spans="1:44" s="5" customFormat="1" ht="25" customHeight="1" thickBot="1" x14ac:dyDescent="0.4">
      <c r="A39" s="28"/>
      <c r="B39" s="29" t="s">
        <v>50</v>
      </c>
      <c r="C39" s="30">
        <f>C38+Paramétrage!$D$26+Paramétrage!$D$27</f>
        <v>0.49618055555555518</v>
      </c>
      <c r="D39" s="28"/>
      <c r="E39" s="16" t="str">
        <f>+I36</f>
        <v>VitaMines A</v>
      </c>
      <c r="F39" s="23" t="s">
        <v>5</v>
      </c>
      <c r="G39" s="23">
        <v>24</v>
      </c>
      <c r="H39" s="64" t="s">
        <v>3</v>
      </c>
      <c r="I39" s="10" t="str">
        <f>E37</f>
        <v>Akatsuki B</v>
      </c>
      <c r="J39" s="22" t="str">
        <f t="shared" si="11"/>
        <v>L</v>
      </c>
      <c r="K39" s="62">
        <f t="shared" si="12"/>
        <v>-24</v>
      </c>
      <c r="M39" s="30" t="s">
        <v>51</v>
      </c>
      <c r="N39" s="29">
        <f t="shared" si="13"/>
        <v>0.49618055555555518</v>
      </c>
      <c r="O39" s="28"/>
      <c r="P39" s="16" t="str">
        <f>+T36</f>
        <v>Les inconnus B</v>
      </c>
      <c r="Q39" s="23" t="s">
        <v>7</v>
      </c>
      <c r="R39" s="23">
        <v>-19</v>
      </c>
      <c r="S39" s="64" t="s">
        <v>3</v>
      </c>
      <c r="T39" s="10" t="str">
        <f>P37</f>
        <v>Bandanateam A</v>
      </c>
      <c r="U39" s="22" t="str">
        <f t="shared" si="14"/>
        <v>W</v>
      </c>
      <c r="V39" s="62">
        <f t="shared" si="15"/>
        <v>19</v>
      </c>
      <c r="X39" s="29" t="s">
        <v>52</v>
      </c>
      <c r="Y39" s="29">
        <f>C39</f>
        <v>0.49618055555555518</v>
      </c>
      <c r="Z39" s="28"/>
      <c r="AA39" s="16" t="str">
        <f>+AE36</f>
        <v>Akatsuki A</v>
      </c>
      <c r="AB39" s="23" t="s">
        <v>7</v>
      </c>
      <c r="AC39" s="23">
        <v>-26</v>
      </c>
      <c r="AD39" s="64" t="s">
        <v>3</v>
      </c>
      <c r="AE39" s="10" t="str">
        <f>AA37</f>
        <v>VitaMines B</v>
      </c>
      <c r="AF39" s="22" t="str">
        <f t="shared" si="16"/>
        <v>W</v>
      </c>
      <c r="AG39" s="62">
        <f t="shared" si="17"/>
        <v>26</v>
      </c>
      <c r="AI39" s="30" t="s">
        <v>96</v>
      </c>
      <c r="AJ39" s="30">
        <f>C39</f>
        <v>0.49618055555555518</v>
      </c>
      <c r="AK39" s="28"/>
      <c r="AL39" s="16" t="str">
        <f>+AP36</f>
        <v>Bandanateam B</v>
      </c>
      <c r="AM39" s="23" t="s">
        <v>5</v>
      </c>
      <c r="AN39" s="23">
        <v>12</v>
      </c>
      <c r="AO39" s="64" t="s">
        <v>3</v>
      </c>
      <c r="AP39" s="10" t="str">
        <f>AL37</f>
        <v>Les inconnus A</v>
      </c>
      <c r="AQ39" s="22" t="str">
        <f t="shared" si="18"/>
        <v>L</v>
      </c>
      <c r="AR39" s="62">
        <f t="shared" si="19"/>
        <v>-12</v>
      </c>
    </row>
    <row r="40" spans="1:44" s="5" customFormat="1" ht="25" customHeight="1" thickBot="1" x14ac:dyDescent="0.4">
      <c r="A40" s="28"/>
      <c r="B40" s="29" t="s">
        <v>50</v>
      </c>
      <c r="C40" s="30">
        <f>C39+Paramétrage!$D$26+Paramétrage!$D$27</f>
        <v>0.50416666666666632</v>
      </c>
      <c r="D40" s="28"/>
      <c r="E40" s="15" t="str">
        <f>I37</f>
        <v>Spyk'up A</v>
      </c>
      <c r="F40" s="22" t="s">
        <v>7</v>
      </c>
      <c r="G40" s="22">
        <v>-6</v>
      </c>
      <c r="H40" s="64" t="s">
        <v>3</v>
      </c>
      <c r="I40" s="9" t="str">
        <f>E38</f>
        <v>Les Tengos B</v>
      </c>
      <c r="J40" s="22" t="str">
        <f t="shared" si="11"/>
        <v>W</v>
      </c>
      <c r="K40" s="24">
        <f t="shared" si="12"/>
        <v>6</v>
      </c>
      <c r="M40" s="30" t="s">
        <v>51</v>
      </c>
      <c r="N40" s="29">
        <f t="shared" si="13"/>
        <v>0.50416666666666632</v>
      </c>
      <c r="O40" s="28"/>
      <c r="P40" s="15" t="str">
        <f>T37</f>
        <v>Facilement B</v>
      </c>
      <c r="Q40" s="22" t="s">
        <v>7</v>
      </c>
      <c r="R40" s="22">
        <v>-24</v>
      </c>
      <c r="S40" s="64" t="s">
        <v>3</v>
      </c>
      <c r="T40" s="9" t="str">
        <f>P38</f>
        <v>Les Fisbrmzv A</v>
      </c>
      <c r="U40" s="22" t="str">
        <f t="shared" si="14"/>
        <v>W</v>
      </c>
      <c r="V40" s="24">
        <f t="shared" si="15"/>
        <v>24</v>
      </c>
      <c r="X40" s="73" t="s">
        <v>50</v>
      </c>
      <c r="Y40" s="73">
        <f>C46</f>
        <v>0.55208333333333315</v>
      </c>
      <c r="Z40" s="28"/>
      <c r="AA40" s="15" t="str">
        <f>AE37</f>
        <v>Roue Libre A</v>
      </c>
      <c r="AB40" s="22" t="s">
        <v>5</v>
      </c>
      <c r="AC40" s="22">
        <v>3</v>
      </c>
      <c r="AD40" s="64" t="s">
        <v>3</v>
      </c>
      <c r="AE40" s="9" t="str">
        <f>AA38</f>
        <v>Spyk'up B</v>
      </c>
      <c r="AF40" s="22" t="str">
        <f t="shared" si="16"/>
        <v>L</v>
      </c>
      <c r="AG40" s="24">
        <f t="shared" si="17"/>
        <v>-3</v>
      </c>
      <c r="AI40" s="73" t="s">
        <v>51</v>
      </c>
      <c r="AJ40" s="73">
        <f>Y40</f>
        <v>0.55208333333333315</v>
      </c>
      <c r="AK40" s="28"/>
      <c r="AL40" s="15" t="str">
        <f>AP37</f>
        <v>Floyouyat B</v>
      </c>
      <c r="AM40" s="22" t="s">
        <v>5</v>
      </c>
      <c r="AN40" s="22">
        <v>5</v>
      </c>
      <c r="AO40" s="64" t="s">
        <v>3</v>
      </c>
      <c r="AP40" s="9" t="str">
        <f>AL38</f>
        <v>Facilement A</v>
      </c>
      <c r="AQ40" s="22" t="str">
        <f t="shared" si="18"/>
        <v>L</v>
      </c>
      <c r="AR40" s="24">
        <f t="shared" si="19"/>
        <v>-5</v>
      </c>
    </row>
    <row r="41" spans="1:44" s="5" customFormat="1" ht="25" customHeight="1" thickBot="1" x14ac:dyDescent="0.4">
      <c r="A41" s="28"/>
      <c r="B41" s="29" t="s">
        <v>50</v>
      </c>
      <c r="C41" s="30">
        <f>C40+Paramétrage!$D$26+Paramétrage!$D$27</f>
        <v>0.51215277777777746</v>
      </c>
      <c r="D41" s="28"/>
      <c r="E41" s="16" t="str">
        <f>E36</f>
        <v>Roue Libre B</v>
      </c>
      <c r="F41" s="23" t="s">
        <v>5</v>
      </c>
      <c r="G41" s="23">
        <v>25</v>
      </c>
      <c r="H41" s="64" t="s">
        <v>3</v>
      </c>
      <c r="I41" s="10" t="str">
        <f>E37</f>
        <v>Akatsuki B</v>
      </c>
      <c r="J41" s="22" t="str">
        <f t="shared" si="11"/>
        <v>L</v>
      </c>
      <c r="K41" s="62">
        <f t="shared" si="12"/>
        <v>-25</v>
      </c>
      <c r="M41" s="30" t="s">
        <v>51</v>
      </c>
      <c r="N41" s="29">
        <f t="shared" si="13"/>
        <v>0.51215277777777746</v>
      </c>
      <c r="O41" s="28"/>
      <c r="P41" s="16" t="str">
        <f>P36</f>
        <v>Floyouyat A</v>
      </c>
      <c r="Q41" s="23" t="s">
        <v>7</v>
      </c>
      <c r="R41" s="23">
        <v>-19</v>
      </c>
      <c r="S41" s="64" t="s">
        <v>3</v>
      </c>
      <c r="T41" s="10" t="str">
        <f>P37</f>
        <v>Bandanateam A</v>
      </c>
      <c r="U41" s="22" t="str">
        <f t="shared" si="14"/>
        <v>W</v>
      </c>
      <c r="V41" s="62">
        <f t="shared" si="15"/>
        <v>19</v>
      </c>
      <c r="X41" s="74" t="s">
        <v>50</v>
      </c>
      <c r="Y41" s="74">
        <f>Y40+Paramétrage!$D$26+Paramétrage!$D$27</f>
        <v>0.56006944444444429</v>
      </c>
      <c r="Z41" s="28"/>
      <c r="AA41" s="16" t="str">
        <f>AA36</f>
        <v>Les Tengos A</v>
      </c>
      <c r="AB41" s="23" t="s">
        <v>7</v>
      </c>
      <c r="AC41" s="23">
        <v>-2</v>
      </c>
      <c r="AD41" s="64" t="s">
        <v>3</v>
      </c>
      <c r="AE41" s="10" t="str">
        <f>AA37</f>
        <v>VitaMines B</v>
      </c>
      <c r="AF41" s="22" t="str">
        <f t="shared" si="16"/>
        <v>W</v>
      </c>
      <c r="AG41" s="62">
        <f t="shared" si="17"/>
        <v>2</v>
      </c>
      <c r="AI41" s="74" t="s">
        <v>51</v>
      </c>
      <c r="AJ41" s="74">
        <f>AJ40+Paramétrage!$D$26+Paramétrage!$D$27</f>
        <v>0.56006944444444429</v>
      </c>
      <c r="AK41" s="28"/>
      <c r="AL41" s="16" t="str">
        <f>AL36</f>
        <v>Les Fisbrmzv B</v>
      </c>
      <c r="AM41" s="23" t="s">
        <v>5</v>
      </c>
      <c r="AN41" s="23">
        <v>20</v>
      </c>
      <c r="AO41" s="64" t="s">
        <v>3</v>
      </c>
      <c r="AP41" s="10" t="str">
        <f>AL37</f>
        <v>Les inconnus A</v>
      </c>
      <c r="AQ41" s="22" t="str">
        <f t="shared" si="18"/>
        <v>L</v>
      </c>
      <c r="AR41" s="62">
        <f t="shared" si="19"/>
        <v>-20</v>
      </c>
    </row>
    <row r="42" spans="1:44" s="5" customFormat="1" ht="25" customHeight="1" thickBot="1" x14ac:dyDescent="0.4">
      <c r="A42" s="28"/>
      <c r="B42" s="29" t="s">
        <v>50</v>
      </c>
      <c r="C42" s="30">
        <f>C41+Paramétrage!$D$26+Paramétrage!$D$27</f>
        <v>0.5201388888888886</v>
      </c>
      <c r="D42" s="28"/>
      <c r="E42" s="15" t="str">
        <f>I36</f>
        <v>VitaMines A</v>
      </c>
      <c r="F42" s="22" t="s">
        <v>7</v>
      </c>
      <c r="G42" s="22">
        <v>-2</v>
      </c>
      <c r="H42" s="64" t="s">
        <v>3</v>
      </c>
      <c r="I42" s="9" t="str">
        <f>I37</f>
        <v>Spyk'up A</v>
      </c>
      <c r="J42" s="22" t="str">
        <f t="shared" si="11"/>
        <v>W</v>
      </c>
      <c r="K42" s="24">
        <f t="shared" si="12"/>
        <v>2</v>
      </c>
      <c r="M42" s="30" t="s">
        <v>51</v>
      </c>
      <c r="N42" s="29">
        <f t="shared" si="13"/>
        <v>0.5201388888888886</v>
      </c>
      <c r="O42" s="28"/>
      <c r="P42" s="15" t="str">
        <f>T36</f>
        <v>Les inconnus B</v>
      </c>
      <c r="Q42" s="22" t="s">
        <v>5</v>
      </c>
      <c r="R42" s="22">
        <v>12</v>
      </c>
      <c r="S42" s="64" t="s">
        <v>3</v>
      </c>
      <c r="T42" s="9" t="str">
        <f>T37</f>
        <v>Facilement B</v>
      </c>
      <c r="U42" s="22" t="str">
        <f t="shared" si="14"/>
        <v>L</v>
      </c>
      <c r="V42" s="24">
        <f t="shared" si="15"/>
        <v>-12</v>
      </c>
      <c r="X42" s="74" t="s">
        <v>50</v>
      </c>
      <c r="Y42" s="74">
        <f>Y41+Paramétrage!$D$26+Paramétrage!$D$27</f>
        <v>0.56805555555555542</v>
      </c>
      <c r="Z42" s="28"/>
      <c r="AA42" s="15" t="str">
        <f>AE36</f>
        <v>Akatsuki A</v>
      </c>
      <c r="AB42" s="22" t="s">
        <v>7</v>
      </c>
      <c r="AC42" s="22">
        <v>-11</v>
      </c>
      <c r="AD42" s="64" t="s">
        <v>3</v>
      </c>
      <c r="AE42" s="9" t="str">
        <f>AE37</f>
        <v>Roue Libre A</v>
      </c>
      <c r="AF42" s="22" t="str">
        <f t="shared" si="16"/>
        <v>W</v>
      </c>
      <c r="AG42" s="24">
        <f t="shared" si="17"/>
        <v>11</v>
      </c>
      <c r="AI42" s="74" t="s">
        <v>51</v>
      </c>
      <c r="AJ42" s="74">
        <f>AJ41+Paramétrage!$D$26+Paramétrage!$D$27</f>
        <v>0.56805555555555542</v>
      </c>
      <c r="AK42" s="28"/>
      <c r="AL42" s="15" t="str">
        <f>AP36</f>
        <v>Bandanateam B</v>
      </c>
      <c r="AM42" s="22" t="s">
        <v>5</v>
      </c>
      <c r="AN42" s="22">
        <v>11</v>
      </c>
      <c r="AO42" s="64" t="s">
        <v>3</v>
      </c>
      <c r="AP42" s="9" t="str">
        <f>AP37</f>
        <v>Floyouyat B</v>
      </c>
      <c r="AQ42" s="22" t="str">
        <f t="shared" si="18"/>
        <v>L</v>
      </c>
      <c r="AR42" s="24">
        <f t="shared" si="19"/>
        <v>-11</v>
      </c>
    </row>
    <row r="43" spans="1:44" s="5" customFormat="1" ht="25" customHeight="1" thickBot="1" x14ac:dyDescent="0.4">
      <c r="A43"/>
      <c r="B43" s="29" t="s">
        <v>50</v>
      </c>
      <c r="C43" s="30">
        <f>C42+Paramétrage!$D$26+Paramétrage!$D$27</f>
        <v>0.52812499999999973</v>
      </c>
      <c r="D43"/>
      <c r="E43" s="16" t="str">
        <f>E37</f>
        <v>Akatsuki B</v>
      </c>
      <c r="F43" s="23" t="s">
        <v>7</v>
      </c>
      <c r="G43" s="23">
        <v>-15</v>
      </c>
      <c r="H43" s="64" t="s">
        <v>3</v>
      </c>
      <c r="I43" s="10" t="str">
        <f>E38</f>
        <v>Les Tengos B</v>
      </c>
      <c r="J43" s="22" t="str">
        <f t="shared" si="11"/>
        <v>W</v>
      </c>
      <c r="K43" s="62">
        <f t="shared" si="12"/>
        <v>15</v>
      </c>
      <c r="M43" s="30" t="s">
        <v>51</v>
      </c>
      <c r="N43" s="29">
        <f t="shared" si="13"/>
        <v>0.52812499999999973</v>
      </c>
      <c r="O43"/>
      <c r="P43" s="16" t="str">
        <f>P37</f>
        <v>Bandanateam A</v>
      </c>
      <c r="Q43" s="23" t="s">
        <v>7</v>
      </c>
      <c r="R43" s="23">
        <v>-12</v>
      </c>
      <c r="S43" s="64" t="s">
        <v>3</v>
      </c>
      <c r="T43" s="10" t="str">
        <f>P38</f>
        <v>Les Fisbrmzv A</v>
      </c>
      <c r="U43" s="22" t="str">
        <f t="shared" si="14"/>
        <v>W</v>
      </c>
      <c r="V43" s="62">
        <f t="shared" si="15"/>
        <v>12</v>
      </c>
      <c r="X43" s="74" t="s">
        <v>50</v>
      </c>
      <c r="Y43" s="74">
        <f>Y42+Paramétrage!$D$26+Paramétrage!$D$27</f>
        <v>0.57604166666666656</v>
      </c>
      <c r="Z43"/>
      <c r="AA43" s="16" t="str">
        <f>AA37</f>
        <v>VitaMines B</v>
      </c>
      <c r="AB43" s="23" t="s">
        <v>5</v>
      </c>
      <c r="AC43" s="23">
        <v>4</v>
      </c>
      <c r="AD43" s="64" t="s">
        <v>3</v>
      </c>
      <c r="AE43" s="10" t="str">
        <f>AA38</f>
        <v>Spyk'up B</v>
      </c>
      <c r="AF43" s="22" t="str">
        <f t="shared" si="16"/>
        <v>L</v>
      </c>
      <c r="AG43" s="62">
        <f t="shared" si="17"/>
        <v>-4</v>
      </c>
      <c r="AI43" s="74" t="s">
        <v>51</v>
      </c>
      <c r="AJ43" s="74">
        <f>AJ42+Paramétrage!$D$26+Paramétrage!$D$27</f>
        <v>0.57604166666666656</v>
      </c>
      <c r="AK43"/>
      <c r="AL43" s="16" t="str">
        <f>AL37</f>
        <v>Les inconnus A</v>
      </c>
      <c r="AM43" s="23" t="s">
        <v>5</v>
      </c>
      <c r="AN43" s="23">
        <v>11</v>
      </c>
      <c r="AO43" s="64" t="s">
        <v>3</v>
      </c>
      <c r="AP43" s="10" t="str">
        <f>AL38</f>
        <v>Facilement A</v>
      </c>
      <c r="AQ43" s="22" t="str">
        <f t="shared" si="18"/>
        <v>L</v>
      </c>
      <c r="AR43" s="62">
        <f t="shared" si="19"/>
        <v>-11</v>
      </c>
    </row>
    <row r="44" spans="1:44" s="5" customFormat="1" ht="25" customHeight="1" thickBot="1" x14ac:dyDescent="0.4">
      <c r="A44"/>
      <c r="B44" s="29" t="s">
        <v>50</v>
      </c>
      <c r="C44" s="30">
        <f>C43+Paramétrage!$D$26+Paramétrage!$D$27</f>
        <v>0.53611111111111087</v>
      </c>
      <c r="D44"/>
      <c r="E44" s="15" t="str">
        <f>E36</f>
        <v>Roue Libre B</v>
      </c>
      <c r="F44" s="22" t="s">
        <v>5</v>
      </c>
      <c r="G44" s="22">
        <v>6</v>
      </c>
      <c r="H44" s="64" t="s">
        <v>3</v>
      </c>
      <c r="I44" s="9" t="str">
        <f>I37</f>
        <v>Spyk'up A</v>
      </c>
      <c r="J44" s="22" t="str">
        <f t="shared" si="11"/>
        <v>L</v>
      </c>
      <c r="K44" s="24">
        <f t="shared" si="12"/>
        <v>-6</v>
      </c>
      <c r="M44" s="30" t="s">
        <v>51</v>
      </c>
      <c r="N44" s="29">
        <f t="shared" si="13"/>
        <v>0.53611111111111087</v>
      </c>
      <c r="O44"/>
      <c r="P44" s="15" t="str">
        <f>P36</f>
        <v>Floyouyat A</v>
      </c>
      <c r="Q44" s="22" t="s">
        <v>5</v>
      </c>
      <c r="R44" s="22">
        <v>6</v>
      </c>
      <c r="S44" s="64" t="s">
        <v>3</v>
      </c>
      <c r="T44" s="9" t="str">
        <f>T37</f>
        <v>Facilement B</v>
      </c>
      <c r="U44" s="22" t="str">
        <f t="shared" si="14"/>
        <v>L</v>
      </c>
      <c r="V44" s="24">
        <f t="shared" si="15"/>
        <v>-6</v>
      </c>
      <c r="X44" s="74" t="s">
        <v>50</v>
      </c>
      <c r="Y44" s="74">
        <f>Y43+Paramétrage!$D$26+Paramétrage!$D$27</f>
        <v>0.5840277777777777</v>
      </c>
      <c r="Z44"/>
      <c r="AA44" s="15" t="str">
        <f>AA36</f>
        <v>Les Tengos A</v>
      </c>
      <c r="AB44" s="22" t="s">
        <v>178</v>
      </c>
      <c r="AC44" s="22">
        <v>-3</v>
      </c>
      <c r="AD44" s="64" t="s">
        <v>3</v>
      </c>
      <c r="AE44" s="9" t="str">
        <f>AE37</f>
        <v>Roue Libre A</v>
      </c>
      <c r="AF44" s="22" t="str">
        <f t="shared" si="16"/>
        <v>W</v>
      </c>
      <c r="AG44" s="24">
        <f t="shared" si="17"/>
        <v>3</v>
      </c>
      <c r="AI44" s="74" t="s">
        <v>51</v>
      </c>
      <c r="AJ44" s="74">
        <f>AJ43+Paramétrage!$D$26+Paramétrage!$D$27</f>
        <v>0.5840277777777777</v>
      </c>
      <c r="AK44"/>
      <c r="AL44" s="15" t="str">
        <f>AL36</f>
        <v>Les Fisbrmzv B</v>
      </c>
      <c r="AM44" s="22" t="s">
        <v>5</v>
      </c>
      <c r="AN44" s="22">
        <v>14</v>
      </c>
      <c r="AO44" s="64" t="s">
        <v>3</v>
      </c>
      <c r="AP44" s="9" t="str">
        <f>AP37</f>
        <v>Floyouyat B</v>
      </c>
      <c r="AQ44" s="22" t="str">
        <f t="shared" si="18"/>
        <v>L</v>
      </c>
      <c r="AR44" s="24">
        <f t="shared" si="19"/>
        <v>-14</v>
      </c>
    </row>
    <row r="45" spans="1:44" s="5" customFormat="1" ht="25" customHeight="1" thickBot="1" x14ac:dyDescent="0.4">
      <c r="A45"/>
      <c r="B45" s="29" t="s">
        <v>50</v>
      </c>
      <c r="C45" s="30">
        <f>C44+Paramétrage!$D$26+Paramétrage!$D$27</f>
        <v>0.54409722222222201</v>
      </c>
      <c r="D45"/>
      <c r="E45" s="21" t="str">
        <f>E39</f>
        <v>VitaMines A</v>
      </c>
      <c r="F45" s="65" t="s">
        <v>7</v>
      </c>
      <c r="G45" s="65">
        <v>-10</v>
      </c>
      <c r="H45" s="18" t="s">
        <v>3</v>
      </c>
      <c r="I45" s="66" t="str">
        <f>E38</f>
        <v>Les Tengos B</v>
      </c>
      <c r="J45" s="27" t="str">
        <f t="shared" si="11"/>
        <v>W</v>
      </c>
      <c r="K45" s="67">
        <f t="shared" si="12"/>
        <v>10</v>
      </c>
      <c r="M45" s="30" t="s">
        <v>51</v>
      </c>
      <c r="N45" s="29">
        <f t="shared" si="13"/>
        <v>0.54409722222222201</v>
      </c>
      <c r="O45"/>
      <c r="P45" s="21" t="str">
        <f>P39</f>
        <v>Les inconnus B</v>
      </c>
      <c r="Q45" s="65" t="s">
        <v>7</v>
      </c>
      <c r="R45" s="65">
        <v>-30</v>
      </c>
      <c r="S45" s="18" t="s">
        <v>3</v>
      </c>
      <c r="T45" s="66" t="str">
        <f>P38</f>
        <v>Les Fisbrmzv A</v>
      </c>
      <c r="U45" s="27" t="str">
        <f t="shared" si="14"/>
        <v>W</v>
      </c>
      <c r="V45" s="67">
        <f t="shared" si="15"/>
        <v>30</v>
      </c>
      <c r="X45" s="74" t="s">
        <v>50</v>
      </c>
      <c r="Y45" s="74">
        <f>Y44+Paramétrage!$D$26+Paramétrage!$D$27</f>
        <v>0.59201388888888884</v>
      </c>
      <c r="Z45"/>
      <c r="AA45" s="21" t="str">
        <f>AA39</f>
        <v>Akatsuki A</v>
      </c>
      <c r="AB45" s="65" t="s">
        <v>178</v>
      </c>
      <c r="AC45" s="65">
        <v>-11</v>
      </c>
      <c r="AD45" s="18" t="s">
        <v>3</v>
      </c>
      <c r="AE45" s="66" t="str">
        <f>AA38</f>
        <v>Spyk'up B</v>
      </c>
      <c r="AF45" s="27" t="str">
        <f t="shared" si="16"/>
        <v>W</v>
      </c>
      <c r="AG45" s="67">
        <f t="shared" si="17"/>
        <v>11</v>
      </c>
      <c r="AI45" s="74" t="s">
        <v>51</v>
      </c>
      <c r="AJ45" s="74">
        <f>AJ44+Paramétrage!$D$26+Paramétrage!$D$27</f>
        <v>0.59201388888888884</v>
      </c>
      <c r="AK45"/>
      <c r="AL45" s="21" t="str">
        <f>AL39</f>
        <v>Bandanateam B</v>
      </c>
      <c r="AM45" s="65" t="s">
        <v>5</v>
      </c>
      <c r="AN45" s="65">
        <v>15</v>
      </c>
      <c r="AO45" s="18" t="s">
        <v>3</v>
      </c>
      <c r="AP45" s="66" t="str">
        <f>AL38</f>
        <v>Facilement A</v>
      </c>
      <c r="AQ45" s="27" t="str">
        <f t="shared" si="18"/>
        <v>L</v>
      </c>
      <c r="AR45" s="67">
        <f t="shared" si="19"/>
        <v>-15</v>
      </c>
    </row>
    <row r="46" spans="1:44" ht="21.5" thickBot="1" x14ac:dyDescent="0.4">
      <c r="C46" s="30">
        <f>C45+Paramétrage!$D$26+Paramétrage!$D$27</f>
        <v>0.55208333333333315</v>
      </c>
      <c r="N46" s="29">
        <f t="shared" si="13"/>
        <v>0.55208333333333315</v>
      </c>
      <c r="Y46" s="74">
        <f>Y45+Paramétrage!$D$26+Paramétrage!$D$27</f>
        <v>0.6</v>
      </c>
      <c r="AJ46" s="74">
        <f>AJ45+Paramétrage!$D$26+Paramétrage!$D$27</f>
        <v>0.6</v>
      </c>
    </row>
    <row r="47" spans="1:44" ht="68" customHeight="1" outlineLevel="1" x14ac:dyDescent="0.35">
      <c r="E47" s="20" t="s">
        <v>0</v>
      </c>
      <c r="F47" s="12" t="s">
        <v>8</v>
      </c>
      <c r="G47" s="12" t="s">
        <v>2</v>
      </c>
      <c r="H47" s="14" t="s">
        <v>9</v>
      </c>
      <c r="I47" s="3" t="s">
        <v>10</v>
      </c>
      <c r="P47" s="20" t="s">
        <v>0</v>
      </c>
      <c r="Q47" s="12" t="s">
        <v>8</v>
      </c>
      <c r="R47" s="12" t="s">
        <v>2</v>
      </c>
      <c r="S47" s="14" t="s">
        <v>9</v>
      </c>
      <c r="T47" s="3" t="s">
        <v>10</v>
      </c>
      <c r="AA47" s="20" t="s">
        <v>0</v>
      </c>
      <c r="AB47" s="12" t="s">
        <v>8</v>
      </c>
      <c r="AC47" s="12" t="s">
        <v>2</v>
      </c>
      <c r="AD47" s="14" t="s">
        <v>9</v>
      </c>
      <c r="AE47" s="3" t="s">
        <v>10</v>
      </c>
      <c r="AL47" s="20" t="s">
        <v>0</v>
      </c>
      <c r="AM47" s="12" t="s">
        <v>8</v>
      </c>
      <c r="AN47" s="12" t="s">
        <v>2</v>
      </c>
      <c r="AO47" s="14" t="s">
        <v>9</v>
      </c>
      <c r="AP47" s="3" t="s">
        <v>10</v>
      </c>
    </row>
    <row r="48" spans="1:44" ht="22.5" outlineLevel="1" x14ac:dyDescent="0.35">
      <c r="E48" s="15" t="str">
        <f>E36</f>
        <v>Roue Libre B</v>
      </c>
      <c r="F48" s="7">
        <f>(COUNTIFS(J$36:J$45,"w",I$36:I$45,E48)+COUNTIFS(F$36:F$45,"w",E$36:E$45,E48))*Paramétrage!$C$33+(COUNTIFS(J$36:J$45,"N",I$36:I$45,E48)+COUNTIFS(F$36:F$45,"N",E$36:E$45,E48))*Paramétrage!$C$34+(COUNTIFS(J$36:J$45,"L",I$36:I$45,E48)+COUNTIFS(F$36:F$45,"L",E$36:E$45,E48))*Paramétrage!$C$35</f>
        <v>10</v>
      </c>
      <c r="G48" s="7">
        <f ca="1">SUMIF(E$36:G$45,E48,G$36:G$45)+SUMIF(I$36:K$45,E48,K$36:K$45)</f>
        <v>41</v>
      </c>
      <c r="H48" s="25">
        <v>2</v>
      </c>
      <c r="I48" s="4" t="str">
        <f>E48</f>
        <v>Roue Libre B</v>
      </c>
      <c r="P48" s="15" t="str">
        <f>P36</f>
        <v>Floyouyat A</v>
      </c>
      <c r="Q48" s="7">
        <f>(COUNTIFS(U$36:U$45,"w",T$36:T$45,P48)+COUNTIFS(Q$36:Q$45,"w",P$36:P$45,P48))*Paramétrage!$C$33+(COUNTIFS(U$36:U$45,"N",T$36:T$45,P48)+COUNTIFS(Q$36:Q$45,"N",P$36:P$45,P48))*Paramétrage!$C$34+(COUNTIFS(U$36:U$45,"L",T$36:T$45,P48)+COUNTIFS(Q$36:Q$45,"L",P$36:P$45,P48))*Paramétrage!$C$35</f>
        <v>8</v>
      </c>
      <c r="R48" s="7">
        <f ca="1">SUMIF(P$36:R$45,P48,R$36:R$45)+SUMIF(T$36:V$45,P48,V$36:V$45)</f>
        <v>-9</v>
      </c>
      <c r="S48" s="25">
        <v>3</v>
      </c>
      <c r="T48" s="4" t="str">
        <f>P48</f>
        <v>Floyouyat A</v>
      </c>
      <c r="AA48" s="15" t="str">
        <f>AA36</f>
        <v>Les Tengos A</v>
      </c>
      <c r="AB48" s="7">
        <f>(COUNTIFS(AF$36:AF$45,"w",AE$36:AE$45,AA48)+COUNTIFS(AB$36:AB$45,"w",AA$36:AA$45,AA48))*Paramétrage!$C$33+(COUNTIFS(AF$36:AF$45,"N",AE$36:AE$45,AA48)+COUNTIFS(AB$36:AB$45,"N",AA$36:AA$45,AA48))*Paramétrage!$C$34+(COUNTIFS(AF$36:AF$45,"L",AE$36:AE$45,AA48)+COUNTIFS(AB$36:AB$45,"L",AA$36:AA$45,AA48))*Paramétrage!$C$35</f>
        <v>6</v>
      </c>
      <c r="AC48" s="7">
        <f ca="1">SUMIF(AA$36:AC$45,AA48,AC$36:AC$45)+SUMIF(AE$36:AG$45,AA48,AG$36:AG$45)</f>
        <v>-3</v>
      </c>
      <c r="AD48" s="25">
        <v>3</v>
      </c>
      <c r="AE48" s="4" t="str">
        <f>AA48</f>
        <v>Les Tengos A</v>
      </c>
      <c r="AL48" s="15" t="str">
        <f>AL36</f>
        <v>Les Fisbrmzv B</v>
      </c>
      <c r="AM48" s="7">
        <f>(COUNTIFS(AQ$36:AQ$45,"w",AP$36:AP$45,AL48)+COUNTIFS(AM$36:AM$45,"w",AL$36:AL$45,AL48))*Paramétrage!$C$33+(COUNTIFS(AQ$36:AQ$45,"N",AP$36:AP$45,AL48)+COUNTIFS(AM$36:AM$45,"N",AL$36:AL$45,AL48))*Paramétrage!$C$34+(COUNTIFS(AQ$36:AQ$45,"L",AP$36:AP$45,AL48)+COUNTIFS(AM$36:AM$45,"L",AL$36:AL$45,AL48))*Paramétrage!$C$35</f>
        <v>10</v>
      </c>
      <c r="AN48" s="7">
        <f ca="1">SUMIF(AL$36:AN$45,AL48,AN$36:AN$45)+SUMIF(AP$36:AR$45,AL48,AR$36:AR$45)</f>
        <v>62</v>
      </c>
      <c r="AO48" s="25">
        <v>2</v>
      </c>
      <c r="AP48" s="4" t="str">
        <f>AL48</f>
        <v>Les Fisbrmzv B</v>
      </c>
    </row>
    <row r="49" spans="2:42" ht="22.5" outlineLevel="1" x14ac:dyDescent="0.35">
      <c r="E49" s="16" t="str">
        <f>E37</f>
        <v>Akatsuki B</v>
      </c>
      <c r="F49" s="8">
        <f>(COUNTIFS(J$36:J$45,"w",I$36:I$45,E49)+COUNTIFS(F$36:F$45,"w",E$36:E$45,E49))*Paramétrage!$C$33+(COUNTIFS(J$36:J$45,"N",I$36:I$45,E49)+COUNTIFS(F$36:F$45,"N",E$36:E$45,E49))*Paramétrage!$C$34+(COUNTIFS(J$36:J$45,"L",I$36:I$45,E49)+COUNTIFS(F$36:F$45,"L",E$36:E$45,E49))*Paramétrage!$C$35</f>
        <v>4</v>
      </c>
      <c r="G49" s="8">
        <f ca="1">SUMIF(E$36:G$45,E49,G$36:G$45)+SUMIF(I$36:K$45,E49,K$36:K$45)</f>
        <v>-73</v>
      </c>
      <c r="H49" s="26">
        <v>5</v>
      </c>
      <c r="I49" s="4" t="str">
        <f>E49</f>
        <v>Akatsuki B</v>
      </c>
      <c r="P49" s="16" t="str">
        <f>P37</f>
        <v>Bandanateam A</v>
      </c>
      <c r="Q49" s="8">
        <f>(COUNTIFS(U$36:U$45,"w",T$36:T$45,P49)+COUNTIFS(Q$36:Q$45,"w",P$36:P$45,P49))*Paramétrage!$C$33+(COUNTIFS(U$36:U$45,"N",T$36:T$45,P49)+COUNTIFS(Q$36:Q$45,"N",P$36:P$45,P49))*Paramétrage!$C$34+(COUNTIFS(U$36:U$45,"L",T$36:T$45,P49)+COUNTIFS(Q$36:Q$45,"L",P$36:P$45,P49))*Paramétrage!$C$35</f>
        <v>10</v>
      </c>
      <c r="R49" s="8">
        <f ca="1">SUMIF(P$36:R$45,P49,R$36:R$45)+SUMIF(T$36:V$45,P49,V$36:V$45)</f>
        <v>47</v>
      </c>
      <c r="S49" s="26">
        <v>2</v>
      </c>
      <c r="T49" s="4" t="str">
        <f>P49</f>
        <v>Bandanateam A</v>
      </c>
      <c r="AA49" s="16" t="str">
        <f>AA37</f>
        <v>VitaMines B</v>
      </c>
      <c r="AB49" s="8">
        <f>(COUNTIFS(AF$36:AF$45,"w",AE$36:AE$45,AA49)+COUNTIFS(AB$36:AB$45,"w",AA$36:AA$45,AA49))*Paramétrage!$C$33+(COUNTIFS(AF$36:AF$45,"N",AE$36:AE$45,AA49)+COUNTIFS(AB$36:AB$45,"N",AA$36:AA$45,AA49))*Paramétrage!$C$34+(COUNTIFS(AF$36:AF$45,"L",AE$36:AE$45,AA49)+COUNTIFS(AB$36:AB$45,"L",AA$36:AA$45,AA49))*Paramétrage!$C$35</f>
        <v>10</v>
      </c>
      <c r="AC49" s="8">
        <f ca="1">SUMIF(AA$36:AC$45,AA49,AC$36:AC$45)+SUMIF(AE$36:AG$45,AA49,AG$36:AG$45)</f>
        <v>23</v>
      </c>
      <c r="AD49" s="26">
        <v>2</v>
      </c>
      <c r="AE49" s="4" t="str">
        <f>AA49</f>
        <v>VitaMines B</v>
      </c>
      <c r="AL49" s="16" t="str">
        <f>AL37</f>
        <v>Les inconnus A</v>
      </c>
      <c r="AM49" s="8">
        <f>(COUNTIFS(AQ$36:AQ$45,"w",AP$36:AP$45,AL49)+COUNTIFS(AM$36:AM$45,"w",AL$36:AL$45,AL49))*Paramétrage!$C$33+(COUNTIFS(AQ$36:AQ$45,"N",AP$36:AP$45,AL49)+COUNTIFS(AM$36:AM$45,"N",AL$36:AL$45,AL49))*Paramétrage!$C$34+(COUNTIFS(AQ$36:AQ$45,"L",AP$36:AP$45,AL49)+COUNTIFS(AM$36:AM$45,"L",AL$36:AL$45,AL49))*Paramétrage!$C$35</f>
        <v>6</v>
      </c>
      <c r="AN49" s="8">
        <f ca="1">SUMIF(AL$36:AN$45,AL49,AN$36:AN$45)+SUMIF(AP$36:AR$45,AL49,AR$36:AR$45)</f>
        <v>-31</v>
      </c>
      <c r="AO49" s="26">
        <v>4</v>
      </c>
      <c r="AP49" s="4" t="str">
        <f>AL49</f>
        <v>Les inconnus A</v>
      </c>
    </row>
    <row r="50" spans="2:42" ht="22.5" outlineLevel="1" x14ac:dyDescent="0.35">
      <c r="E50" s="15" t="str">
        <f>E38</f>
        <v>Les Tengos B</v>
      </c>
      <c r="F50" s="7">
        <f>(COUNTIFS(J$36:J$45,"w",I$36:I$45,E50)+COUNTIFS(F$36:F$45,"w",E$36:E$45,E50))*Paramétrage!$C$33+(COUNTIFS(J$36:J$45,"N",I$36:I$45,E50)+COUNTIFS(F$36:F$45,"N",E$36:E$45,E50))*Paramétrage!$C$34+(COUNTIFS(J$36:J$45,"L",I$36:I$45,E50)+COUNTIFS(F$36:F$45,"L",E$36:E$45,E50))*Paramétrage!$C$35</f>
        <v>12</v>
      </c>
      <c r="G50" s="7">
        <f ca="1">SUMIF(E$36:G$45,E50,G$36:G$45)+SUMIF(I$36:K$45,E50,K$36:K$45)</f>
        <v>34</v>
      </c>
      <c r="H50" s="25">
        <v>1</v>
      </c>
      <c r="I50" s="4" t="str">
        <f>E50</f>
        <v>Les Tengos B</v>
      </c>
      <c r="P50" s="15" t="str">
        <f>P38</f>
        <v>Les Fisbrmzv A</v>
      </c>
      <c r="Q50" s="7">
        <f>(COUNTIFS(U$36:U$45,"w",T$36:T$45,P50)+COUNTIFS(Q$36:Q$45,"w",P$36:P$45,P50))*Paramétrage!$C$33+(COUNTIFS(U$36:U$45,"N",T$36:T$45,P50)+COUNTIFS(Q$36:Q$45,"N",P$36:P$45,P50))*Paramétrage!$C$34+(COUNTIFS(U$36:U$45,"L",T$36:T$45,P50)+COUNTIFS(Q$36:Q$45,"L",P$36:P$45,P50))*Paramétrage!$C$35</f>
        <v>12</v>
      </c>
      <c r="R50" s="7">
        <f ca="1">SUMIF(P$36:R$45,P50,R$36:R$45)+SUMIF(T$36:V$45,P50,V$36:V$45)</f>
        <v>73</v>
      </c>
      <c r="S50" s="25">
        <v>1</v>
      </c>
      <c r="T50" s="4" t="str">
        <f>P50</f>
        <v>Les Fisbrmzv A</v>
      </c>
      <c r="AA50" s="15" t="str">
        <f>AA38</f>
        <v>Spyk'up B</v>
      </c>
      <c r="AB50" s="7">
        <f>(COUNTIFS(AF$36:AF$45,"w",AE$36:AE$45,AA50)+COUNTIFS(AB$36:AB$45,"w",AA$36:AA$45,AA50))*Paramétrage!$C$33+(COUNTIFS(AF$36:AF$45,"N",AE$36:AE$45,AA50)+COUNTIFS(AB$36:AB$45,"N",AA$36:AA$45,AA50))*Paramétrage!$C$34+(COUNTIFS(AF$36:AF$45,"L",AE$36:AE$45,AA50)+COUNTIFS(AB$36:AB$45,"L",AA$36:AA$45,AA50))*Paramétrage!$C$35</f>
        <v>6</v>
      </c>
      <c r="AC50" s="7">
        <f ca="1">SUMIF(AA$36:AC$45,AA50,AC$36:AC$45)+SUMIF(AE$36:AG$45,AA50,AG$36:AG$45)</f>
        <v>-5</v>
      </c>
      <c r="AD50" s="25">
        <v>4</v>
      </c>
      <c r="AE50" s="4" t="str">
        <f>AA50</f>
        <v>Spyk'up B</v>
      </c>
      <c r="AL50" s="15" t="str">
        <f>AL38</f>
        <v>Facilement A</v>
      </c>
      <c r="AM50" s="7">
        <f>(COUNTIFS(AQ$36:AQ$45,"w",AP$36:AP$45,AL50)+COUNTIFS(AM$36:AM$45,"w",AL$36:AL$45,AL50))*Paramétrage!$C$33+(COUNTIFS(AQ$36:AQ$45,"N",AP$36:AP$45,AL50)+COUNTIFS(AM$36:AM$45,"N",AL$36:AL$45,AL50))*Paramétrage!$C$34+(COUNTIFS(AQ$36:AQ$45,"L",AP$36:AP$45,AL50)+COUNTIFS(AM$36:AM$45,"L",AL$36:AL$45,AL50))*Paramétrage!$C$35</f>
        <v>4</v>
      </c>
      <c r="AN50" s="7">
        <f ca="1">SUMIF(AL$36:AN$45,AL50,AN$36:AN$45)+SUMIF(AP$36:AR$45,AL50,AR$36:AR$45)</f>
        <v>-62</v>
      </c>
      <c r="AO50" s="25">
        <v>5</v>
      </c>
      <c r="AP50" s="4" t="str">
        <f>AL50</f>
        <v>Facilement A</v>
      </c>
    </row>
    <row r="51" spans="2:42" ht="22.5" outlineLevel="1" x14ac:dyDescent="0.35">
      <c r="E51" s="16" t="str">
        <f>I36</f>
        <v>VitaMines A</v>
      </c>
      <c r="F51" s="8">
        <f>(COUNTIFS(J$36:J$45,"w",I$36:I$45,E51)+COUNTIFS(F$36:F$45,"w",E$36:E$45,E51))*Paramétrage!$C$33+(COUNTIFS(J$36:J$45,"N",I$36:I$45,E51)+COUNTIFS(F$36:F$45,"N",E$36:E$45,E51))*Paramétrage!$C$34+(COUNTIFS(J$36:J$45,"L",I$36:I$45,E51)+COUNTIFS(F$36:F$45,"L",E$36:E$45,E51))*Paramétrage!$C$35</f>
        <v>6</v>
      </c>
      <c r="G51" s="8">
        <f ca="1">SUMIF(E$36:G$45,E51,G$36:G$45)+SUMIF(I$36:K$45,E51,K$36:K$45)</f>
        <v>-1</v>
      </c>
      <c r="H51" s="26">
        <v>4</v>
      </c>
      <c r="I51" s="4" t="str">
        <f>E51</f>
        <v>VitaMines A</v>
      </c>
      <c r="P51" s="16" t="str">
        <f>T36</f>
        <v>Les inconnus B</v>
      </c>
      <c r="Q51" s="8">
        <f>(COUNTIFS(U$36:U$45,"w",T$36:T$45,P51)+COUNTIFS(Q$36:Q$45,"w",P$36:P$45,P51))*Paramétrage!$C$33+(COUNTIFS(U$36:U$45,"N",T$36:T$45,P51)+COUNTIFS(Q$36:Q$45,"N",P$36:P$45,P51))*Paramétrage!$C$34+(COUNTIFS(U$36:U$45,"L",T$36:T$45,P51)+COUNTIFS(Q$36:Q$45,"L",P$36:P$45,P51))*Paramétrage!$C$35</f>
        <v>6</v>
      </c>
      <c r="R51" s="8">
        <f ca="1">SUMIF(P$36:R$45,P51,R$36:R$45)+SUMIF(T$36:V$45,P51,V$36:V$45)</f>
        <v>-48</v>
      </c>
      <c r="S51" s="26">
        <v>4</v>
      </c>
      <c r="T51" s="4" t="str">
        <f>P51</f>
        <v>Les inconnus B</v>
      </c>
      <c r="AA51" s="16" t="str">
        <f>AE36</f>
        <v>Akatsuki A</v>
      </c>
      <c r="AB51" s="8">
        <f>(COUNTIFS(AF$36:AF$45,"w",AE$36:AE$45,AA51)+COUNTIFS(AB$36:AB$45,"w",AA$36:AA$45,AA51))*Paramétrage!$C$33+(COUNTIFS(AF$36:AF$45,"N",AE$36:AE$45,AA51)+COUNTIFS(AB$36:AB$45,"N",AA$36:AA$45,AA51))*Paramétrage!$C$34+(COUNTIFS(AF$36:AF$45,"L",AE$36:AE$45,AA51)+COUNTIFS(AB$36:AB$45,"L",AA$36:AA$45,AA51))*Paramétrage!$C$35</f>
        <v>6</v>
      </c>
      <c r="AC51" s="8">
        <f ca="1">SUMIF(AA$36:AC$45,AA51,AC$36:AC$45)+SUMIF(AE$36:AG$45,AA51,AG$36:AG$45)</f>
        <v>-41</v>
      </c>
      <c r="AD51" s="26">
        <v>5</v>
      </c>
      <c r="AE51" s="4" t="str">
        <f>AA51</f>
        <v>Akatsuki A</v>
      </c>
      <c r="AL51" s="16" t="str">
        <f>AP36</f>
        <v>Bandanateam B</v>
      </c>
      <c r="AM51" s="8">
        <f>(COUNTIFS(AQ$36:AQ$45,"w",AP$36:AP$45,AL51)+COUNTIFS(AM$36:AM$45,"w",AL$36:AL$45,AL51))*Paramétrage!$C$33+(COUNTIFS(AQ$36:AQ$45,"N",AP$36:AP$45,AL51)+COUNTIFS(AM$36:AM$45,"N",AL$36:AL$45,AL51))*Paramétrage!$C$34+(COUNTIFS(AQ$36:AQ$45,"L",AP$36:AP$45,AL51)+COUNTIFS(AM$36:AM$45,"L",AL$36:AL$45,AL51))*Paramétrage!$C$35</f>
        <v>12</v>
      </c>
      <c r="AN51" s="8">
        <f ca="1">SUMIF(AL$36:AN$45,AL51,AN$36:AN$45)+SUMIF(AP$36:AR$45,AL51,AR$36:AR$45)</f>
        <v>41</v>
      </c>
      <c r="AO51" s="26">
        <v>1</v>
      </c>
      <c r="AP51" s="4" t="str">
        <f>AL51</f>
        <v>Bandanateam B</v>
      </c>
    </row>
    <row r="52" spans="2:42" ht="23" outlineLevel="1" thickBot="1" x14ac:dyDescent="0.4">
      <c r="E52" s="15" t="str">
        <f>I37</f>
        <v>Spyk'up A</v>
      </c>
      <c r="F52" s="7">
        <f>(COUNTIFS(J$36:J$45,"w",I$36:I$45,E52)+COUNTIFS(F$36:F$45,"w",E$36:E$45,E52))*Paramétrage!$C$33+(COUNTIFS(J$36:J$45,"N",I$36:I$45,E52)+COUNTIFS(F$36:F$45,"N",E$36:E$45,E52))*Paramétrage!$C$34+(COUNTIFS(J$36:J$45,"L",I$36:I$45,E52)+COUNTIFS(F$36:F$45,"L",E$36:E$45,E52))*Paramétrage!$C$35</f>
        <v>8</v>
      </c>
      <c r="G52" s="7">
        <f ca="1">SUMIF(E$36:G$45,E52,G$36:G$45)+SUMIF(I$36:K$45,E52,K$36:K$45)</f>
        <v>-1</v>
      </c>
      <c r="H52" s="69">
        <v>3</v>
      </c>
      <c r="I52" s="4" t="str">
        <f>E52</f>
        <v>Spyk'up A</v>
      </c>
      <c r="P52" s="15" t="str">
        <f>T37</f>
        <v>Facilement B</v>
      </c>
      <c r="Q52" s="7">
        <f>(COUNTIFS(U$36:U$45,"w",T$36:T$45,P52)+COUNTIFS(Q$36:Q$45,"w",P$36:P$45,P52))*Paramétrage!$C$33+(COUNTIFS(U$36:U$45,"N",T$36:T$45,P52)+COUNTIFS(Q$36:Q$45,"N",P$36:P$45,P52))*Paramétrage!$C$34+(COUNTIFS(U$36:U$45,"L",T$36:T$45,P52)+COUNTIFS(Q$36:Q$45,"L",P$36:P$45,P52))*Paramétrage!$C$35</f>
        <v>4</v>
      </c>
      <c r="R52" s="7">
        <f ca="1">SUMIF(P$36:R$45,P52,R$36:R$45)+SUMIF(T$36:V$45,P52,V$36:V$45)</f>
        <v>-63</v>
      </c>
      <c r="S52" s="69">
        <v>5</v>
      </c>
      <c r="T52" s="4" t="str">
        <f>P52</f>
        <v>Facilement B</v>
      </c>
      <c r="AA52" s="15" t="str">
        <f>AE37</f>
        <v>Roue Libre A</v>
      </c>
      <c r="AB52" s="7">
        <f>(COUNTIFS(AF$36:AF$45,"w",AE$36:AE$45,AA52)+COUNTIFS(AB$36:AB$45,"w",AA$36:AA$45,AA52))*Paramétrage!$C$33+(COUNTIFS(AF$36:AF$45,"N",AE$36:AE$45,AA52)+COUNTIFS(AB$36:AB$45,"N",AA$36:AA$45,AA52))*Paramétrage!$C$34+(COUNTIFS(AF$36:AF$45,"L",AE$36:AE$45,AA52)+COUNTIFS(AB$36:AB$45,"L",AA$36:AA$45,AA52))*Paramétrage!$C$35</f>
        <v>12</v>
      </c>
      <c r="AC52" s="7">
        <f ca="1">SUMIF(AA$36:AC$45,AA52,AC$36:AC$45)+SUMIF(AE$36:AG$45,AA52,AG$36:AG$45)</f>
        <v>26</v>
      </c>
      <c r="AD52" s="69">
        <v>1</v>
      </c>
      <c r="AE52" s="4" t="str">
        <f>AA52</f>
        <v>Roue Libre A</v>
      </c>
      <c r="AL52" s="15" t="str">
        <f>AP37</f>
        <v>Floyouyat B</v>
      </c>
      <c r="AM52" s="7">
        <f>(COUNTIFS(AQ$36:AQ$45,"w",AP$36:AP$45,AL52)+COUNTIFS(AM$36:AM$45,"w",AL$36:AL$45,AL52))*Paramétrage!$C$33+(COUNTIFS(AQ$36:AQ$45,"N",AP$36:AP$45,AL52)+COUNTIFS(AM$36:AM$45,"N",AL$36:AL$45,AL52))*Paramétrage!$C$34+(COUNTIFS(AQ$36:AQ$45,"L",AP$36:AP$45,AL52)+COUNTIFS(AM$36:AM$45,"L",AL$36:AL$45,AL52))*Paramétrage!$C$35</f>
        <v>8</v>
      </c>
      <c r="AN52" s="7">
        <f ca="1">SUMIF(AL$36:AN$45,AL52,AN$36:AN$45)+SUMIF(AP$36:AR$45,AL52,AR$36:AR$45)</f>
        <v>-10</v>
      </c>
      <c r="AO52" s="69">
        <v>3</v>
      </c>
      <c r="AP52" s="4" t="str">
        <f>AL52</f>
        <v>Floyouyat B</v>
      </c>
    </row>
    <row r="53" spans="2:42" x14ac:dyDescent="0.35">
      <c r="B53" s="2"/>
      <c r="C53" s="2"/>
      <c r="D53" s="2"/>
      <c r="E53" s="2"/>
      <c r="H53" s="2"/>
      <c r="I53" s="2"/>
      <c r="L53" s="2"/>
      <c r="M53" s="2"/>
      <c r="N53" s="2"/>
      <c r="O53" s="2"/>
      <c r="P53" s="2"/>
      <c r="S53" s="2"/>
      <c r="T53" s="2"/>
      <c r="W53" s="2"/>
      <c r="X53" s="2"/>
      <c r="Y53" s="2"/>
    </row>
    <row r="54" spans="2:42" x14ac:dyDescent="0.35">
      <c r="B54" s="2"/>
      <c r="C54" s="2"/>
      <c r="D54" s="2"/>
      <c r="E54" s="2"/>
      <c r="H54" s="2"/>
      <c r="I54" s="2"/>
      <c r="L54" s="2"/>
      <c r="M54" s="2"/>
      <c r="N54" s="2"/>
      <c r="O54" s="2"/>
      <c r="P54" s="2"/>
      <c r="S54" s="2"/>
      <c r="T54" s="2"/>
      <c r="W54" s="2"/>
      <c r="X54" s="2"/>
      <c r="Y54" s="2"/>
    </row>
    <row r="55" spans="2:42" x14ac:dyDescent="0.35">
      <c r="B55" s="2"/>
      <c r="C55" s="2"/>
      <c r="D55" s="2"/>
      <c r="E55" s="2"/>
      <c r="H55" s="2"/>
      <c r="I55" s="2"/>
      <c r="L55" s="2"/>
      <c r="M55" s="2"/>
      <c r="N55" s="2"/>
      <c r="O55" s="2"/>
      <c r="P55" s="2"/>
      <c r="S55" s="2"/>
      <c r="T55" s="2"/>
      <c r="W55" s="2"/>
      <c r="X55" s="2"/>
      <c r="Y55" s="2"/>
    </row>
    <row r="56" spans="2:42" x14ac:dyDescent="0.35">
      <c r="B56" s="2"/>
      <c r="C56" s="2"/>
      <c r="D56" s="2"/>
      <c r="E56" s="2"/>
      <c r="H56" s="2"/>
      <c r="I56" s="2"/>
      <c r="L56" s="2"/>
      <c r="M56" s="2"/>
      <c r="N56" s="2"/>
      <c r="O56" s="2"/>
      <c r="P56" s="2"/>
      <c r="S56" s="2"/>
      <c r="T56" s="2"/>
      <c r="W56" s="2"/>
      <c r="X56" s="2"/>
      <c r="Y56" s="2"/>
    </row>
    <row r="57" spans="2:42" x14ac:dyDescent="0.35">
      <c r="B57" s="2"/>
      <c r="C57" s="2"/>
      <c r="D57" s="2"/>
      <c r="E57" s="2"/>
      <c r="H57" s="2"/>
      <c r="I57" s="2"/>
      <c r="L57" s="2"/>
      <c r="M57" s="2"/>
      <c r="N57" s="2"/>
      <c r="O57" s="2"/>
      <c r="P57" s="2"/>
      <c r="S57" s="2"/>
      <c r="T57" s="2"/>
      <c r="W57" s="2"/>
      <c r="X57" s="2"/>
      <c r="Y57" s="2"/>
    </row>
    <row r="58" spans="2:42" x14ac:dyDescent="0.35">
      <c r="B58" s="2"/>
      <c r="C58" s="2"/>
      <c r="D58" s="2"/>
      <c r="E58" s="2"/>
      <c r="H58" s="2"/>
      <c r="I58" s="2"/>
      <c r="L58" s="2"/>
      <c r="M58" s="2"/>
      <c r="N58" s="2"/>
      <c r="O58" s="2"/>
      <c r="P58" s="2"/>
      <c r="S58" s="2"/>
      <c r="T58" s="2"/>
      <c r="W58" s="2"/>
      <c r="X58" s="2"/>
      <c r="Y58" s="2"/>
    </row>
    <row r="59" spans="2:42" x14ac:dyDescent="0.35">
      <c r="B59" s="2"/>
      <c r="C59" s="2"/>
      <c r="D59" s="2"/>
      <c r="E59" s="2"/>
      <c r="H59" s="2"/>
      <c r="I59" s="2"/>
      <c r="L59" s="2"/>
      <c r="M59" s="2"/>
      <c r="N59" s="2"/>
      <c r="O59" s="2"/>
      <c r="P59" s="2"/>
      <c r="S59" s="2"/>
      <c r="T59" s="2"/>
      <c r="W59" s="2"/>
      <c r="X59" s="2"/>
      <c r="Y59" s="2"/>
    </row>
  </sheetData>
  <sheetProtection selectLockedCells="1"/>
  <mergeCells count="8">
    <mergeCell ref="E2:K2"/>
    <mergeCell ref="P2:V2"/>
    <mergeCell ref="AA2:AG2"/>
    <mergeCell ref="AL2:AR2"/>
    <mergeCell ref="E33:K33"/>
    <mergeCell ref="P33:V33"/>
    <mergeCell ref="AA33:AG33"/>
    <mergeCell ref="AL33:AR33"/>
  </mergeCells>
  <conditionalFormatting sqref="E5:I14 AA5:AE14 AA53:XFD1048576">
    <cfRule type="cellIs" dxfId="305" priority="370" operator="equal">
      <formula>"N"</formula>
    </cfRule>
    <cfRule type="cellIs" dxfId="304" priority="371" operator="equal">
      <formula>"W"</formula>
    </cfRule>
    <cfRule type="cellIs" dxfId="303" priority="372" operator="equal">
      <formula>"L"</formula>
    </cfRule>
  </conditionalFormatting>
  <conditionalFormatting sqref="E1:L4 J5:J14 L5:L14 E15:L35 J36:J45 L36:L45 E46:L47 E60:L1048576 E48:E52">
    <cfRule type="cellIs" dxfId="302" priority="473" operator="equal">
      <formula>"W"</formula>
    </cfRule>
    <cfRule type="cellIs" dxfId="301" priority="472" operator="equal">
      <formula>"N"</formula>
    </cfRule>
    <cfRule type="cellIs" dxfId="300" priority="474" operator="equal">
      <formula>"L"</formula>
    </cfRule>
  </conditionalFormatting>
  <conditionalFormatting sqref="F48:L52">
    <cfRule type="cellIs" dxfId="292" priority="77" operator="equal">
      <formula>"L"</formula>
    </cfRule>
    <cfRule type="cellIs" dxfId="291" priority="76" operator="equal">
      <formula>"W"</formula>
    </cfRule>
    <cfRule type="cellIs" dxfId="290" priority="75" operator="equal">
      <formula>"N"</formula>
    </cfRule>
  </conditionalFormatting>
  <conditionalFormatting sqref="M60:O1048576">
    <cfRule type="cellIs" dxfId="281" priority="438" operator="equal">
      <formula>"L"</formula>
    </cfRule>
    <cfRule type="cellIs" dxfId="280" priority="437" operator="equal">
      <formula>"W"</formula>
    </cfRule>
    <cfRule type="cellIs" dxfId="279" priority="436" operator="equal">
      <formula>"N"</formula>
    </cfRule>
  </conditionalFormatting>
  <conditionalFormatting sqref="M48:AA52">
    <cfRule type="cellIs" dxfId="278" priority="55" operator="equal">
      <formula>"L"</formula>
    </cfRule>
    <cfRule type="cellIs" dxfId="277" priority="54" operator="equal">
      <formula>"W"</formula>
    </cfRule>
    <cfRule type="cellIs" dxfId="276" priority="53" operator="equal">
      <formula>"N"</formula>
    </cfRule>
  </conditionalFormatting>
  <conditionalFormatting sqref="M17:AC21">
    <cfRule type="cellIs" dxfId="275" priority="164" operator="equal">
      <formula>"W"</formula>
    </cfRule>
    <cfRule type="cellIs" dxfId="274" priority="165" operator="equal">
      <formula>"L"</formula>
    </cfRule>
    <cfRule type="cellIs" dxfId="273" priority="163" operator="equal">
      <formula>"N"</formula>
    </cfRule>
  </conditionalFormatting>
  <conditionalFormatting sqref="M1:AH4 AA15:AH16 AA46:AH47 M33:AH35">
    <cfRule type="cellIs" dxfId="272" priority="447" operator="equal">
      <formula>"N"</formula>
    </cfRule>
    <cfRule type="cellIs" dxfId="271" priority="448" operator="equal">
      <formula>"W"</formula>
    </cfRule>
    <cfRule type="cellIs" dxfId="270" priority="449" operator="equal">
      <formula>"L"</formula>
    </cfRule>
  </conditionalFormatting>
  <conditionalFormatting sqref="M22:XFD23 M24:AO24 AQ24:XFD24 M25:XFD32 E36:I45">
    <cfRule type="cellIs" dxfId="269" priority="288" operator="equal">
      <formula>"L"</formula>
    </cfRule>
    <cfRule type="cellIs" dxfId="268" priority="286" operator="equal">
      <formula>"N"</formula>
    </cfRule>
    <cfRule type="cellIs" dxfId="267" priority="287" operator="equal">
      <formula>"W"</formula>
    </cfRule>
  </conditionalFormatting>
  <conditionalFormatting sqref="O15:X15 M16:Z16 AI16:XFD16 O46:X46 M47:Z47 AI47:XFD47 A53:Z59 W5:Z5 W6:X14 W36:Z39 W40:X45 A1:D52 M5:O5 AI5:AJ15 O6:O14 M6:N15 Y6:Z15 M36:O36 AI36:AJ46 O37:O45 M37:N46 Y40:Z46 A60:D1048576">
    <cfRule type="cellIs" dxfId="266" priority="463" operator="equal">
      <formula>"L"</formula>
    </cfRule>
    <cfRule type="cellIs" dxfId="265" priority="462" operator="equal">
      <formula>"W"</formula>
    </cfRule>
    <cfRule type="cellIs" dxfId="264" priority="461" operator="equal">
      <formula>"N"</formula>
    </cfRule>
  </conditionalFormatting>
  <conditionalFormatting sqref="P5:T14">
    <cfRule type="cellIs" dxfId="255" priority="177" operator="equal">
      <formula>"L"</formula>
    </cfRule>
    <cfRule type="cellIs" dxfId="254" priority="175" operator="equal">
      <formula>"N"</formula>
    </cfRule>
    <cfRule type="cellIs" dxfId="253" priority="176" operator="equal">
      <formula>"W"</formula>
    </cfRule>
  </conditionalFormatting>
  <conditionalFormatting sqref="P36:T45">
    <cfRule type="cellIs" dxfId="252" priority="271" operator="equal">
      <formula>"N"</formula>
    </cfRule>
    <cfRule type="cellIs" dxfId="251" priority="272" operator="equal">
      <formula>"W"</formula>
    </cfRule>
    <cfRule type="cellIs" dxfId="250" priority="273" operator="equal">
      <formula>"L"</formula>
    </cfRule>
  </conditionalFormatting>
  <conditionalFormatting sqref="P60:W1048576">
    <cfRule type="cellIs" dxfId="226" priority="460" operator="equal">
      <formula>"L"</formula>
    </cfRule>
    <cfRule type="cellIs" dxfId="225" priority="459" operator="equal">
      <formula>"W"</formula>
    </cfRule>
    <cfRule type="cellIs" dxfId="224" priority="458" operator="equal">
      <formula>"N"</formula>
    </cfRule>
  </conditionalFormatting>
  <conditionalFormatting sqref="U5:U14">
    <cfRule type="cellIs" dxfId="191" priority="403" operator="equal">
      <formula>"N"</formula>
    </cfRule>
    <cfRule type="cellIs" dxfId="190" priority="405" operator="equal">
      <formula>"L"</formula>
    </cfRule>
    <cfRule type="cellIs" dxfId="189" priority="404" operator="equal">
      <formula>"W"</formula>
    </cfRule>
  </conditionalFormatting>
  <conditionalFormatting sqref="U36:U45">
    <cfRule type="cellIs" dxfId="180" priority="320" operator="equal">
      <formula>"W"</formula>
    </cfRule>
    <cfRule type="cellIs" dxfId="179" priority="319" operator="equal">
      <formula>"N"</formula>
    </cfRule>
    <cfRule type="cellIs" dxfId="178" priority="321" operator="equal">
      <formula>"L"</formula>
    </cfRule>
  </conditionalFormatting>
  <conditionalFormatting sqref="X60:Z1048576">
    <cfRule type="cellIs" dxfId="177" priority="433" operator="equal">
      <formula>"N"</formula>
    </cfRule>
    <cfRule type="cellIs" dxfId="176" priority="435" operator="equal">
      <formula>"L"</formula>
    </cfRule>
    <cfRule type="cellIs" dxfId="175" priority="434" operator="equal">
      <formula>"W"</formula>
    </cfRule>
  </conditionalFormatting>
  <conditionalFormatting sqref="AA36:AE45">
    <cfRule type="cellIs" dxfId="174" priority="187" operator="equal">
      <formula>"N"</formula>
    </cfRule>
    <cfRule type="cellIs" dxfId="173" priority="188" operator="equal">
      <formula>"W"</formula>
    </cfRule>
    <cfRule type="cellIs" dxfId="172" priority="189" operator="equal">
      <formula>"L"</formula>
    </cfRule>
  </conditionalFormatting>
  <conditionalFormatting sqref="AB48:AL52">
    <cfRule type="cellIs" dxfId="147" priority="31" operator="equal">
      <formula>"N"</formula>
    </cfRule>
    <cfRule type="cellIs" dxfId="146" priority="32" operator="equal">
      <formula>"W"</formula>
    </cfRule>
    <cfRule type="cellIs" dxfId="145" priority="33" operator="equal">
      <formula>"L"</formula>
    </cfRule>
  </conditionalFormatting>
  <conditionalFormatting sqref="AD17:AN21">
    <cfRule type="cellIs" dxfId="128" priority="154" operator="equal">
      <formula>"L"</formula>
    </cfRule>
    <cfRule type="cellIs" dxfId="127" priority="153" operator="equal">
      <formula>"W"</formula>
    </cfRule>
    <cfRule type="cellIs" dxfId="126" priority="152" operator="equal">
      <formula>"N"</formula>
    </cfRule>
  </conditionalFormatting>
  <conditionalFormatting sqref="AF5:AF14 AH5:AH14">
    <cfRule type="cellIs" dxfId="125" priority="392" operator="equal">
      <formula>"N"</formula>
    </cfRule>
    <cfRule type="cellIs" dxfId="121" priority="393" operator="equal">
      <formula>"W"</formula>
    </cfRule>
    <cfRule type="cellIs" dxfId="119" priority="394" operator="equal">
      <formula>"L"</formula>
    </cfRule>
  </conditionalFormatting>
  <conditionalFormatting sqref="AF36:AF45 AH36:AH45">
    <cfRule type="cellIs" dxfId="112" priority="308" operator="equal">
      <formula>"N"</formula>
    </cfRule>
    <cfRule type="cellIs" dxfId="111" priority="309" operator="equal">
      <formula>"W"</formula>
    </cfRule>
    <cfRule type="cellIs" dxfId="110" priority="310" operator="equal">
      <formula>"L"</formula>
    </cfRule>
  </conditionalFormatting>
  <conditionalFormatting sqref="AI1:XFD4 AJ5:AK5 AK6:AK14 AK15:XFD15">
    <cfRule type="cellIs" dxfId="103" priority="416" operator="equal">
      <formula>"L"</formula>
    </cfRule>
    <cfRule type="cellIs" dxfId="102" priority="414" operator="equal">
      <formula>"N"</formula>
    </cfRule>
    <cfRule type="cellIs" dxfId="101" priority="415" operator="equal">
      <formula>"W"</formula>
    </cfRule>
  </conditionalFormatting>
  <conditionalFormatting sqref="AI33:XFD35 AJ36:AK36 AK37:AK45 AK46:XFD46">
    <cfRule type="cellIs" dxfId="100" priority="330" operator="equal">
      <formula>"N"</formula>
    </cfRule>
    <cfRule type="cellIs" dxfId="99" priority="332" operator="equal">
      <formula>"L"</formula>
    </cfRule>
    <cfRule type="cellIs" dxfId="98" priority="331" operator="equal">
      <formula>"W"</formula>
    </cfRule>
  </conditionalFormatting>
  <conditionalFormatting sqref="AL5:AP14">
    <cfRule type="cellIs" dxfId="89" priority="168" operator="equal">
      <formula>"L"</formula>
    </cfRule>
    <cfRule type="cellIs" dxfId="88" priority="166" operator="equal">
      <formula>"N"</formula>
    </cfRule>
    <cfRule type="cellIs" dxfId="87" priority="167" operator="equal">
      <formula>"W"</formula>
    </cfRule>
  </conditionalFormatting>
  <conditionalFormatting sqref="AL36:AP45">
    <cfRule type="cellIs" dxfId="86" priority="181" operator="equal">
      <formula>"N"</formula>
    </cfRule>
    <cfRule type="cellIs" dxfId="85" priority="182" operator="equal">
      <formula>"W"</formula>
    </cfRule>
    <cfRule type="cellIs" dxfId="84" priority="183" operator="equal">
      <formula>"L"</formula>
    </cfRule>
  </conditionalFormatting>
  <conditionalFormatting sqref="AM48:XFD52">
    <cfRule type="cellIs" dxfId="73" priority="11" operator="equal">
      <formula>"L"</formula>
    </cfRule>
    <cfRule type="cellIs" dxfId="72" priority="9" operator="equal">
      <formula>"N"</formula>
    </cfRule>
    <cfRule type="cellIs" dxfId="71" priority="10" operator="equal">
      <formula>"W"</formula>
    </cfRule>
  </conditionalFormatting>
  <conditionalFormatting sqref="AO17:XFD21">
    <cfRule type="cellIs" dxfId="62" priority="143" operator="equal">
      <formula>"L"</formula>
    </cfRule>
    <cfRule type="cellIs" dxfId="61" priority="141" operator="equal">
      <formula>"N"</formula>
    </cfRule>
    <cfRule type="cellIs" dxfId="60" priority="142" operator="equal">
      <formula>"W"</formula>
    </cfRule>
  </conditionalFormatting>
  <conditionalFormatting sqref="AQ5:AQ14 AS5:XFD14">
    <cfRule type="cellIs" dxfId="47" priority="383" operator="equal">
      <formula>"L"</formula>
    </cfRule>
    <cfRule type="cellIs" dxfId="46" priority="382" operator="equal">
      <formula>"W"</formula>
    </cfRule>
    <cfRule type="cellIs" dxfId="45" priority="381" operator="equal">
      <formula>"N"</formula>
    </cfRule>
  </conditionalFormatting>
  <conditionalFormatting sqref="AQ36:AQ45 AS36:XFD45">
    <cfRule type="cellIs" dxfId="34" priority="299" operator="equal">
      <formula>"L"</formula>
    </cfRule>
    <cfRule type="cellIs" dxfId="33" priority="298" operator="equal">
      <formula>"W"</formula>
    </cfRule>
    <cfRule type="cellIs" dxfId="32" priority="297" operator="equal">
      <formula>"N"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3" operator="containsText" id="{44E81184-EAD1-4D35-8465-FCC0F199EACE}">
            <xm:f>NOT(ISERROR(SEARCH(Paramétrage!$B$12,E48)))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2" operator="containsText" id="{46016768-E1DA-4468-814F-ADFFADD20691}">
            <xm:f>NOT(ISERROR(SEARCH(Paramétrage!$B$13,E48)))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84" operator="containsText" id="{7612089F-1379-407C-AD00-6A1F8C47FE55}">
            <xm:f>NOT(ISERROR(SEARCH(Paramétrage!$B$11,E48)))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85" operator="containsText" id="{3D6DE72A-A087-4870-A0CE-8789299F6422}">
            <xm:f>NOT(ISERROR(SEARCH(Paramétrage!$B$10,E48)))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86" operator="containsText" id="{41AAD6B7-3947-40D1-923B-057D92D5B1F5}">
            <xm:f>NOT(ISERROR(SEARCH(Paramétrage!$B$9,E48)))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87" operator="containsText" id="{F8470041-8A36-4F66-ADEF-F537765998F7}">
            <xm:f>NOT(ISERROR(SEARCH(Paramétrage!$B$8,E48)))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88" operator="containsText" id="{6E7CFEE0-430D-4B2C-8D9F-D0DD4FDA988D}">
            <xm:f>NOT(ISERROR(SEARCH(Paramétrage!$B$7,E48)))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1" operator="containsText" id="{9B8DD445-677D-41EC-BA52-0AB490A20B3E}">
            <xm:f>NOT(ISERROR(SEARCH(Paramétrage!$B$14,E48)))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E48:G52</xm:sqref>
        </x14:conditionalFormatting>
        <x14:conditionalFormatting xmlns:xm="http://schemas.microsoft.com/office/excel/2006/main">
          <x14:cfRule type="containsText" priority="466" operator="containsText" id="{FE164556-2BF4-4FDE-8D56-907E09BD4481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65" operator="containsText" id="{3815044D-A093-46FB-8407-BCCF9DFBA949}">
            <xm:f>NOT(ISERROR(SEARCH(Paramétrage!$B$13,E1)))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71" operator="containsText" id="{7A2E917B-F6DB-414E-BB22-AD8D329178B6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70" operator="containsText" id="{4EEE28F3-02EC-47BF-A33E-B1723C45D5BF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69" operator="containsText" id="{E2F57797-23D9-4B47-98F4-9A9BA0216F2D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68" operator="containsText" id="{4CB3954E-D0F9-49F2-AAEE-33F24FD8DE28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67" operator="containsText" id="{49445BCE-D3ED-4225-A6C8-4753C56F6F0A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E1:L4 J5:J14 L5:L14 E15:L35 AL24:AO24 AQ24:XFD24 AL25:XFD35 J36:J45 L36:L45 E46:L47 E60:L1048576</xm:sqref>
        </x14:conditionalFormatting>
        <x14:conditionalFormatting xmlns:xm="http://schemas.microsoft.com/office/excel/2006/main">
          <x14:cfRule type="containsText" priority="73" operator="containsText" id="{B4B20FA3-FC54-4786-B727-DEA5A71610E6}">
            <xm:f>NOT(ISERROR(SEARCH(Paramétrage!$B$8,H48)))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7" operator="containsText" id="{56A1B83D-E7A4-4AC3-A4BA-C1C4ECC959CE}">
            <xm:f>NOT(ISERROR(SEARCH(Paramétrage!$B$14,H48)))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74" operator="containsText" id="{FA693D31-C8D8-451B-8630-AD0C3D7DE50F}">
            <xm:f>NOT(ISERROR(SEARCH(Paramétrage!$B$7,H48)))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8" operator="containsText" id="{CDD32170-66D2-4A41-BF94-EFD1143C656D}">
            <xm:f>NOT(ISERROR(SEARCH(Paramétrage!$B$13,H48)))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69" operator="containsText" id="{133811BA-80F8-47BD-BC70-1073CB679918}">
            <xm:f>NOT(ISERROR(SEARCH(Paramétrage!$B$12,H48)))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0" operator="containsText" id="{BC96B238-320A-4C97-9EF8-FB9117C79A16}">
            <xm:f>NOT(ISERROR(SEARCH(Paramétrage!$B$11,H48)))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71" operator="containsText" id="{D46C40A8-E632-4B5E-B0F7-748FD09A2367}">
            <xm:f>NOT(ISERROR(SEARCH(Paramétrage!$B$10,H48)))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72" operator="containsText" id="{66087FFE-480A-48B9-AAA8-97DFD26B7FF5}">
            <xm:f>NOT(ISERROR(SEARCH(Paramétrage!$B$9,H48)))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H48:L52</xm:sqref>
        </x14:conditionalFormatting>
        <x14:conditionalFormatting xmlns:xm="http://schemas.microsoft.com/office/excel/2006/main">
          <x14:cfRule type="containsText" priority="63" operator="containsText" id="{8B600834-9550-4DD6-9039-1F5BC3CF42F4}">
            <xm:f>NOT(ISERROR(SEARCH(Paramétrage!$B$10,P48)))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66" operator="containsText" id="{6E9E85BC-5C49-4DAC-80FC-451DEBBF577E}">
            <xm:f>NOT(ISERROR(SEARCH(Paramétrage!$B$7,P48)))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2" operator="containsText" id="{66A34C37-28B6-433E-A3B0-C34796351132}">
            <xm:f>NOT(ISERROR(SEARCH(Paramétrage!$B$11,P48)))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64" operator="containsText" id="{7CDA1CF6-48C7-40EC-BC41-E552B3B43DE4}">
            <xm:f>NOT(ISERROR(SEARCH(Paramétrage!$B$9,P48)))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65" operator="containsText" id="{B7E6FB7B-8FEE-4C75-A76F-ECB28AAF8192}">
            <xm:f>NOT(ISERROR(SEARCH(Paramétrage!$B$8,P48)))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1" operator="containsText" id="{542DF106-41DE-4E90-966A-F098A263D98D}">
            <xm:f>NOT(ISERROR(SEARCH(Paramétrage!$B$12,P48)))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9" operator="containsText" id="{72BD6A8A-B21B-4C7E-B63F-C5197DEB0595}">
            <xm:f>NOT(ISERROR(SEARCH(Paramétrage!$B$14,P48)))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60" operator="containsText" id="{404C6434-946A-4A14-A639-11B02008CC68}">
            <xm:f>NOT(ISERROR(SEARCH(Paramétrage!$B$13,P48)))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m:sqref>P48:R52</xm:sqref>
        </x14:conditionalFormatting>
        <x14:conditionalFormatting xmlns:xm="http://schemas.microsoft.com/office/excel/2006/main">
          <x14:cfRule type="containsText" priority="418" operator="containsText" id="{C8799B0D-EF2D-49E3-8163-52B0B425C1AE}">
            <xm:f>NOT(ISERROR(SEARCH(Paramétrage!$B$13,P1)))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21" operator="containsText" id="{B62591DE-341F-4E13-9495-8F0089F25542}">
            <xm:f>NOT(ISERROR(SEARCH(Paramétrage!$B$10,P1)))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24" operator="containsText" id="{6D8EF5F7-FDD9-4886-947B-7DC140E6F07C}">
            <xm:f>NOT(ISERROR(SEARCH(Paramétrage!$B$7,P1)))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23" operator="containsText" id="{29FAA534-46C4-4CD2-9E18-5217E03EDDC7}">
            <xm:f>NOT(ISERROR(SEARCH(Paramétrage!$B$8,P1)))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22" operator="containsText" id="{C6CDA373-1254-4B38-A00D-8FBEC4D8A1AF}">
            <xm:f>NOT(ISERROR(SEARCH(Paramétrage!$B$9,P1)))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20" operator="containsText" id="{67E81241-7DD6-41D7-A1B5-2051F3615DF1}">
            <xm:f>NOT(ISERROR(SEARCH(Paramétrage!$B$11,P1)))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19" operator="containsText" id="{536174DE-C77F-4FB1-9C32-48EC2241F829}">
            <xm:f>NOT(ISERROR(SEARCH(Paramétrage!$B$12,P1)))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17" operator="containsText" id="{752230C5-CBE9-411D-BCC3-38C1C1CC29F1}">
            <xm:f>NOT(ISERROR(SEARCH(Paramétrage!$B$14,P1)))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P1:W4</xm:sqref>
        </x14:conditionalFormatting>
        <x14:conditionalFormatting xmlns:xm="http://schemas.microsoft.com/office/excel/2006/main">
          <x14:cfRule type="containsText" priority="428" operator="containsText" id="{5AA58543-FAC4-44C1-BDED-012D46C9F67C}">
            <xm:f>NOT(ISERROR(SEARCH(Paramétrage!$B$11,B15)))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32" operator="containsText" id="{649214FD-2BD3-4A46-A043-885F1A12085A}">
            <xm:f>NOT(ISERROR(SEARCH(Paramétrage!$B$7,B15)))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31" operator="containsText" id="{4F4275A5-A171-45C5-9617-D60A925F8DD1}">
            <xm:f>NOT(ISERROR(SEARCH(Paramétrage!$B$8,B15)))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30" operator="containsText" id="{68011A4B-8E6E-4246-9E8A-A3181762E4FA}">
            <xm:f>NOT(ISERROR(SEARCH(Paramétrage!$B$9,B15)))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29" operator="containsText" id="{49C6156E-A5C2-4E62-8254-17E9011545AC}">
            <xm:f>NOT(ISERROR(SEARCH(Paramétrage!$B$10,B15)))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26" operator="containsText" id="{7D01A8BB-89B4-41AF-B22C-A19A5B1F4123}">
            <xm:f>NOT(ISERROR(SEARCH(Paramétrage!$B$13,B15)))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27" operator="containsText" id="{B286F005-6754-4B2C-B245-D0AB69314A1F}">
            <xm:f>NOT(ISERROR(SEARCH(Paramétrage!$B$12,B15)))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P15:W16 AA15:AH16 AL15:XFD16 P17:R21 T17:W21 AA17:AC21 AE17:AH21 AL17:AN21 AP17:XFD21 AL22:XFD23 P46:W47 AA46:AH47 AL46:XFD47 T48:W52 AA48:AA52 AE48:AH52 B53:Y59 AA53:AH1048576 AL53:XFD1048576</xm:sqref>
        </x14:conditionalFormatting>
        <x14:conditionalFormatting xmlns:xm="http://schemas.microsoft.com/office/excel/2006/main">
          <x14:cfRule type="containsText" priority="340" operator="containsText" id="{9D2AC910-216C-4CB8-8B14-25B2F283814A}">
            <xm:f>NOT(ISERROR(SEARCH(Paramétrage!$B$7,P22)))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34" operator="containsText" id="{C7F9ECE2-A430-456C-B70F-2BCFC24884AF}">
            <xm:f>NOT(ISERROR(SEARCH(Paramétrage!$B$13,P22)))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33" operator="containsText" id="{541F10E4-8018-40E9-B516-78B75E1610F5}">
            <xm:f>NOT(ISERROR(SEARCH(Paramétrage!$B$14,P22)))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36" operator="containsText" id="{BCCB2739-BD47-4B14-B289-3DE4D0BC2F4A}">
            <xm:f>NOT(ISERROR(SEARCH(Paramétrage!$B$11,P22)))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37" operator="containsText" id="{1C7E3AD6-4FA6-4D95-8889-8A5ACC393EC0}">
            <xm:f>NOT(ISERROR(SEARCH(Paramétrage!$B$10,P22)))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38" operator="containsText" id="{2DF21A3B-4074-426A-8751-81535DEC984C}">
            <xm:f>NOT(ISERROR(SEARCH(Paramétrage!$B$9,P22)))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35" operator="containsText" id="{F2F3E2A5-CC88-43D4-BF39-53C868279849}">
            <xm:f>NOT(ISERROR(SEARCH(Paramétrage!$B$12,P22)))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39" operator="containsText" id="{7C4912CC-A334-490D-8B1B-E131F6DF5449}">
            <xm:f>NOT(ISERROR(SEARCH(Paramétrage!$B$8,P22)))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P22:W35</xm:sqref>
        </x14:conditionalFormatting>
        <x14:conditionalFormatting xmlns:xm="http://schemas.microsoft.com/office/excel/2006/main">
          <x14:cfRule type="containsText" priority="457" operator="containsText" id="{77FC226B-3785-4E4A-A791-5B33B99F6DAE}">
            <xm:f>NOT(ISERROR(SEARCH(Paramétrage!$B$7,P60)))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56" operator="containsText" id="{846A256B-4289-4507-B739-A6FB027CEC05}">
            <xm:f>NOT(ISERROR(SEARCH(Paramétrage!$B$8,P60)))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55" operator="containsText" id="{A67BDF22-491B-4593-B4E7-35BC2AFCA2CC}">
            <xm:f>NOT(ISERROR(SEARCH(Paramétrage!$B$9,P60)))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54" operator="containsText" id="{A5D704E4-914D-4132-ABF2-F1F91FA00D87}">
            <xm:f>NOT(ISERROR(SEARCH(Paramétrage!$B$10,P60)))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53" operator="containsText" id="{0394A765-B1D7-4F13-B631-CACD40FD370F}">
            <xm:f>NOT(ISERROR(SEARCH(Paramétrage!$B$11,P60)))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52" operator="containsText" id="{0E6F56A5-A0EA-4151-8335-8907673F0E1E}">
            <xm:f>NOT(ISERROR(SEARCH(Paramétrage!$B$12,P60)))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51" operator="containsText" id="{8E9800BB-43F3-4009-B4F4-471039E98C71}">
            <xm:f>NOT(ISERROR(SEARCH(Paramétrage!$B$13,P60)))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50" operator="containsText" id="{DFBD3CC8-A0EA-4E3C-B5AB-80DF918FD265}">
            <xm:f>NOT(ISERROR(SEARCH(Paramétrage!$B$14,P60)))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P60:W1048576</xm:sqref>
        </x14:conditionalFormatting>
        <x14:conditionalFormatting xmlns:xm="http://schemas.microsoft.com/office/excel/2006/main">
          <x14:cfRule type="containsText" priority="155" operator="containsText" id="{47FFC168-19B9-40B9-A046-04772ED63B7D}">
            <xm:f>NOT(ISERROR(SEARCH(Paramétrage!$B$14,S17)))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156" operator="containsText" id="{F48D97E9-896B-4503-8D11-71CF214BA1ED}">
            <xm:f>NOT(ISERROR(SEARCH(Paramétrage!$B$13,S17)))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157" operator="containsText" id="{E9D9C124-44B3-4560-BB20-5473BFD82AE3}">
            <xm:f>NOT(ISERROR(SEARCH(Paramétrage!$B$12,S17)))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58" operator="containsText" id="{C5843645-557E-4DA1-A494-9C0F5B2714ED}">
            <xm:f>NOT(ISERROR(SEARCH(Paramétrage!$B$11,S17)))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59" operator="containsText" id="{AE37813F-609C-4E71-9EEB-F356A933483E}">
            <xm:f>NOT(ISERROR(SEARCH(Paramétrage!$B$10,S17)))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60" operator="containsText" id="{751492A7-7032-417B-86FE-7553AD57D1A9}">
            <xm:f>NOT(ISERROR(SEARCH(Paramétrage!$B$9,S17)))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1" operator="containsText" id="{DA50F0B2-C619-472D-89B8-D630AB99D540}">
            <xm:f>NOT(ISERROR(SEARCH(Paramétrage!$B$8,S17)))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2" operator="containsText" id="{2F82DFB6-6F51-4032-91C6-72B3B07F04C2}">
            <xm:f>NOT(ISERROR(SEARCH(Paramétrage!$B$7,S17)))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S17:S21</xm:sqref>
        </x14:conditionalFormatting>
        <x14:conditionalFormatting xmlns:xm="http://schemas.microsoft.com/office/excel/2006/main">
          <x14:cfRule type="containsText" priority="50" operator="containsText" id="{A39E4319-2CD4-46B2-84C1-285EF7AA9075}">
            <xm:f>NOT(ISERROR(SEARCH(Paramétrage!$B$9,S48)))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9" operator="containsText" id="{5C527F58-99F8-4C9B-948A-2302D52CC08D}">
            <xm:f>NOT(ISERROR(SEARCH(Paramétrage!$B$10,S48)))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7" operator="containsText" id="{F9FE55D7-D488-4CAD-8D2A-D622A05671B0}">
            <xm:f>NOT(ISERROR(SEARCH(Paramétrage!$B$12,S48)))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6" operator="containsText" id="{54269C58-97F2-40D5-97B1-A9B51B4F9A58}">
            <xm:f>NOT(ISERROR(SEARCH(Paramétrage!$B$13,S48)))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8" operator="containsText" id="{CD354B00-0D2B-4634-BDFB-1787F9562E73}">
            <xm:f>NOT(ISERROR(SEARCH(Paramétrage!$B$11,S48)))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5" operator="containsText" id="{C73FB047-0B84-4324-B8D0-4725ADD8E0A0}">
            <xm:f>NOT(ISERROR(SEARCH(Paramétrage!$B$14,S48)))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52" operator="containsText" id="{BA59D714-69AD-424E-B785-863328A8B13A}">
            <xm:f>NOT(ISERROR(SEARCH(Paramétrage!$B$7,S48)))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1" operator="containsText" id="{F271C7FF-BD1C-4074-A5C2-5F261C88E900}">
            <xm:f>NOT(ISERROR(SEARCH(Paramétrage!$B$8,S48)))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S48:S52</xm:sqref>
        </x14:conditionalFormatting>
        <x14:conditionalFormatting xmlns:xm="http://schemas.microsoft.com/office/excel/2006/main">
          <x14:cfRule type="containsText" priority="395" operator="containsText" id="{91EB5D60-9F50-4C15-9DBC-5E7B53766179}">
            <xm:f>NOT(ISERROR(SEARCH(Paramétrage!$B$14,U5)))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96" operator="containsText" id="{3F23A79A-88BB-4FBB-828D-5BFED4030B32}">
            <xm:f>NOT(ISERROR(SEARCH(Paramétrage!$B$13,U5)))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97" operator="containsText" id="{3AB1939D-CDB5-4577-A1D0-A1147A2B19C9}">
            <xm:f>NOT(ISERROR(SEARCH(Paramétrage!$B$12,U5)))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98" operator="containsText" id="{A6EB5741-060F-47CF-A8DA-0DBA20BB80E2}">
            <xm:f>NOT(ISERROR(SEARCH(Paramétrage!$B$11,U5)))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99" operator="containsText" id="{D7808E7A-7861-4443-8A89-C901994482F1}">
            <xm:f>NOT(ISERROR(SEARCH(Paramétrage!$B$10,U5)))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00" operator="containsText" id="{35F0D343-F47E-47EB-986A-93450E68C9BC}">
            <xm:f>NOT(ISERROR(SEARCH(Paramétrage!$B$9,U5)))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01" operator="containsText" id="{36ED3364-5AAB-471E-8861-56E7A93027C0}">
            <xm:f>NOT(ISERROR(SEARCH(Paramétrage!$B$8,U5)))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02" operator="containsText" id="{336C83B3-A474-46F9-928A-7B129201E148}">
            <xm:f>NOT(ISERROR(SEARCH(Paramétrage!$B$7,U5)))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U5:U14 W5:W14</xm:sqref>
        </x14:conditionalFormatting>
        <x14:conditionalFormatting xmlns:xm="http://schemas.microsoft.com/office/excel/2006/main">
          <x14:cfRule type="containsText" priority="318" operator="containsText" id="{6D66FC02-730B-4139-BA96-AF2954E96A7B}">
            <xm:f>NOT(ISERROR(SEARCH(Paramétrage!$B$7,U36)))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17" operator="containsText" id="{D097B0FD-80BC-4701-B44C-9233797F3646}">
            <xm:f>NOT(ISERROR(SEARCH(Paramétrage!$B$8,U36)))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6" operator="containsText" id="{A15616CC-AF6B-4C6C-899F-9D12A3D631DE}">
            <xm:f>NOT(ISERROR(SEARCH(Paramétrage!$B$9,U36)))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15" operator="containsText" id="{50034860-4D57-453D-B9E8-0E3AB6A11089}">
            <xm:f>NOT(ISERROR(SEARCH(Paramétrage!$B$10,U36)))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14" operator="containsText" id="{025C7EAB-CCEE-4CCE-9625-5430C596312C}">
            <xm:f>NOT(ISERROR(SEARCH(Paramétrage!$B$11,U36)))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13" operator="containsText" id="{F28B6FAC-03FF-49EA-A2FF-6742EE57215D}">
            <xm:f>NOT(ISERROR(SEARCH(Paramétrage!$B$12,U36)))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12" operator="containsText" id="{D1B87B67-92EB-4A33-9328-285C068A8745}">
            <xm:f>NOT(ISERROR(SEARCH(Paramétrage!$B$13,U36)))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11" operator="containsText" id="{E68A3F81-56CF-4A6B-AF55-6898650C4B0F}">
            <xm:f>NOT(ISERROR(SEARCH(Paramétrage!$B$14,U36)))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U36:U45 W36:W45</xm:sqref>
        </x14:conditionalFormatting>
        <x14:conditionalFormatting xmlns:xm="http://schemas.microsoft.com/office/excel/2006/main">
          <x14:cfRule type="containsText" priority="445" operator="containsText" id="{C59BCB3B-1C9B-419C-84EF-1CC062AC5FC5}">
            <xm:f>NOT(ISERROR(SEARCH(Paramétrage!$B$8,AA1)))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46" operator="containsText" id="{ABAAFE2A-F27E-4197-AF00-E812D573561C}">
            <xm:f>NOT(ISERROR(SEARCH(Paramétrage!$B$7,AA1)))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41" operator="containsText" id="{201308C1-780A-403B-A73C-A1CADA069AA1}">
            <xm:f>NOT(ISERROR(SEARCH(Paramétrage!$B$12,AA1)))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42" operator="containsText" id="{FA955A37-199B-4CC4-8C22-F7F1F9137875}">
            <xm:f>NOT(ISERROR(SEARCH(Paramétrage!$B$11,AA1)))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43" operator="containsText" id="{AE13A1C0-71A5-40FF-835C-115ADFE3B555}">
            <xm:f>NOT(ISERROR(SEARCH(Paramétrage!$B$10,AA1)))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44" operator="containsText" id="{D00DB58B-4306-4DAF-9E4E-CCD5E2647C57}">
            <xm:f>NOT(ISERROR(SEARCH(Paramétrage!$B$9,AA1)))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40" operator="containsText" id="{537BEB4C-E244-4EA0-81A9-ED792D1CB9CD}">
            <xm:f>NOT(ISERROR(SEARCH(Paramétrage!$B$13,AA1)))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39" operator="containsText" id="{3A6704CA-1E21-4AD1-B0A4-CBF97093021A}">
            <xm:f>NOT(ISERROR(SEARCH(Paramétrage!$B$14,AA1)))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AA1:AH4</xm:sqref>
        </x14:conditionalFormatting>
        <x14:conditionalFormatting xmlns:xm="http://schemas.microsoft.com/office/excel/2006/main">
          <x14:cfRule type="containsText" priority="347" operator="containsText" id="{17022600-7E10-4C74-B841-409C98365E48}">
            <xm:f>NOT(ISERROR(SEARCH(Paramétrage!$B$8,AA22)))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41" operator="containsText" id="{F67DF512-E22B-443E-A269-EF87A7C8B980}">
            <xm:f>NOT(ISERROR(SEARCH(Paramétrage!$B$14,AA22)))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42" operator="containsText" id="{E893485D-8C08-41D2-92BC-DCAAC051D9FD}">
            <xm:f>NOT(ISERROR(SEARCH(Paramétrage!$B$13,AA22)))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43" operator="containsText" id="{2135F7D1-7B32-4BB4-B7AE-52F738739C4F}">
            <xm:f>NOT(ISERROR(SEARCH(Paramétrage!$B$12,AA22)))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44" operator="containsText" id="{D9AE0CDE-EDAF-432B-BB02-8D23A2FA33B6}">
            <xm:f>NOT(ISERROR(SEARCH(Paramétrage!$B$11,AA22)))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45" operator="containsText" id="{BED45C7F-6CB5-4876-9A7E-77DB216DA9EA}">
            <xm:f>NOT(ISERROR(SEARCH(Paramétrage!$B$10,AA22)))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46" operator="containsText" id="{6B623A7C-96D0-4574-90B3-E45DFE35F4E2}">
            <xm:f>NOT(ISERROR(SEARCH(Paramétrage!$B$9,AA22)))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48" operator="containsText" id="{85E07A70-A5D9-4C2D-9011-80657A59F4B4}">
            <xm:f>NOT(ISERROR(SEARCH(Paramétrage!$B$7,AA22)))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AA22:AH35</xm:sqref>
        </x14:conditionalFormatting>
        <x14:conditionalFormatting xmlns:xm="http://schemas.microsoft.com/office/excel/2006/main">
          <x14:cfRule type="containsText" priority="44" operator="containsText" id="{ABCC24D0-A46D-42D2-9B19-D1A420F1DC37}">
            <xm:f>NOT(ISERROR(SEARCH(Paramétrage!$B$7,AB48)))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2" operator="containsText" id="{E9C6287E-313C-4A9C-8D6A-51E4EB919B27}">
            <xm:f>NOT(ISERROR(SEARCH(Paramétrage!$B$9,AB48)))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3" operator="containsText" id="{A191C018-1DE3-48B7-89DD-393A09938387}">
            <xm:f>NOT(ISERROR(SEARCH(Paramétrage!$B$8,AB48)))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1" operator="containsText" id="{17EA5F4C-794C-4206-A30F-ADD1E875D1F3}">
            <xm:f>NOT(ISERROR(SEARCH(Paramétrage!$B$10,AB48)))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0" operator="containsText" id="{6E173BAD-9383-4D23-B3FA-C26137D53023}">
            <xm:f>NOT(ISERROR(SEARCH(Paramétrage!$B$11,AB48)))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9" operator="containsText" id="{3F9A4904-EC22-4E6F-8FEB-AC6C87D5A594}">
            <xm:f>NOT(ISERROR(SEARCH(Paramétrage!$B$12,AB48)))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8" operator="containsText" id="{48160C2E-2229-42B6-8252-3C3CACDBD134}">
            <xm:f>NOT(ISERROR(SEARCH(Paramétrage!$B$13,AB48)))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7" operator="containsText" id="{504750B8-8485-43F4-9ADE-74EB4178BD70}">
            <xm:f>NOT(ISERROR(SEARCH(Paramétrage!$B$14,AB48)))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AB48:AC52</xm:sqref>
        </x14:conditionalFormatting>
        <x14:conditionalFormatting xmlns:xm="http://schemas.microsoft.com/office/excel/2006/main">
          <x14:cfRule type="containsText" priority="144" operator="containsText" id="{3D33241E-C99A-4EE0-82DE-0738E677B4DE}">
            <xm:f>NOT(ISERROR(SEARCH(Paramétrage!$B$14,AD17)))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145" operator="containsText" id="{8C617F33-D4CD-469D-8006-F7FDE0544232}">
            <xm:f>NOT(ISERROR(SEARCH(Paramétrage!$B$13,AD17)))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146" operator="containsText" id="{C84CE7E6-9530-4F5B-95D6-EA4C386B2A2E}">
            <xm:f>NOT(ISERROR(SEARCH(Paramétrage!$B$12,AD17)))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47" operator="containsText" id="{91DC9E39-653D-4B63-A71B-5979196781B0}">
            <xm:f>NOT(ISERROR(SEARCH(Paramétrage!$B$11,AD17)))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48" operator="containsText" id="{F4C2804F-5479-4B49-A651-D1A23182B45C}">
            <xm:f>NOT(ISERROR(SEARCH(Paramétrage!$B$10,AD17)))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49" operator="containsText" id="{EFA950ED-34C5-45DF-BE19-776F1F4E554C}">
            <xm:f>NOT(ISERROR(SEARCH(Paramétrage!$B$9,AD17)))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50" operator="containsText" id="{E8FF5320-7B35-4B66-860A-FE53AE4C39A7}">
            <xm:f>NOT(ISERROR(SEARCH(Paramétrage!$B$8,AD17)))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1" operator="containsText" id="{FA8EBBFB-674A-4F50-8D37-39629D90CE96}">
            <xm:f>NOT(ISERROR(SEARCH(Paramétrage!$B$7,AD17)))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AD17:AD21</xm:sqref>
        </x14:conditionalFormatting>
        <x14:conditionalFormatting xmlns:xm="http://schemas.microsoft.com/office/excel/2006/main">
          <x14:cfRule type="containsText" priority="23" operator="containsText" id="{2FBCEA56-EA7A-46F5-91EE-CE928B0CDBFB}">
            <xm:f>NOT(ISERROR(SEARCH(Paramétrage!$B$14,AD48)))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4" operator="containsText" id="{A7C9DF03-7C19-4DD6-B25C-A1E7B744C3FF}">
            <xm:f>NOT(ISERROR(SEARCH(Paramétrage!$B$13,AD48)))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5" operator="containsText" id="{61B0E257-DBE7-46AE-AC81-6459F7D8F963}">
            <xm:f>NOT(ISERROR(SEARCH(Paramétrage!$B$12,AD48)))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6" operator="containsText" id="{D1DD118B-67FF-47D0-A1DA-5294527C578C}">
            <xm:f>NOT(ISERROR(SEARCH(Paramétrage!$B$11,AD48)))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7" operator="containsText" id="{8154C2FD-3877-4E5D-B442-2CB422D084FF}">
            <xm:f>NOT(ISERROR(SEARCH(Paramétrage!$B$10,AD48)))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8" operator="containsText" id="{A4CEE8F7-F34F-40AE-92E1-6F00A2240C78}">
            <xm:f>NOT(ISERROR(SEARCH(Paramétrage!$B$9,AD48)))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9" operator="containsText" id="{2A050957-D75E-465B-AB18-7FF03B8A310F}">
            <xm:f>NOT(ISERROR(SEARCH(Paramétrage!$B$8,AD48)))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0" operator="containsText" id="{C3667DF9-CAB5-4352-8E2A-24F0FFD3EEC9}">
            <xm:f>NOT(ISERROR(SEARCH(Paramétrage!$B$7,AD48)))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AD48:AD52</xm:sqref>
        </x14:conditionalFormatting>
        <x14:conditionalFormatting xmlns:xm="http://schemas.microsoft.com/office/excel/2006/main">
          <x14:cfRule type="containsText" priority="391" operator="containsText" id="{D43E705F-F0DB-4D53-A81D-E7D5E630D8A0}">
            <xm:f>NOT(ISERROR(SEARCH(Paramétrage!$B$7,AF5)))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90" operator="containsText" id="{2D6E4ABA-7EAD-48CE-A260-885F266E9920}">
            <xm:f>NOT(ISERROR(SEARCH(Paramétrage!$B$8,AF5)))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85" operator="containsText" id="{C6AB7704-3542-4C3B-914C-5E2E0995F3ED}">
            <xm:f>NOT(ISERROR(SEARCH(Paramétrage!$B$13,AF5)))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84" operator="containsText" id="{CC8725F6-6F04-4CDC-90FD-5E3223A133A2}">
            <xm:f>NOT(ISERROR(SEARCH(Paramétrage!$B$14,AF5)))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86" operator="containsText" id="{3DBA5B04-1B78-4480-BFDB-EB11E7E70AF1}">
            <xm:f>NOT(ISERROR(SEARCH(Paramétrage!$B$12,AF5)))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87" operator="containsText" id="{58A4566E-7231-4242-B792-E596B1D39026}">
            <xm:f>NOT(ISERROR(SEARCH(Paramétrage!$B$11,AF5)))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88" operator="containsText" id="{BDF4B97B-1BEA-45A8-A616-8F293F4E6E00}">
            <xm:f>NOT(ISERROR(SEARCH(Paramétrage!$B$10,AF5)))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89" operator="containsText" id="{3FAD891D-28A9-4598-B688-75C724CC7275}">
            <xm:f>NOT(ISERROR(SEARCH(Paramétrage!$B$9,AF5)))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AF5:AF14 AH5:AH14</xm:sqref>
        </x14:conditionalFormatting>
        <x14:conditionalFormatting xmlns:xm="http://schemas.microsoft.com/office/excel/2006/main">
          <x14:cfRule type="containsText" priority="305" operator="containsText" id="{FD14B89C-1817-4723-891E-6E7B055F9595}">
            <xm:f>NOT(ISERROR(SEARCH(Paramétrage!$B$9,AF36)))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06" operator="containsText" id="{91240D5E-6BF5-406A-A8E7-EB4CBD88FF15}">
            <xm:f>NOT(ISERROR(SEARCH(Paramétrage!$B$8,AF36)))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04" operator="containsText" id="{C8686DB4-294B-47CA-8783-92FB99F51281}">
            <xm:f>NOT(ISERROR(SEARCH(Paramétrage!$B$10,AF36)))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03" operator="containsText" id="{AB8EB052-51D4-4D0C-9593-30266BAA9133}">
            <xm:f>NOT(ISERROR(SEARCH(Paramétrage!$B$11,AF36)))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00" operator="containsText" id="{1C21973A-BD89-4DD8-85C0-4D49F0ECA1CB}">
            <xm:f>NOT(ISERROR(SEARCH(Paramétrage!$B$14,AF36)))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07" operator="containsText" id="{41B30C20-FDC5-4091-8966-D18655D5CB3C}">
            <xm:f>NOT(ISERROR(SEARCH(Paramétrage!$B$7,AF36)))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02" operator="containsText" id="{29922FEC-44FF-4728-B226-92DC829499B6}">
            <xm:f>NOT(ISERROR(SEARCH(Paramétrage!$B$12,AF36)))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01" operator="containsText" id="{009E768A-9B94-43F5-829F-3990847BD4FF}">
            <xm:f>NOT(ISERROR(SEARCH(Paramétrage!$B$13,AF36)))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m:sqref>AF36:AF45 AH36:AH45</xm:sqref>
        </x14:conditionalFormatting>
        <x14:conditionalFormatting xmlns:xm="http://schemas.microsoft.com/office/excel/2006/main">
          <x14:cfRule type="containsText" priority="16" operator="containsText" id="{78B08A01-CC0C-4D5E-A8A5-D381F6B2869A}">
            <xm:f>NOT(ISERROR(SEARCH(Paramétrage!$B$13,AL48)))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17" operator="containsText" id="{1992190A-26C3-41AA-A0E7-97C832CD49A2}">
            <xm:f>NOT(ISERROR(SEARCH(Paramétrage!$B$12,AL48)))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8" operator="containsText" id="{F37EBF1E-304C-4C31-87A4-F20B2B5F5032}">
            <xm:f>NOT(ISERROR(SEARCH(Paramétrage!$B$11,AL48)))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9" operator="containsText" id="{42CE3F22-5694-4DE5-9602-FF1B7AC3B9BD}">
            <xm:f>NOT(ISERROR(SEARCH(Paramétrage!$B$10,AL48)))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0" operator="containsText" id="{92314D8B-4953-4EAB-BEC9-EFB8F8C4E1D0}">
            <xm:f>NOT(ISERROR(SEARCH(Paramétrage!$B$9,AL48)))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1" operator="containsText" id="{89502524-6CE4-4DA1-9684-A378BBC46CDE}">
            <xm:f>NOT(ISERROR(SEARCH(Paramétrage!$B$8,AL48)))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" operator="containsText" id="{794B30FC-621B-4047-8573-F36665C12537}">
            <xm:f>NOT(ISERROR(SEARCH(Paramétrage!$B$7,AL48)))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5" operator="containsText" id="{38DE337F-2F8F-4F33-9E06-190282F04A60}">
            <xm:f>NOT(ISERROR(SEARCH(Paramétrage!$B$14,AL48)))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AL48:AN52</xm:sqref>
        </x14:conditionalFormatting>
        <x14:conditionalFormatting xmlns:xm="http://schemas.microsoft.com/office/excel/2006/main">
          <x14:cfRule type="containsText" priority="410" operator="containsText" id="{ADBFBCCB-B111-490C-AC8B-6D000473273D}">
            <xm:f>NOT(ISERROR(SEARCH(Paramétrage!$B$10,AL1)))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11" operator="containsText" id="{A7EB604B-F989-4F1E-808F-31F694A7FEC2}">
            <xm:f>NOT(ISERROR(SEARCH(Paramétrage!$B$9,AL1)))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06" operator="containsText" id="{C19D9C74-2C40-4CD9-91A4-059F2B2EF146}">
            <xm:f>NOT(ISERROR(SEARCH(Paramétrage!$B$14,AL1)))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413" operator="containsText" id="{1ABFB1C1-42A5-439A-ACB6-7CB67B0ECA39}">
            <xm:f>NOT(ISERROR(SEARCH(Paramétrage!$B$7,AL1)))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07" operator="containsText" id="{4805F5CD-8490-4CEC-97C8-266D7F65703B}">
            <xm:f>NOT(ISERROR(SEARCH(Paramétrage!$B$13,AL1)))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412" operator="containsText" id="{98E0866D-BDEC-4C88-A5AE-D937D693AEBB}">
            <xm:f>NOT(ISERROR(SEARCH(Paramétrage!$B$8,AL1)))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08" operator="containsText" id="{9E5F3965-118E-48CB-A1E7-22D55CA3BDFE}">
            <xm:f>NOT(ISERROR(SEARCH(Paramétrage!$B$12,AL1)))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09" operator="containsText" id="{7C12A3CF-344A-4E50-AD8D-76F6FC43C323}">
            <xm:f>NOT(ISERROR(SEARCH(Paramétrage!$B$11,AL1)))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AL1:XFD4</xm:sqref>
        </x14:conditionalFormatting>
        <x14:conditionalFormatting xmlns:xm="http://schemas.microsoft.com/office/excel/2006/main">
          <x14:cfRule type="containsText" priority="425" operator="containsText" id="{76FCEAFE-1D67-473C-9670-21B6EE285D2D}">
            <xm:f>NOT(ISERROR(SEARCH(Paramétrage!$B$14,B15)))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AL15:XFD16 AA53:AH1048576 AL53:XFD1048576 AL46:XFD47 AL22:XFD23 P17:R21 T17:W21 AA17:AC21 AE17:AH21 AL17:AN21 AP17:XFD21 T48:W52 AA48:AA52 AE48:AH52 P15:W16 AA15:AH16 P46:W47 AA46:AH47 B53:Y59</xm:sqref>
        </x14:conditionalFormatting>
        <x14:conditionalFormatting xmlns:xm="http://schemas.microsoft.com/office/excel/2006/main">
          <x14:cfRule type="containsText" priority="464" operator="containsText" id="{FF9C4BDA-00E9-43D4-BAF4-647FB16229ED}">
            <xm:f>NOT(ISERROR(SEARCH(Paramétrage!$B$14,E1)))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m:sqref>AL25:XFD35 AL24:AO24 AQ24:XFD24 E1:L4 J5:J14 L5:L14 E15:L35 J36:J45 L36:L45 E46:L47 E60:L1048576</xm:sqref>
        </x14:conditionalFormatting>
        <x14:conditionalFormatting xmlns:xm="http://schemas.microsoft.com/office/excel/2006/main">
          <x14:cfRule type="containsText" priority="134" operator="containsText" id="{BD717F74-307C-4BDB-8341-23BDD10FD729}">
            <xm:f>NOT(ISERROR(SEARCH(Paramétrage!$B$13,AO17)))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137" operator="containsText" id="{4842EA26-AA12-49AD-9938-B059213738AD}">
            <xm:f>NOT(ISERROR(SEARCH(Paramétrage!$B$10,AO17)))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38" operator="containsText" id="{427C9FD5-9E3F-47FD-BA7D-99902EF52845}">
            <xm:f>NOT(ISERROR(SEARCH(Paramétrage!$B$9,AO17)))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39" operator="containsText" id="{287C0B3D-2935-499D-BA03-B4B585EC69DB}">
            <xm:f>NOT(ISERROR(SEARCH(Paramétrage!$B$8,AO17)))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0" operator="containsText" id="{76F344BC-1C6B-4D2F-8BDD-2A587674C625}">
            <xm:f>NOT(ISERROR(SEARCH(Paramétrage!$B$7,AO17)))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3" operator="containsText" id="{E270C512-6765-479B-A801-E7D964B7C528}">
            <xm:f>NOT(ISERROR(SEARCH(Paramétrage!$B$14,AO17)))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135" operator="containsText" id="{2A6A8FD2-A923-4019-9DCA-3D081F505792}">
            <xm:f>NOT(ISERROR(SEARCH(Paramétrage!$B$12,AO17)))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6" operator="containsText" id="{1D214879-3947-40FC-9ABC-D40813F49F24}">
            <xm:f>NOT(ISERROR(SEARCH(Paramétrage!$B$11,AO17)))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AO17:AO21</xm:sqref>
        </x14:conditionalFormatting>
        <x14:conditionalFormatting xmlns:xm="http://schemas.microsoft.com/office/excel/2006/main">
          <x14:cfRule type="containsText" priority="5" operator="containsText" id="{9301DD82-49CD-4381-AE24-9AACB8C28F2D}">
            <xm:f>NOT(ISERROR(SEARCH(Paramétrage!$B$10,AO48)))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" operator="containsText" id="{EA623031-F857-48AF-B0D6-34D7B367828B}">
            <xm:f>NOT(ISERROR(SEARCH(Paramétrage!$B$11,AO48)))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" operator="containsText" id="{4DD2CA60-617A-4110-A659-C53E7CBE7724}">
            <xm:f>NOT(ISERROR(SEARCH(Paramétrage!$B$14,AO48)))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" operator="containsText" id="{DB1E8D91-E2D1-41ED-AF49-0B8CB462E9D5}">
            <xm:f>NOT(ISERROR(SEARCH(Paramétrage!$B$12,AO48)))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" operator="containsText" id="{3C8D50CC-8E73-4099-9B5D-EBA85209463F}">
            <xm:f>NOT(ISERROR(SEARCH(Paramétrage!$B$13,AO48)))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8" operator="containsText" id="{F7747031-31B0-47FD-AB81-EB126A4375BA}">
            <xm:f>NOT(ISERROR(SEARCH(Paramétrage!$B$7,AO48)))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7" operator="containsText" id="{BAFAF4A0-3649-4751-96B0-78EB60F06083}">
            <xm:f>NOT(ISERROR(SEARCH(Paramétrage!$B$8,AO48)))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" operator="containsText" id="{6FDB36B7-2629-4DED-8840-CE972E0A2561}">
            <xm:f>NOT(ISERROR(SEARCH(Paramétrage!$B$9,AO48)))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m:sqref>AO48:XFD52</xm:sqref>
        </x14:conditionalFormatting>
        <x14:conditionalFormatting xmlns:xm="http://schemas.microsoft.com/office/excel/2006/main">
          <x14:cfRule type="containsText" priority="375" operator="containsText" id="{444F8AC1-6EBA-4147-B189-6EB9B5E829B8}">
            <xm:f>NOT(ISERROR(SEARCH(Paramétrage!$B$12,AQ5)))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74" operator="containsText" id="{E5845C8F-DBAF-40D4-B2A2-5E3E3B5D8031}">
            <xm:f>NOT(ISERROR(SEARCH(Paramétrage!$B$13,AQ5)))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373" operator="containsText" id="{ACCB59FB-ADD2-42E4-9A58-7344AC8051AE}">
            <xm:f>NOT(ISERROR(SEARCH(Paramétrage!$B$14,AQ5)))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379" operator="containsText" id="{F3D79D5D-2450-4E5B-BB38-F713922B205D}">
            <xm:f>NOT(ISERROR(SEARCH(Paramétrage!$B$8,AQ5)))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80" operator="containsText" id="{9CAE0FC5-B970-45AC-82F4-1B27ABED9948}">
            <xm:f>NOT(ISERROR(SEARCH(Paramétrage!$B$7,AQ5)))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78" operator="containsText" id="{64D5AA29-3347-4339-8EAE-0BDB86A97EAC}">
            <xm:f>NOT(ISERROR(SEARCH(Paramétrage!$B$9,AQ5)))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77" operator="containsText" id="{16417FED-A584-4A8A-B952-7EB4CCA4A6A2}">
            <xm:f>NOT(ISERROR(SEARCH(Paramétrage!$B$10,AQ5)))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76" operator="containsText" id="{70993BEC-E2DA-4A93-85BD-C5C5DA9F742C}">
            <xm:f>NOT(ISERROR(SEARCH(Paramétrage!$B$11,AQ5)))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m:sqref>AQ5:AQ14 AS5:XFD14</xm:sqref>
        </x14:conditionalFormatting>
        <x14:conditionalFormatting xmlns:xm="http://schemas.microsoft.com/office/excel/2006/main">
          <x14:cfRule type="containsText" priority="289" operator="containsText" id="{6CC1E7B3-A00C-44BD-B812-6AE6E6F71471}">
            <xm:f>NOT(ISERROR(SEARCH(Paramétrage!$B$14,AQ36)))</xm:f>
            <xm:f>Paramétrage!$B$14</xm:f>
            <x14:dxf>
              <fill>
                <patternFill>
                  <bgColor rgb="FFDDFFFF"/>
                </patternFill>
              </fill>
            </x14:dxf>
          </x14:cfRule>
          <x14:cfRule type="containsText" priority="290" operator="containsText" id="{E2292476-07CC-4B31-BEF0-19B9046C0D60}">
            <xm:f>NOT(ISERROR(SEARCH(Paramétrage!$B$13,AQ36)))</xm:f>
            <xm:f>Paramétrage!$B$13</xm:f>
            <x14:dxf>
              <fill>
                <patternFill>
                  <bgColor rgb="FFFFDDFF"/>
                </patternFill>
              </fill>
            </x14:dxf>
          </x14:cfRule>
          <x14:cfRule type="containsText" priority="291" operator="containsText" id="{73917746-B417-44B6-A5BB-53D6E4DC2594}">
            <xm:f>NOT(ISERROR(SEARCH(Paramétrage!$B$12,AQ36)))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92" operator="containsText" id="{03929F10-F3AA-4F2C-ABCE-49E0890E66FC}">
            <xm:f>NOT(ISERROR(SEARCH(Paramétrage!$B$11,AQ36)))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293" operator="containsText" id="{35F89761-2A50-478D-9DFD-510CFBBC2A0B}">
            <xm:f>NOT(ISERROR(SEARCH(Paramétrage!$B$10,AQ36)))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94" operator="containsText" id="{F7721968-7480-46E4-B7CB-843AB6036C45}">
            <xm:f>NOT(ISERROR(SEARCH(Paramétrage!$B$9,AQ36)))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96" operator="containsText" id="{5EEBCA98-FDB0-4AFE-B345-7F9AAB226E41}">
            <xm:f>NOT(ISERROR(SEARCH(Paramétrage!$B$7,AQ36)))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95" operator="containsText" id="{9EF42D76-B3EF-460D-A5B8-9F302640C5C9}">
            <xm:f>NOT(ISERROR(SEARCH(Paramétrage!$B$8,AQ36)))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AQ36:AQ45 AS36:XFD45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B9A9D68-6D76-40E7-9FE0-185DC1C81BC7}">
          <x14:formula1>
            <xm:f>Paramétrage!$A$1:$A$3</xm:f>
          </x14:formula1>
          <xm:sqref>J5:J14 AQ36:AQ45 U5:U14 AQ5:AQ14 J36:J45 AF36:AF45 U36:U45 AF5:AF14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04420-573E-4DDE-8401-B5C137F19EF8}">
  <sheetPr>
    <tabColor rgb="FF00B050"/>
  </sheetPr>
  <dimension ref="B3:Z44"/>
  <sheetViews>
    <sheetView showGridLines="0" topLeftCell="F2" zoomScale="40" zoomScaleNormal="40" workbookViewId="0">
      <selection activeCell="P17" sqref="P17"/>
    </sheetView>
  </sheetViews>
  <sheetFormatPr baseColWidth="10" defaultRowHeight="23" customHeight="1" x14ac:dyDescent="0.55000000000000004"/>
  <cols>
    <col min="1" max="1" width="10.90625" style="115"/>
    <col min="2" max="2" width="54.90625" style="115" customWidth="1"/>
    <col min="3" max="3" width="27.26953125" style="115" customWidth="1"/>
    <col min="4" max="4" width="10.90625" style="115"/>
    <col min="5" max="5" width="35.1796875" style="115" customWidth="1"/>
    <col min="6" max="7" width="28.6328125" style="115" customWidth="1"/>
    <col min="8" max="8" width="10.90625" style="115"/>
    <col min="9" max="9" width="40.08984375" style="115" customWidth="1"/>
    <col min="10" max="10" width="27.26953125" style="115" customWidth="1"/>
    <col min="11" max="11" width="10.90625" style="115"/>
    <col min="12" max="12" width="35.1796875" style="115" customWidth="1"/>
    <col min="13" max="14" width="28.6328125" style="115" customWidth="1"/>
    <col min="15" max="15" width="10.90625" style="115"/>
    <col min="16" max="16" width="35.26953125" style="115" customWidth="1"/>
    <col min="17" max="20" width="23.90625" style="115" customWidth="1"/>
    <col min="21" max="21" width="10.90625" style="115"/>
    <col min="22" max="22" width="44.36328125" style="115" customWidth="1"/>
    <col min="23" max="16384" width="10.90625" style="115"/>
  </cols>
  <sheetData>
    <row r="3" spans="2:26" s="116" customFormat="1" ht="44.5" customHeight="1" x14ac:dyDescent="0.55000000000000004">
      <c r="B3" s="182" t="s">
        <v>70</v>
      </c>
      <c r="C3" s="182"/>
      <c r="E3" s="182" t="s">
        <v>72</v>
      </c>
      <c r="F3" s="182"/>
      <c r="G3" s="182"/>
      <c r="I3" s="182" t="s">
        <v>71</v>
      </c>
      <c r="J3" s="182"/>
      <c r="L3" s="182" t="s">
        <v>73</v>
      </c>
      <c r="M3" s="182"/>
      <c r="N3" s="182"/>
      <c r="Q3" s="183" t="s">
        <v>211</v>
      </c>
      <c r="R3" s="184"/>
      <c r="S3" s="184"/>
      <c r="T3" s="185"/>
      <c r="V3" s="115"/>
      <c r="W3" s="115"/>
      <c r="X3" s="115"/>
      <c r="Y3" s="115"/>
      <c r="Z3" s="115"/>
    </row>
    <row r="4" spans="2:26" ht="23" customHeight="1" x14ac:dyDescent="0.55000000000000004">
      <c r="B4" s="114" t="s">
        <v>0</v>
      </c>
      <c r="C4" s="114" t="s">
        <v>4</v>
      </c>
      <c r="E4" s="114" t="s">
        <v>0</v>
      </c>
      <c r="F4" s="114" t="s">
        <v>135</v>
      </c>
      <c r="G4" s="114" t="s">
        <v>4</v>
      </c>
      <c r="I4" s="114" t="s">
        <v>0</v>
      </c>
      <c r="J4" s="114" t="s">
        <v>4</v>
      </c>
      <c r="L4" s="114" t="s">
        <v>0</v>
      </c>
      <c r="M4" s="114" t="s">
        <v>4</v>
      </c>
      <c r="N4" s="114" t="s">
        <v>4</v>
      </c>
      <c r="Q4" s="114" t="s">
        <v>69</v>
      </c>
      <c r="R4" s="114" t="s">
        <v>62</v>
      </c>
      <c r="S4" s="114" t="s">
        <v>58</v>
      </c>
      <c r="T4" s="114" t="s">
        <v>4</v>
      </c>
    </row>
    <row r="5" spans="2:26" ht="23" customHeight="1" x14ac:dyDescent="0.55000000000000004">
      <c r="B5" s="52" t="e">
        <f>+'2-Phase de classement-Bad'!AB4</f>
        <v>#N/A</v>
      </c>
      <c r="C5" s="7">
        <v>1</v>
      </c>
      <c r="E5" s="52" t="s">
        <v>139</v>
      </c>
      <c r="F5" s="7">
        <v>11</v>
      </c>
      <c r="G5" s="7">
        <v>1</v>
      </c>
      <c r="I5" s="52" t="e">
        <f>+'2-Phase de classement-Padel'!AB4</f>
        <v>#N/A</v>
      </c>
      <c r="J5" s="7">
        <v>1</v>
      </c>
      <c r="L5" s="52" t="s">
        <v>60</v>
      </c>
      <c r="M5" s="7">
        <v>14</v>
      </c>
      <c r="N5" s="7">
        <v>1</v>
      </c>
      <c r="P5" s="52" t="s">
        <v>139</v>
      </c>
      <c r="Q5" s="7">
        <v>11</v>
      </c>
      <c r="R5" s="7">
        <v>17</v>
      </c>
      <c r="S5" s="7">
        <v>28</v>
      </c>
      <c r="T5" s="7">
        <v>1</v>
      </c>
    </row>
    <row r="6" spans="2:26" ht="23" customHeight="1" x14ac:dyDescent="0.55000000000000004">
      <c r="B6" s="53" t="e">
        <f>+'2-Phase de classement-Bad'!AB5</f>
        <v>#N/A</v>
      </c>
      <c r="C6" s="8">
        <v>2</v>
      </c>
      <c r="E6" s="53" t="s">
        <v>59</v>
      </c>
      <c r="F6" s="8">
        <v>12</v>
      </c>
      <c r="G6" s="8">
        <v>2</v>
      </c>
      <c r="I6" s="53" t="e">
        <f>+'2-Phase de classement-Padel'!AB5</f>
        <v>#N/A</v>
      </c>
      <c r="J6" s="8">
        <v>2</v>
      </c>
      <c r="L6" s="53" t="s">
        <v>61</v>
      </c>
      <c r="M6" s="8">
        <v>14</v>
      </c>
      <c r="N6" s="8">
        <v>1</v>
      </c>
      <c r="P6" s="53" t="s">
        <v>59</v>
      </c>
      <c r="Q6" s="8">
        <v>12</v>
      </c>
      <c r="R6" s="8">
        <v>17</v>
      </c>
      <c r="S6" s="8">
        <v>29</v>
      </c>
      <c r="T6" s="8">
        <v>2</v>
      </c>
    </row>
    <row r="7" spans="2:26" ht="23" customHeight="1" x14ac:dyDescent="0.55000000000000004">
      <c r="B7" s="52" t="e">
        <f>+'2-Phase de classement-Bad'!AB6</f>
        <v>#N/A</v>
      </c>
      <c r="C7" s="7">
        <v>3</v>
      </c>
      <c r="E7" s="52" t="s">
        <v>143</v>
      </c>
      <c r="F7" s="7">
        <v>21</v>
      </c>
      <c r="G7" s="7">
        <v>3</v>
      </c>
      <c r="I7" s="52" t="e">
        <f>+'2-Phase de classement-Padel'!AB6</f>
        <v>#N/A</v>
      </c>
      <c r="J7" s="7">
        <v>3</v>
      </c>
      <c r="L7" s="52" t="s">
        <v>59</v>
      </c>
      <c r="M7" s="7">
        <v>17</v>
      </c>
      <c r="N7" s="7">
        <v>3</v>
      </c>
      <c r="P7" s="52" t="s">
        <v>60</v>
      </c>
      <c r="Q7" s="7">
        <v>28</v>
      </c>
      <c r="R7" s="7">
        <v>14</v>
      </c>
      <c r="S7" s="7">
        <v>42</v>
      </c>
      <c r="T7" s="7">
        <v>3</v>
      </c>
    </row>
    <row r="8" spans="2:26" ht="23" customHeight="1" x14ac:dyDescent="0.55000000000000004">
      <c r="B8" s="53" t="e">
        <f>+'2-Phase de classement-Bad'!AB7</f>
        <v>#N/A</v>
      </c>
      <c r="C8" s="8">
        <v>3</v>
      </c>
      <c r="E8" s="53" t="s">
        <v>67</v>
      </c>
      <c r="F8" s="8">
        <v>22</v>
      </c>
      <c r="G8" s="8">
        <v>4</v>
      </c>
      <c r="I8" s="53" t="e">
        <f>+'2-Phase de classement-Padel'!AB7</f>
        <v>#N/A</v>
      </c>
      <c r="J8" s="8">
        <v>4</v>
      </c>
      <c r="L8" s="53" t="s">
        <v>139</v>
      </c>
      <c r="M8" s="8">
        <v>17</v>
      </c>
      <c r="N8" s="8">
        <v>3</v>
      </c>
      <c r="P8" s="53" t="s">
        <v>143</v>
      </c>
      <c r="Q8" s="8">
        <v>21</v>
      </c>
      <c r="R8" s="8">
        <v>23</v>
      </c>
      <c r="S8" s="8">
        <v>44</v>
      </c>
      <c r="T8" s="8">
        <v>4</v>
      </c>
    </row>
    <row r="9" spans="2:26" ht="23" customHeight="1" x14ac:dyDescent="0.55000000000000004">
      <c r="B9" s="52" t="e">
        <f>+'2-Phase de classement-Bad'!AB8</f>
        <v>#N/A</v>
      </c>
      <c r="C9" s="7">
        <v>5</v>
      </c>
      <c r="E9" s="52" t="s">
        <v>68</v>
      </c>
      <c r="F9" s="7">
        <v>25</v>
      </c>
      <c r="G9" s="7">
        <v>5</v>
      </c>
      <c r="I9" s="52" t="e">
        <f>+'2-Phase de classement-Padel'!AB8</f>
        <v>#N/A</v>
      </c>
      <c r="J9" s="7">
        <v>5</v>
      </c>
      <c r="L9" s="52" t="s">
        <v>143</v>
      </c>
      <c r="M9" s="7">
        <v>23</v>
      </c>
      <c r="N9" s="7">
        <v>5</v>
      </c>
      <c r="P9" s="52" t="s">
        <v>61</v>
      </c>
      <c r="Q9" s="7">
        <v>38</v>
      </c>
      <c r="R9" s="7">
        <v>14</v>
      </c>
      <c r="S9" s="7">
        <v>52</v>
      </c>
      <c r="T9" s="7">
        <v>5</v>
      </c>
    </row>
    <row r="10" spans="2:26" ht="23" customHeight="1" x14ac:dyDescent="0.55000000000000004">
      <c r="B10" s="53" t="e">
        <f>+'2-Phase de classement-Bad'!AB9</f>
        <v>#N/A</v>
      </c>
      <c r="C10" s="8">
        <v>6</v>
      </c>
      <c r="E10" s="53" t="s">
        <v>144</v>
      </c>
      <c r="F10" s="8">
        <v>27</v>
      </c>
      <c r="G10" s="8">
        <v>6</v>
      </c>
      <c r="I10" s="53" t="e">
        <f>+'2-Phase de classement-Padel'!AB9</f>
        <v>#N/A</v>
      </c>
      <c r="J10" s="8">
        <v>6</v>
      </c>
      <c r="L10" s="53" t="s">
        <v>138</v>
      </c>
      <c r="M10" s="8">
        <v>29</v>
      </c>
      <c r="N10" s="8">
        <v>6</v>
      </c>
      <c r="P10" s="53" t="s">
        <v>144</v>
      </c>
      <c r="Q10" s="8">
        <v>27</v>
      </c>
      <c r="R10" s="8">
        <v>32</v>
      </c>
      <c r="S10" s="8">
        <v>59</v>
      </c>
      <c r="T10" s="8">
        <v>6</v>
      </c>
    </row>
    <row r="11" spans="2:26" ht="23" customHeight="1" x14ac:dyDescent="0.55000000000000004">
      <c r="B11" s="52" t="e">
        <f>+'2-Phase de classement-Bad'!AB10</f>
        <v>#N/A</v>
      </c>
      <c r="C11" s="7">
        <v>7</v>
      </c>
      <c r="E11" s="52" t="s">
        <v>60</v>
      </c>
      <c r="F11" s="7">
        <v>28</v>
      </c>
      <c r="G11" s="7">
        <v>7</v>
      </c>
      <c r="I11" s="52" t="e">
        <f>+'2-Phase de classement-Padel'!AB10</f>
        <v>#N/A</v>
      </c>
      <c r="J11" s="7">
        <v>7</v>
      </c>
      <c r="L11" s="52" t="s">
        <v>149</v>
      </c>
      <c r="M11" s="7">
        <v>30</v>
      </c>
      <c r="N11" s="7">
        <v>7</v>
      </c>
      <c r="P11" s="52" t="s">
        <v>67</v>
      </c>
      <c r="Q11" s="7">
        <v>22</v>
      </c>
      <c r="R11" s="7">
        <v>41</v>
      </c>
      <c r="S11" s="7">
        <v>63</v>
      </c>
      <c r="T11" s="7">
        <v>7</v>
      </c>
    </row>
    <row r="12" spans="2:26" ht="23" customHeight="1" x14ac:dyDescent="0.55000000000000004">
      <c r="B12" s="53" t="e">
        <f>+'2-Phase de classement-Bad'!AB11</f>
        <v>#N/A</v>
      </c>
      <c r="C12" s="8">
        <v>8</v>
      </c>
      <c r="E12" s="53" t="s">
        <v>147</v>
      </c>
      <c r="F12" s="8">
        <v>34</v>
      </c>
      <c r="G12" s="8">
        <v>8</v>
      </c>
      <c r="I12" s="53" t="e">
        <f>+'2-Phase de classement-Padel'!AB11</f>
        <v>#N/A</v>
      </c>
      <c r="J12" s="8">
        <v>7</v>
      </c>
      <c r="L12" s="53" t="s">
        <v>144</v>
      </c>
      <c r="M12" s="8">
        <v>32</v>
      </c>
      <c r="N12" s="8">
        <v>8</v>
      </c>
      <c r="P12" s="53" t="s">
        <v>138</v>
      </c>
      <c r="Q12" s="8">
        <v>41</v>
      </c>
      <c r="R12" s="8">
        <v>29</v>
      </c>
      <c r="S12" s="8">
        <v>70</v>
      </c>
      <c r="T12" s="8">
        <v>8</v>
      </c>
    </row>
    <row r="13" spans="2:26" ht="23" customHeight="1" x14ac:dyDescent="0.55000000000000004">
      <c r="B13" s="52" t="e">
        <f>+'2-Phase de classement-Bad'!AB12</f>
        <v>#N/A</v>
      </c>
      <c r="C13" s="7">
        <v>9</v>
      </c>
      <c r="E13" s="52" t="s">
        <v>137</v>
      </c>
      <c r="F13" s="7">
        <v>38</v>
      </c>
      <c r="G13" s="7">
        <v>9</v>
      </c>
      <c r="I13" s="52" t="e">
        <f>+'2-Phase de classement-Padel'!AB12</f>
        <v>#N/A</v>
      </c>
      <c r="J13" s="7">
        <v>9</v>
      </c>
      <c r="L13" s="52" t="s">
        <v>137</v>
      </c>
      <c r="M13" s="7">
        <v>34</v>
      </c>
      <c r="N13" s="7">
        <v>9</v>
      </c>
      <c r="P13" s="52" t="s">
        <v>137</v>
      </c>
      <c r="Q13" s="7">
        <v>38</v>
      </c>
      <c r="R13" s="7">
        <v>34</v>
      </c>
      <c r="S13" s="7">
        <v>72</v>
      </c>
      <c r="T13" s="7">
        <v>9</v>
      </c>
    </row>
    <row r="14" spans="2:26" ht="23" customHeight="1" x14ac:dyDescent="0.55000000000000004">
      <c r="B14" s="53" t="e">
        <f>+'2-Phase de classement-Bad'!AB13</f>
        <v>#N/A</v>
      </c>
      <c r="C14" s="8">
        <v>10</v>
      </c>
      <c r="E14" s="53" t="s">
        <v>61</v>
      </c>
      <c r="F14" s="8">
        <v>38</v>
      </c>
      <c r="G14" s="8">
        <v>9</v>
      </c>
      <c r="I14" s="53" t="e">
        <f>+'2-Phase de classement-Padel'!AB13</f>
        <v>#N/A</v>
      </c>
      <c r="J14" s="8">
        <v>10</v>
      </c>
      <c r="L14" s="53" t="s">
        <v>146</v>
      </c>
      <c r="M14" s="8">
        <v>40</v>
      </c>
      <c r="N14" s="8">
        <v>10</v>
      </c>
      <c r="P14" s="53" t="s">
        <v>149</v>
      </c>
      <c r="Q14" s="8">
        <v>43</v>
      </c>
      <c r="R14" s="8">
        <v>30</v>
      </c>
      <c r="S14" s="8">
        <v>73</v>
      </c>
      <c r="T14" s="8">
        <v>10</v>
      </c>
    </row>
    <row r="15" spans="2:26" ht="23" customHeight="1" x14ac:dyDescent="0.55000000000000004">
      <c r="B15" s="52" t="e">
        <f>+'2-Phase de classement-Bad'!AB14</f>
        <v>#N/A</v>
      </c>
      <c r="C15" s="7">
        <v>11</v>
      </c>
      <c r="E15" s="52" t="s">
        <v>176</v>
      </c>
      <c r="F15" s="7">
        <v>39</v>
      </c>
      <c r="G15" s="7">
        <v>11</v>
      </c>
      <c r="I15" s="52" t="e">
        <f>+'2-Phase de classement-Padel'!AB14</f>
        <v>#N/A</v>
      </c>
      <c r="J15" s="7">
        <v>11</v>
      </c>
      <c r="L15" s="52" t="s">
        <v>67</v>
      </c>
      <c r="M15" s="7">
        <v>41</v>
      </c>
      <c r="N15" s="7">
        <v>11</v>
      </c>
      <c r="P15" s="52" t="s">
        <v>68</v>
      </c>
      <c r="Q15" s="7">
        <v>25</v>
      </c>
      <c r="R15" s="7">
        <v>52</v>
      </c>
      <c r="S15" s="7">
        <v>77</v>
      </c>
      <c r="T15" s="7">
        <v>11</v>
      </c>
    </row>
    <row r="16" spans="2:26" ht="23" customHeight="1" x14ac:dyDescent="0.55000000000000004">
      <c r="B16" s="53" t="e">
        <f>+'2-Phase de classement-Bad'!AB15</f>
        <v>#N/A</v>
      </c>
      <c r="C16" s="8">
        <v>12</v>
      </c>
      <c r="E16" s="53" t="s">
        <v>138</v>
      </c>
      <c r="F16" s="8">
        <v>41</v>
      </c>
      <c r="G16" s="8">
        <v>12</v>
      </c>
      <c r="I16" s="53" t="e">
        <f>+'2-Phase de classement-Padel'!AB15</f>
        <v>#N/A</v>
      </c>
      <c r="J16" s="8">
        <v>12</v>
      </c>
      <c r="L16" s="53" t="s">
        <v>150</v>
      </c>
      <c r="M16" s="8">
        <v>42</v>
      </c>
      <c r="N16" s="8">
        <v>12</v>
      </c>
      <c r="P16" s="53" t="s">
        <v>176</v>
      </c>
      <c r="Q16" s="8">
        <v>39</v>
      </c>
      <c r="R16" s="8">
        <v>49</v>
      </c>
      <c r="S16" s="8">
        <v>88</v>
      </c>
      <c r="T16" s="8">
        <v>12</v>
      </c>
    </row>
    <row r="17" spans="2:20" ht="23" customHeight="1" x14ac:dyDescent="0.55000000000000004">
      <c r="B17" s="52" t="e">
        <f>+'2-Phase de classement-Bad'!AB16</f>
        <v>#N/A</v>
      </c>
      <c r="C17" s="7">
        <v>13</v>
      </c>
      <c r="E17" s="52" t="s">
        <v>149</v>
      </c>
      <c r="F17" s="7">
        <v>43</v>
      </c>
      <c r="G17" s="7">
        <v>13</v>
      </c>
      <c r="I17" s="52" t="e">
        <f>+'2-Phase de classement-Padel'!AB16</f>
        <v>#N/A</v>
      </c>
      <c r="J17" s="7">
        <v>13</v>
      </c>
      <c r="L17" s="52" t="s">
        <v>176</v>
      </c>
      <c r="M17" s="7">
        <v>49</v>
      </c>
      <c r="N17" s="7">
        <v>13</v>
      </c>
      <c r="P17" s="52" t="s">
        <v>146</v>
      </c>
      <c r="Q17" s="7">
        <v>49</v>
      </c>
      <c r="R17" s="7">
        <v>40</v>
      </c>
      <c r="S17" s="7">
        <v>89</v>
      </c>
      <c r="T17" s="7">
        <v>13</v>
      </c>
    </row>
    <row r="18" spans="2:20" ht="23" customHeight="1" x14ac:dyDescent="0.55000000000000004">
      <c r="B18" s="53" t="e">
        <f>+'2-Phase de classement-Bad'!AB17</f>
        <v>#N/A</v>
      </c>
      <c r="C18" s="8">
        <v>14</v>
      </c>
      <c r="E18" s="53" t="s">
        <v>146</v>
      </c>
      <c r="F18" s="8">
        <v>49</v>
      </c>
      <c r="G18" s="8">
        <v>14</v>
      </c>
      <c r="I18" s="53" t="e">
        <f>+'2-Phase de classement-Padel'!AB17</f>
        <v>#N/A</v>
      </c>
      <c r="J18" s="8">
        <v>14</v>
      </c>
      <c r="L18" s="53" t="s">
        <v>68</v>
      </c>
      <c r="M18" s="8">
        <v>52</v>
      </c>
      <c r="N18" s="8">
        <v>14</v>
      </c>
      <c r="P18" s="53" t="s">
        <v>147</v>
      </c>
      <c r="Q18" s="8">
        <v>34</v>
      </c>
      <c r="R18" s="8">
        <v>55</v>
      </c>
      <c r="S18" s="8">
        <v>89</v>
      </c>
      <c r="T18" s="8">
        <v>13</v>
      </c>
    </row>
    <row r="19" spans="2:20" ht="23" customHeight="1" x14ac:dyDescent="0.55000000000000004">
      <c r="B19" s="52" t="e">
        <f>+'2-Phase de classement-Bad'!AB18</f>
        <v>#N/A</v>
      </c>
      <c r="C19" s="7">
        <v>15</v>
      </c>
      <c r="E19" s="52" t="s">
        <v>145</v>
      </c>
      <c r="F19" s="7">
        <v>51</v>
      </c>
      <c r="G19" s="7">
        <v>15</v>
      </c>
      <c r="I19" s="52" t="e">
        <f>+'2-Phase de classement-Padel'!AB18</f>
        <v>#N/A</v>
      </c>
      <c r="J19" s="7">
        <v>15</v>
      </c>
      <c r="L19" s="52" t="s">
        <v>147</v>
      </c>
      <c r="M19" s="7">
        <v>55</v>
      </c>
      <c r="N19" s="7">
        <v>15</v>
      </c>
      <c r="P19" s="52" t="s">
        <v>150</v>
      </c>
      <c r="Q19" s="7">
        <v>68</v>
      </c>
      <c r="R19" s="7">
        <v>42</v>
      </c>
      <c r="S19" s="7">
        <v>110</v>
      </c>
      <c r="T19" s="7">
        <v>15</v>
      </c>
    </row>
    <row r="20" spans="2:20" ht="23" customHeight="1" x14ac:dyDescent="0.55000000000000004">
      <c r="B20" s="53" t="e">
        <f>+'2-Phase de classement-Bad'!AB19</f>
        <v>#N/A</v>
      </c>
      <c r="C20" s="8">
        <v>16</v>
      </c>
      <c r="E20" s="53" t="s">
        <v>140</v>
      </c>
      <c r="F20" s="8">
        <v>57</v>
      </c>
      <c r="G20" s="8">
        <v>16</v>
      </c>
      <c r="I20" s="53" t="e">
        <f>+'2-Phase de classement-Padel'!AB19</f>
        <v>#N/A</v>
      </c>
      <c r="J20" s="8">
        <v>16</v>
      </c>
      <c r="L20" s="53" t="s">
        <v>136</v>
      </c>
      <c r="M20" s="8">
        <v>61</v>
      </c>
      <c r="N20" s="8">
        <v>16</v>
      </c>
      <c r="P20" s="53" t="s">
        <v>140</v>
      </c>
      <c r="Q20" s="8">
        <v>57</v>
      </c>
      <c r="R20" s="8">
        <v>63</v>
      </c>
      <c r="S20" s="8">
        <v>120</v>
      </c>
      <c r="T20" s="8">
        <v>16</v>
      </c>
    </row>
    <row r="21" spans="2:20" ht="23" customHeight="1" x14ac:dyDescent="0.55000000000000004">
      <c r="B21" s="52" t="e">
        <f>+'2-Phase de classement-Bad'!AB20</f>
        <v>#N/A</v>
      </c>
      <c r="C21" s="7">
        <v>17</v>
      </c>
      <c r="E21" s="52" t="s">
        <v>150</v>
      </c>
      <c r="F21" s="7">
        <v>68</v>
      </c>
      <c r="G21" s="7">
        <v>17</v>
      </c>
      <c r="I21" s="52" t="e">
        <f>+'2-Phase de classement-Padel'!AB20</f>
        <v>#N/A</v>
      </c>
      <c r="J21" s="7">
        <v>17</v>
      </c>
      <c r="L21" s="52" t="s">
        <v>140</v>
      </c>
      <c r="M21" s="7">
        <v>63</v>
      </c>
      <c r="N21" s="7">
        <v>17</v>
      </c>
      <c r="P21" s="52" t="s">
        <v>145</v>
      </c>
      <c r="Q21" s="7">
        <v>51</v>
      </c>
      <c r="R21" s="7">
        <v>72</v>
      </c>
      <c r="S21" s="7">
        <v>123</v>
      </c>
      <c r="T21" s="7">
        <v>17</v>
      </c>
    </row>
    <row r="22" spans="2:20" ht="23" customHeight="1" x14ac:dyDescent="0.55000000000000004">
      <c r="B22" s="53" t="e">
        <f>+'2-Phase de classement-Bad'!AB21</f>
        <v>#N/A</v>
      </c>
      <c r="C22" s="8">
        <v>18</v>
      </c>
      <c r="E22" s="53" t="s">
        <v>148</v>
      </c>
      <c r="F22" s="8">
        <v>68</v>
      </c>
      <c r="G22" s="8">
        <v>17</v>
      </c>
      <c r="I22" s="53" t="e">
        <f>+'2-Phase de classement-Padel'!AB21</f>
        <v>#N/A</v>
      </c>
      <c r="J22" s="8">
        <v>18</v>
      </c>
      <c r="L22" s="53" t="s">
        <v>148</v>
      </c>
      <c r="M22" s="8">
        <v>65</v>
      </c>
      <c r="N22" s="8">
        <v>18</v>
      </c>
      <c r="P22" s="53" t="s">
        <v>148</v>
      </c>
      <c r="Q22" s="8">
        <v>68</v>
      </c>
      <c r="R22" s="8">
        <v>65</v>
      </c>
      <c r="S22" s="8">
        <v>133</v>
      </c>
      <c r="T22" s="8">
        <v>18</v>
      </c>
    </row>
    <row r="23" spans="2:20" ht="23" customHeight="1" x14ac:dyDescent="0.55000000000000004">
      <c r="B23" s="52" t="e">
        <f>+'2-Phase de classement-Bad'!AB22</f>
        <v>#N/A</v>
      </c>
      <c r="C23" s="7">
        <v>19</v>
      </c>
      <c r="E23" s="52" t="s">
        <v>142</v>
      </c>
      <c r="F23" s="7">
        <v>69</v>
      </c>
      <c r="G23" s="7">
        <v>19</v>
      </c>
      <c r="I23" s="52" t="e">
        <f>+'2-Phase de classement-Padel'!AB22</f>
        <v>#N/A</v>
      </c>
      <c r="J23" s="7">
        <v>19</v>
      </c>
      <c r="L23" s="52" t="s">
        <v>142</v>
      </c>
      <c r="M23" s="7">
        <v>69</v>
      </c>
      <c r="N23" s="7">
        <v>19</v>
      </c>
      <c r="P23" s="52" t="s">
        <v>142</v>
      </c>
      <c r="Q23" s="7">
        <v>69</v>
      </c>
      <c r="R23" s="7">
        <v>69</v>
      </c>
      <c r="S23" s="7">
        <v>138</v>
      </c>
      <c r="T23" s="7">
        <v>19</v>
      </c>
    </row>
    <row r="24" spans="2:20" ht="23" customHeight="1" x14ac:dyDescent="0.55000000000000004">
      <c r="B24" s="53" t="e">
        <f>+'2-Phase de classement-Bad'!AB23</f>
        <v>#N/A</v>
      </c>
      <c r="C24" s="8">
        <v>20</v>
      </c>
      <c r="E24" s="53" t="s">
        <v>136</v>
      </c>
      <c r="F24" s="8">
        <v>78</v>
      </c>
      <c r="G24" s="8">
        <v>20</v>
      </c>
      <c r="I24" s="53" t="e">
        <f>+'2-Phase de classement-Padel'!AB23</f>
        <v>#N/A</v>
      </c>
      <c r="J24" s="8">
        <v>20</v>
      </c>
      <c r="L24" s="53" t="s">
        <v>145</v>
      </c>
      <c r="M24" s="8">
        <v>72</v>
      </c>
      <c r="N24" s="8">
        <v>20</v>
      </c>
      <c r="P24" s="53" t="s">
        <v>136</v>
      </c>
      <c r="Q24" s="8">
        <v>78</v>
      </c>
      <c r="R24" s="8">
        <v>61</v>
      </c>
      <c r="S24" s="8">
        <v>139</v>
      </c>
      <c r="T24" s="8">
        <v>20</v>
      </c>
    </row>
    <row r="25" spans="2:20" ht="23" customHeight="1" x14ac:dyDescent="0.55000000000000004">
      <c r="B25" s="52" t="e">
        <f>+'2-Phase de classement-Bad'!AB24</f>
        <v>#N/A</v>
      </c>
      <c r="C25" s="7">
        <v>21</v>
      </c>
      <c r="I25" s="52" t="e">
        <f>+'2-Phase de classement-Padel'!AB24</f>
        <v>#N/A</v>
      </c>
      <c r="J25" s="7">
        <v>21</v>
      </c>
    </row>
    <row r="26" spans="2:20" ht="23" customHeight="1" x14ac:dyDescent="0.55000000000000004">
      <c r="B26" s="53" t="e">
        <f>+'2-Phase de classement-Bad'!AB25</f>
        <v>#N/A</v>
      </c>
      <c r="C26" s="8">
        <v>22</v>
      </c>
      <c r="I26" s="53" t="e">
        <f>+'2-Phase de classement-Padel'!AB25</f>
        <v>#N/A</v>
      </c>
      <c r="J26" s="8">
        <v>22</v>
      </c>
    </row>
    <row r="27" spans="2:20" ht="23" customHeight="1" x14ac:dyDescent="0.55000000000000004">
      <c r="B27" s="52" t="e">
        <f>+'2-Phase de classement-Bad'!AB26</f>
        <v>#N/A</v>
      </c>
      <c r="C27" s="7">
        <v>23</v>
      </c>
      <c r="I27" s="52" t="e">
        <f>+'2-Phase de classement-Padel'!AB26</f>
        <v>#N/A</v>
      </c>
      <c r="J27" s="7">
        <v>23</v>
      </c>
    </row>
    <row r="28" spans="2:20" ht="23" customHeight="1" x14ac:dyDescent="0.55000000000000004">
      <c r="B28" s="53" t="e">
        <f>+'2-Phase de classement-Bad'!AB27</f>
        <v>#N/A</v>
      </c>
      <c r="C28" s="8">
        <v>24</v>
      </c>
      <c r="I28" s="53" t="e">
        <f>+'2-Phase de classement-Padel'!AB27</f>
        <v>#N/A</v>
      </c>
      <c r="J28" s="8">
        <v>24</v>
      </c>
    </row>
    <row r="29" spans="2:20" ht="23" customHeight="1" x14ac:dyDescent="0.55000000000000004">
      <c r="B29" s="52" t="e">
        <f>+'2-Phase de classement-Bad'!AB28</f>
        <v>#N/A</v>
      </c>
      <c r="C29" s="7">
        <v>25</v>
      </c>
      <c r="I29" s="52" t="e">
        <f>+'2-Phase de classement-Padel'!AB28</f>
        <v>#N/A</v>
      </c>
      <c r="J29" s="7">
        <v>25</v>
      </c>
    </row>
    <row r="30" spans="2:20" ht="23" customHeight="1" x14ac:dyDescent="0.55000000000000004">
      <c r="B30" s="53" t="e">
        <f>+'2-Phase de classement-Bad'!AB29</f>
        <v>#N/A</v>
      </c>
      <c r="C30" s="8">
        <v>26</v>
      </c>
      <c r="I30" s="53" t="e">
        <f>+'2-Phase de classement-Padel'!AB29</f>
        <v>#N/A</v>
      </c>
      <c r="J30" s="8">
        <v>26</v>
      </c>
    </row>
    <row r="31" spans="2:20" ht="23" customHeight="1" x14ac:dyDescent="0.55000000000000004">
      <c r="B31" s="52" t="e">
        <f>+'2-Phase de classement-Bad'!AB30</f>
        <v>#N/A</v>
      </c>
      <c r="C31" s="7">
        <v>27</v>
      </c>
      <c r="I31" s="52" t="e">
        <f>+'2-Phase de classement-Padel'!AB30</f>
        <v>#N/A</v>
      </c>
      <c r="J31" s="7">
        <v>27</v>
      </c>
    </row>
    <row r="32" spans="2:20" ht="23" customHeight="1" x14ac:dyDescent="0.55000000000000004">
      <c r="B32" s="53" t="e">
        <f>+'2-Phase de classement-Bad'!AB31</f>
        <v>#N/A</v>
      </c>
      <c r="C32" s="8">
        <v>28</v>
      </c>
      <c r="I32" s="53" t="e">
        <f>+'2-Phase de classement-Padel'!AB31</f>
        <v>#N/A</v>
      </c>
      <c r="J32" s="8">
        <v>28</v>
      </c>
    </row>
    <row r="33" spans="2:14" ht="23" customHeight="1" x14ac:dyDescent="0.55000000000000004">
      <c r="B33" s="52" t="e">
        <f>+'2-Phase de classement-Bad'!AB32</f>
        <v>#N/A</v>
      </c>
      <c r="C33" s="7">
        <v>29</v>
      </c>
      <c r="I33" s="52" t="e">
        <f>+'2-Phase de classement-Padel'!AB32</f>
        <v>#N/A</v>
      </c>
      <c r="J33" s="7">
        <v>29</v>
      </c>
    </row>
    <row r="34" spans="2:14" ht="23" customHeight="1" x14ac:dyDescent="0.55000000000000004">
      <c r="B34" s="53" t="e">
        <f>+'2-Phase de classement-Bad'!AB33</f>
        <v>#N/A</v>
      </c>
      <c r="C34" s="8">
        <v>30</v>
      </c>
      <c r="I34" s="53" t="e">
        <f>+'2-Phase de classement-Padel'!AB33</f>
        <v>#N/A</v>
      </c>
      <c r="J34" s="8">
        <v>30</v>
      </c>
    </row>
    <row r="35" spans="2:14" ht="23" customHeight="1" x14ac:dyDescent="0.55000000000000004">
      <c r="B35" s="52" t="e">
        <f>+'2-Phase de classement-Bad'!AB34</f>
        <v>#N/A</v>
      </c>
      <c r="C35" s="7">
        <v>31</v>
      </c>
      <c r="I35" s="52" t="e">
        <f>+'2-Phase de classement-Padel'!AB34</f>
        <v>#N/A</v>
      </c>
      <c r="J35" s="7">
        <v>31</v>
      </c>
    </row>
    <row r="36" spans="2:14" ht="23" customHeight="1" x14ac:dyDescent="0.55000000000000004">
      <c r="B36" s="53" t="e">
        <f>+'2-Phase de classement-Bad'!AB35</f>
        <v>#N/A</v>
      </c>
      <c r="C36" s="8">
        <v>32</v>
      </c>
      <c r="I36" s="53" t="e">
        <f>+'2-Phase de classement-Padel'!AB35</f>
        <v>#N/A</v>
      </c>
      <c r="J36" s="8">
        <v>32</v>
      </c>
    </row>
    <row r="37" spans="2:14" ht="23" customHeight="1" x14ac:dyDescent="0.55000000000000004">
      <c r="B37" s="52" t="e">
        <f>+'2-Phase de classement-Bad'!AB36</f>
        <v>#N/A</v>
      </c>
      <c r="C37" s="7">
        <v>33</v>
      </c>
      <c r="I37" s="52" t="e">
        <f>+'2-Phase de classement-Padel'!AB36</f>
        <v>#N/A</v>
      </c>
      <c r="J37" s="7">
        <v>33</v>
      </c>
    </row>
    <row r="38" spans="2:14" ht="23" customHeight="1" x14ac:dyDescent="0.55000000000000004">
      <c r="B38" s="53" t="e">
        <f>+'2-Phase de classement-Bad'!AB37</f>
        <v>#N/A</v>
      </c>
      <c r="C38" s="8">
        <v>34</v>
      </c>
      <c r="I38" s="53" t="e">
        <f>+'2-Phase de classement-Padel'!AB37</f>
        <v>#N/A</v>
      </c>
      <c r="J38" s="8">
        <v>34</v>
      </c>
    </row>
    <row r="39" spans="2:14" ht="23" customHeight="1" x14ac:dyDescent="0.55000000000000004">
      <c r="B39" s="52" t="e">
        <f>+'2-Phase de classement-Bad'!AB38</f>
        <v>#N/A</v>
      </c>
      <c r="C39" s="7">
        <v>35</v>
      </c>
      <c r="I39" s="52" t="e">
        <f>+'2-Phase de classement-Padel'!AB38</f>
        <v>#N/A</v>
      </c>
      <c r="J39" s="7">
        <v>35</v>
      </c>
    </row>
    <row r="40" spans="2:14" ht="23" customHeight="1" x14ac:dyDescent="0.55000000000000004">
      <c r="B40" s="53" t="e">
        <f>+'2-Phase de classement-Bad'!AB39</f>
        <v>#N/A</v>
      </c>
      <c r="C40" s="8">
        <v>36</v>
      </c>
      <c r="I40" s="53" t="e">
        <f>+'2-Phase de classement-Padel'!AB39</f>
        <v>#N/A</v>
      </c>
      <c r="J40" s="8">
        <v>36</v>
      </c>
    </row>
    <row r="41" spans="2:14" ht="23" customHeight="1" x14ac:dyDescent="0.55000000000000004">
      <c r="B41" s="52" t="e">
        <f>+'2-Phase de classement-Bad'!AB40</f>
        <v>#N/A</v>
      </c>
      <c r="C41" s="7">
        <v>37</v>
      </c>
      <c r="I41" s="52" t="e">
        <f>+'2-Phase de classement-Padel'!AB40</f>
        <v>#N/A</v>
      </c>
      <c r="J41" s="7">
        <v>37</v>
      </c>
    </row>
    <row r="42" spans="2:14" ht="23" customHeight="1" x14ac:dyDescent="0.55000000000000004">
      <c r="B42" s="53" t="e">
        <f>+'2-Phase de classement-Bad'!AB41</f>
        <v>#N/A</v>
      </c>
      <c r="C42" s="8">
        <v>38</v>
      </c>
      <c r="I42" s="53" t="e">
        <f>+'2-Phase de classement-Padel'!AB41</f>
        <v>#N/A</v>
      </c>
      <c r="J42" s="8">
        <v>38</v>
      </c>
    </row>
    <row r="43" spans="2:14" ht="23" customHeight="1" x14ac:dyDescent="0.55000000000000004">
      <c r="B43" s="52" t="e">
        <f>+'2-Phase de classement-Bad'!AB42</f>
        <v>#N/A</v>
      </c>
      <c r="C43" s="7">
        <v>39</v>
      </c>
      <c r="I43" s="52" t="e">
        <f>+'2-Phase de classement-Padel'!AB42</f>
        <v>#N/A</v>
      </c>
      <c r="J43" s="7">
        <v>39</v>
      </c>
    </row>
    <row r="44" spans="2:14" ht="23" customHeight="1" x14ac:dyDescent="0.55000000000000004">
      <c r="B44" s="53" t="e">
        <f>+'2-Phase de classement-Bad'!AB43</f>
        <v>#N/A</v>
      </c>
      <c r="C44" s="8">
        <v>40</v>
      </c>
      <c r="I44" s="53" t="e">
        <f>+'2-Phase de classement-Padel'!AB43</f>
        <v>#N/A</v>
      </c>
      <c r="J44" s="8">
        <v>40</v>
      </c>
      <c r="N44" s="115" t="s">
        <v>175</v>
      </c>
    </row>
  </sheetData>
  <sheetProtection selectLockedCells="1"/>
  <sortState xmlns:xlrd2="http://schemas.microsoft.com/office/spreadsheetml/2017/richdata2" ref="P5:S24">
    <sortCondition ref="S5:S24"/>
  </sortState>
  <mergeCells count="5">
    <mergeCell ref="B3:C3"/>
    <mergeCell ref="E3:G3"/>
    <mergeCell ref="Q3:T3"/>
    <mergeCell ref="I3:J3"/>
    <mergeCell ref="L3:N3"/>
  </mergeCells>
  <conditionalFormatting sqref="B5:B44">
    <cfRule type="cellIs" dxfId="29" priority="55" operator="equal">
      <formula>"N"</formula>
    </cfRule>
    <cfRule type="cellIs" dxfId="28" priority="56" operator="equal">
      <formula>"W"</formula>
    </cfRule>
    <cfRule type="cellIs" dxfId="27" priority="57" operator="equal">
      <formula>"L"</formula>
    </cfRule>
  </conditionalFormatting>
  <conditionalFormatting sqref="C4:C44">
    <cfRule type="cellIs" dxfId="26" priority="304" operator="equal">
      <formula>"N"</formula>
    </cfRule>
    <cfRule type="cellIs" dxfId="25" priority="305" operator="equal">
      <formula>"W"</formula>
    </cfRule>
    <cfRule type="cellIs" dxfId="24" priority="306" operator="equal">
      <formula>"L"</formula>
    </cfRule>
  </conditionalFormatting>
  <conditionalFormatting sqref="E5:G24">
    <cfRule type="cellIs" dxfId="23" priority="25" operator="equal">
      <formula>"N"</formula>
    </cfRule>
    <cfRule type="cellIs" dxfId="22" priority="26" operator="equal">
      <formula>"W"</formula>
    </cfRule>
    <cfRule type="cellIs" dxfId="21" priority="27" operator="equal">
      <formula>"L"</formula>
    </cfRule>
  </conditionalFormatting>
  <conditionalFormatting sqref="F4:G4">
    <cfRule type="cellIs" dxfId="20" priority="231" operator="equal">
      <formula>"N"</formula>
    </cfRule>
    <cfRule type="cellIs" dxfId="19" priority="232" operator="equal">
      <formula>"W"</formula>
    </cfRule>
    <cfRule type="cellIs" dxfId="18" priority="233" operator="equal">
      <formula>"L"</formula>
    </cfRule>
  </conditionalFormatting>
  <conditionalFormatting sqref="I5:I44">
    <cfRule type="cellIs" dxfId="17" priority="58" operator="equal">
      <formula>"N"</formula>
    </cfRule>
    <cfRule type="cellIs" dxfId="16" priority="59" operator="equal">
      <formula>"W"</formula>
    </cfRule>
    <cfRule type="cellIs" dxfId="15" priority="60" operator="equal">
      <formula>"L"</formula>
    </cfRule>
  </conditionalFormatting>
  <conditionalFormatting sqref="J4:J44">
    <cfRule type="cellIs" dxfId="14" priority="104" operator="equal">
      <formula>"N"</formula>
    </cfRule>
    <cfRule type="cellIs" dxfId="13" priority="105" operator="equal">
      <formula>"W"</formula>
    </cfRule>
    <cfRule type="cellIs" dxfId="12" priority="106" operator="equal">
      <formula>"L"</formula>
    </cfRule>
  </conditionalFormatting>
  <conditionalFormatting sqref="L5:N24">
    <cfRule type="cellIs" dxfId="11" priority="16" operator="equal">
      <formula>"N"</formula>
    </cfRule>
    <cfRule type="cellIs" dxfId="10" priority="17" operator="equal">
      <formula>"W"</formula>
    </cfRule>
    <cfRule type="cellIs" dxfId="9" priority="18" operator="equal">
      <formula>"L"</formula>
    </cfRule>
  </conditionalFormatting>
  <conditionalFormatting sqref="M4:N4">
    <cfRule type="cellIs" dxfId="8" priority="97" operator="equal">
      <formula>"N"</formula>
    </cfRule>
    <cfRule type="cellIs" dxfId="7" priority="98" operator="equal">
      <formula>"W"</formula>
    </cfRule>
    <cfRule type="cellIs" dxfId="6" priority="99" operator="equal">
      <formula>"L"</formula>
    </cfRule>
  </conditionalFormatting>
  <conditionalFormatting sqref="P5:T24">
    <cfRule type="cellIs" dxfId="5" priority="1" operator="equal">
      <formula>"N"</formula>
    </cfRule>
    <cfRule type="cellIs" dxfId="4" priority="2" operator="equal">
      <formula>"W"</formula>
    </cfRule>
    <cfRule type="cellIs" dxfId="3" priority="3" operator="equal">
      <formula>"L"</formula>
    </cfRule>
  </conditionalFormatting>
  <conditionalFormatting sqref="Q4:T4">
    <cfRule type="cellIs" dxfId="2" priority="61" operator="equal">
      <formula>"N"</formula>
    </cfRule>
    <cfRule type="cellIs" dxfId="1" priority="62" operator="equal">
      <formula>"W"</formula>
    </cfRule>
    <cfRule type="cellIs" dxfId="0" priority="63" operator="equal">
      <formula>"L"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Point équipe</vt:lpstr>
      <vt:lpstr>Paramétrage</vt:lpstr>
      <vt:lpstr>Param. - Transition</vt:lpstr>
      <vt:lpstr>FdM</vt:lpstr>
      <vt:lpstr>1-Phase de poule-Padel</vt:lpstr>
      <vt:lpstr>2-Phase de classement-Padel</vt:lpstr>
      <vt:lpstr>BDD Tour</vt:lpstr>
      <vt:lpstr>Tour généré</vt:lpstr>
      <vt:lpstr>Tour en Dur</vt:lpstr>
      <vt:lpstr>2-Phase de classement-Bad</vt:lpstr>
      <vt:lpstr>FdM (2)</vt:lpstr>
      <vt:lpstr>1-Phase de poule-Bad</vt:lpstr>
      <vt:lpstr>3-Classement final</vt:lpstr>
      <vt:lpstr>FdM!Zone_d_impression</vt:lpstr>
      <vt:lpstr>'FdM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Steven SAGETTE</cp:lastModifiedBy>
  <cp:lastPrinted>2024-03-28T12:00:00Z</cp:lastPrinted>
  <dcterms:created xsi:type="dcterms:W3CDTF">2021-11-07T10:57:56Z</dcterms:created>
  <dcterms:modified xsi:type="dcterms:W3CDTF">2024-04-08T16:20:34Z</dcterms:modified>
</cp:coreProperties>
</file>