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interne.mairie-aubagne.com\dfs\utilisateurs\yasemin.kock\01 - TRAVAIL A LA DRH\HEURES SUPPLEMENTAIRES\"/>
    </mc:Choice>
  </mc:AlternateContent>
  <xr:revisionPtr revIDLastSave="0" documentId="13_ncr:1_{08D1FBDE-FB6B-4E83-90F2-A3DDC4C9727F}" xr6:coauthVersionLast="47" xr6:coauthVersionMax="47" xr10:uidLastSave="{00000000-0000-0000-0000-000000000000}"/>
  <bookViews>
    <workbookView xWindow="-120" yWindow="-120" windowWidth="29040" windowHeight="15720" tabRatio="321" firstSheet="2" activeTab="2" xr2:uid="{00000000-000D-0000-FFFF-FFFF00000000}"/>
  </bookViews>
  <sheets>
    <sheet name="param" sheetId="7" r:id="rId1"/>
    <sheet name="calendrier" sheetId="8" r:id="rId2"/>
    <sheet name="Tableau Récap. par personne" sheetId="9" r:id="rId3"/>
    <sheet name="NOM Prénom" sheetId="4" r:id="rId4"/>
  </sheets>
  <definedNames>
    <definedName name="_xlnm._FilterDatabase" localSheetId="0" hidden="1">param!$E$4:$F$9</definedName>
    <definedName name="_HS">param!$B$1</definedName>
    <definedName name="_JF">calendrier!$C:$C</definedName>
    <definedName name="debut">calendrier!$B$1</definedName>
    <definedName name="Segment_Année">#N/A</definedName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9" l="1"/>
  <c r="I11" i="9"/>
  <c r="I23" i="9" s="1"/>
  <c r="B4" i="9"/>
  <c r="C465" i="4"/>
  <c r="D465" i="4" s="1"/>
  <c r="C466" i="4"/>
  <c r="D466" i="4" s="1"/>
  <c r="C467" i="4"/>
  <c r="D467" i="4" s="1"/>
  <c r="C468" i="4"/>
  <c r="D468" i="4" s="1"/>
  <c r="C469" i="4"/>
  <c r="D469" i="4" s="1"/>
  <c r="C470" i="4"/>
  <c r="D470" i="4" s="1"/>
  <c r="C471" i="4"/>
  <c r="D471" i="4" s="1"/>
  <c r="C472" i="4"/>
  <c r="D472" i="4" s="1"/>
  <c r="C473" i="4"/>
  <c r="D473" i="4" s="1"/>
  <c r="C474" i="4"/>
  <c r="D474" i="4" s="1"/>
  <c r="C475" i="4"/>
  <c r="D475" i="4" s="1"/>
  <c r="C476" i="4"/>
  <c r="D476" i="4" s="1"/>
  <c r="C477" i="4"/>
  <c r="D477" i="4" s="1"/>
  <c r="C478" i="4"/>
  <c r="D478" i="4" s="1"/>
  <c r="C479" i="4"/>
  <c r="D479" i="4" s="1"/>
  <c r="C480" i="4"/>
  <c r="D480" i="4" s="1"/>
  <c r="C481" i="4"/>
  <c r="D481" i="4" s="1"/>
  <c r="C482" i="4"/>
  <c r="D482" i="4" s="1"/>
  <c r="C483" i="4"/>
  <c r="D483" i="4" s="1"/>
  <c r="C484" i="4"/>
  <c r="D484" i="4" s="1"/>
  <c r="C485" i="4"/>
  <c r="D485" i="4" s="1"/>
  <c r="C486" i="4"/>
  <c r="D486" i="4" s="1"/>
  <c r="C487" i="4"/>
  <c r="D487" i="4" s="1"/>
  <c r="C488" i="4"/>
  <c r="D488" i="4" s="1"/>
  <c r="C489" i="4"/>
  <c r="D489" i="4" s="1"/>
  <c r="C490" i="4"/>
  <c r="D490" i="4" s="1"/>
  <c r="C491" i="4"/>
  <c r="D491" i="4" s="1"/>
  <c r="C492" i="4"/>
  <c r="D492" i="4" s="1"/>
  <c r="C493" i="4"/>
  <c r="D493" i="4" s="1"/>
  <c r="C494" i="4"/>
  <c r="D494" i="4" s="1"/>
  <c r="C495" i="4"/>
  <c r="D495" i="4" s="1"/>
  <c r="C496" i="4"/>
  <c r="D496" i="4" s="1"/>
  <c r="C497" i="4"/>
  <c r="D497" i="4" s="1"/>
  <c r="C498" i="4"/>
  <c r="D498" i="4" s="1"/>
  <c r="C499" i="4"/>
  <c r="D499" i="4" s="1"/>
  <c r="C500" i="4"/>
  <c r="D500" i="4" s="1"/>
  <c r="C501" i="4"/>
  <c r="D501" i="4" s="1"/>
  <c r="C502" i="4"/>
  <c r="D502" i="4" s="1"/>
  <c r="C503" i="4"/>
  <c r="D503" i="4" s="1"/>
  <c r="C504" i="4"/>
  <c r="D504" i="4" s="1"/>
  <c r="C505" i="4"/>
  <c r="D505" i="4" s="1"/>
  <c r="C506" i="4"/>
  <c r="D506" i="4" s="1"/>
  <c r="C507" i="4"/>
  <c r="D507" i="4" s="1"/>
  <c r="C508" i="4"/>
  <c r="D508" i="4" s="1"/>
  <c r="C509" i="4"/>
  <c r="D509" i="4" s="1"/>
  <c r="C510" i="4"/>
  <c r="D510" i="4" s="1"/>
  <c r="C511" i="4"/>
  <c r="D511" i="4" s="1"/>
  <c r="C512" i="4"/>
  <c r="D512" i="4" s="1"/>
  <c r="C513" i="4"/>
  <c r="D513" i="4" s="1"/>
  <c r="C514" i="4"/>
  <c r="D514" i="4" s="1"/>
  <c r="C515" i="4"/>
  <c r="D515" i="4" s="1"/>
  <c r="C516" i="4"/>
  <c r="D516" i="4" s="1"/>
  <c r="C517" i="4"/>
  <c r="D517" i="4" s="1"/>
  <c r="C518" i="4"/>
  <c r="D518" i="4" s="1"/>
  <c r="C519" i="4"/>
  <c r="D519" i="4" s="1"/>
  <c r="C520" i="4"/>
  <c r="D520" i="4" s="1"/>
  <c r="C521" i="4"/>
  <c r="D521" i="4" s="1"/>
  <c r="C522" i="4"/>
  <c r="D522" i="4" s="1"/>
  <c r="C523" i="4"/>
  <c r="D523" i="4" s="1"/>
  <c r="C524" i="4"/>
  <c r="D524" i="4" s="1"/>
  <c r="C525" i="4"/>
  <c r="D525" i="4" s="1"/>
  <c r="C526" i="4"/>
  <c r="D526" i="4" s="1"/>
  <c r="C527" i="4"/>
  <c r="D527" i="4" s="1"/>
  <c r="C528" i="4"/>
  <c r="D528" i="4" s="1"/>
  <c r="C529" i="4"/>
  <c r="D529" i="4" s="1"/>
  <c r="C530" i="4"/>
  <c r="D530" i="4" s="1"/>
  <c r="C531" i="4"/>
  <c r="D531" i="4" s="1"/>
  <c r="C532" i="4"/>
  <c r="D532" i="4" s="1"/>
  <c r="C533" i="4"/>
  <c r="D533" i="4" s="1"/>
  <c r="C534" i="4"/>
  <c r="D534" i="4" s="1"/>
  <c r="C535" i="4"/>
  <c r="D535" i="4" s="1"/>
  <c r="C536" i="4"/>
  <c r="D536" i="4" s="1"/>
  <c r="C537" i="4"/>
  <c r="D537" i="4" s="1"/>
  <c r="C538" i="4"/>
  <c r="D538" i="4" s="1"/>
  <c r="C539" i="4"/>
  <c r="D539" i="4" s="1"/>
  <c r="C540" i="4"/>
  <c r="D540" i="4" s="1"/>
  <c r="C541" i="4"/>
  <c r="D541" i="4" s="1"/>
  <c r="C542" i="4"/>
  <c r="D542" i="4" s="1"/>
  <c r="C543" i="4"/>
  <c r="D543" i="4" s="1"/>
  <c r="C544" i="4"/>
  <c r="D544" i="4" s="1"/>
  <c r="C545" i="4"/>
  <c r="D545" i="4" s="1"/>
  <c r="C546" i="4"/>
  <c r="D546" i="4" s="1"/>
  <c r="C547" i="4"/>
  <c r="D547" i="4" s="1"/>
  <c r="C548" i="4"/>
  <c r="D548" i="4" s="1"/>
  <c r="C549" i="4"/>
  <c r="D549" i="4" s="1"/>
  <c r="C550" i="4"/>
  <c r="D550" i="4" s="1"/>
  <c r="C551" i="4"/>
  <c r="D551" i="4" s="1"/>
  <c r="C552" i="4"/>
  <c r="D552" i="4" s="1"/>
  <c r="C553" i="4"/>
  <c r="D553" i="4" s="1"/>
  <c r="C554" i="4"/>
  <c r="D554" i="4" s="1"/>
  <c r="C555" i="4"/>
  <c r="D555" i="4" s="1"/>
  <c r="C556" i="4"/>
  <c r="D556" i="4" s="1"/>
  <c r="C557" i="4"/>
  <c r="D557" i="4" s="1"/>
  <c r="C558" i="4"/>
  <c r="D558" i="4" s="1"/>
  <c r="C559" i="4"/>
  <c r="D559" i="4" s="1"/>
  <c r="C560" i="4"/>
  <c r="D560" i="4" s="1"/>
  <c r="C561" i="4"/>
  <c r="D561" i="4" s="1"/>
  <c r="C562" i="4"/>
  <c r="D562" i="4" s="1"/>
  <c r="C563" i="4"/>
  <c r="D563" i="4" s="1"/>
  <c r="C564" i="4"/>
  <c r="D564" i="4" s="1"/>
  <c r="C565" i="4"/>
  <c r="D565" i="4" s="1"/>
  <c r="C566" i="4"/>
  <c r="D566" i="4" s="1"/>
  <c r="C567" i="4"/>
  <c r="D567" i="4" s="1"/>
  <c r="C568" i="4"/>
  <c r="D568" i="4" s="1"/>
  <c r="C569" i="4"/>
  <c r="D569" i="4" s="1"/>
  <c r="C570" i="4"/>
  <c r="D570" i="4" s="1"/>
  <c r="C571" i="4"/>
  <c r="D571" i="4" s="1"/>
  <c r="C572" i="4"/>
  <c r="D572" i="4" s="1"/>
  <c r="C573" i="4"/>
  <c r="D573" i="4" s="1"/>
  <c r="C574" i="4"/>
  <c r="D574" i="4" s="1"/>
  <c r="C575" i="4"/>
  <c r="D575" i="4" s="1"/>
  <c r="C576" i="4"/>
  <c r="D576" i="4" s="1"/>
  <c r="C577" i="4"/>
  <c r="D577" i="4" s="1"/>
  <c r="C578" i="4"/>
  <c r="D578" i="4" s="1"/>
  <c r="C579" i="4"/>
  <c r="D579" i="4" s="1"/>
  <c r="C580" i="4"/>
  <c r="D580" i="4" s="1"/>
  <c r="C581" i="4"/>
  <c r="D581" i="4" s="1"/>
  <c r="C582" i="4"/>
  <c r="D582" i="4" s="1"/>
  <c r="C583" i="4"/>
  <c r="D583" i="4" s="1"/>
  <c r="C584" i="4"/>
  <c r="D584" i="4" s="1"/>
  <c r="C585" i="4"/>
  <c r="D585" i="4" s="1"/>
  <c r="C586" i="4"/>
  <c r="D586" i="4" s="1"/>
  <c r="C587" i="4"/>
  <c r="D587" i="4" s="1"/>
  <c r="C588" i="4"/>
  <c r="D588" i="4" s="1"/>
  <c r="C589" i="4"/>
  <c r="D589" i="4" s="1"/>
  <c r="C590" i="4"/>
  <c r="D590" i="4" s="1"/>
  <c r="C591" i="4"/>
  <c r="D591" i="4" s="1"/>
  <c r="C592" i="4"/>
  <c r="D592" i="4" s="1"/>
  <c r="C593" i="4"/>
  <c r="D593" i="4" s="1"/>
  <c r="C594" i="4"/>
  <c r="D594" i="4" s="1"/>
  <c r="C595" i="4"/>
  <c r="D595" i="4" s="1"/>
  <c r="C596" i="4"/>
  <c r="D596" i="4" s="1"/>
  <c r="C597" i="4"/>
  <c r="D597" i="4" s="1"/>
  <c r="C598" i="4"/>
  <c r="D598" i="4" s="1"/>
  <c r="C599" i="4"/>
  <c r="D599" i="4" s="1"/>
  <c r="C600" i="4"/>
  <c r="D600" i="4" s="1"/>
  <c r="C601" i="4"/>
  <c r="D601" i="4" s="1"/>
  <c r="C602" i="4"/>
  <c r="D602" i="4" s="1"/>
  <c r="C603" i="4"/>
  <c r="D603" i="4" s="1"/>
  <c r="C604" i="4"/>
  <c r="D604" i="4" s="1"/>
  <c r="C605" i="4"/>
  <c r="D605" i="4" s="1"/>
  <c r="C606" i="4"/>
  <c r="D606" i="4" s="1"/>
  <c r="C607" i="4"/>
  <c r="D607" i="4" s="1"/>
  <c r="C608" i="4"/>
  <c r="D608" i="4" s="1"/>
  <c r="C609" i="4"/>
  <c r="D609" i="4" s="1"/>
  <c r="C610" i="4"/>
  <c r="D610" i="4" s="1"/>
  <c r="C611" i="4"/>
  <c r="D611" i="4" s="1"/>
  <c r="C612" i="4"/>
  <c r="D612" i="4" s="1"/>
  <c r="C613" i="4"/>
  <c r="D613" i="4" s="1"/>
  <c r="C614" i="4"/>
  <c r="D614" i="4" s="1"/>
  <c r="C615" i="4"/>
  <c r="D615" i="4" s="1"/>
  <c r="C616" i="4"/>
  <c r="D616" i="4" s="1"/>
  <c r="C617" i="4"/>
  <c r="D617" i="4" s="1"/>
  <c r="C618" i="4"/>
  <c r="D618" i="4" s="1"/>
  <c r="C619" i="4"/>
  <c r="D619" i="4" s="1"/>
  <c r="C620" i="4"/>
  <c r="D620" i="4" s="1"/>
  <c r="C621" i="4"/>
  <c r="D621" i="4" s="1"/>
  <c r="C622" i="4"/>
  <c r="D622" i="4" s="1"/>
  <c r="C623" i="4"/>
  <c r="D623" i="4" s="1"/>
  <c r="C624" i="4"/>
  <c r="D624" i="4" s="1"/>
  <c r="C625" i="4"/>
  <c r="D625" i="4" s="1"/>
  <c r="C626" i="4"/>
  <c r="D626" i="4" s="1"/>
  <c r="C627" i="4"/>
  <c r="D627" i="4" s="1"/>
  <c r="C628" i="4"/>
  <c r="D628" i="4" s="1"/>
  <c r="C629" i="4"/>
  <c r="D629" i="4" s="1"/>
  <c r="C630" i="4"/>
  <c r="D630" i="4" s="1"/>
  <c r="C631" i="4"/>
  <c r="D631" i="4" s="1"/>
  <c r="C632" i="4"/>
  <c r="D632" i="4" s="1"/>
  <c r="C633" i="4"/>
  <c r="D633" i="4" s="1"/>
  <c r="C634" i="4"/>
  <c r="D634" i="4" s="1"/>
  <c r="C635" i="4"/>
  <c r="D635" i="4" s="1"/>
  <c r="C636" i="4"/>
  <c r="D636" i="4" s="1"/>
  <c r="C637" i="4"/>
  <c r="D637" i="4" s="1"/>
  <c r="C638" i="4"/>
  <c r="D638" i="4" s="1"/>
  <c r="C639" i="4"/>
  <c r="D639" i="4" s="1"/>
  <c r="C640" i="4"/>
  <c r="D640" i="4" s="1"/>
  <c r="C641" i="4"/>
  <c r="D641" i="4" s="1"/>
  <c r="C642" i="4"/>
  <c r="D642" i="4" s="1"/>
  <c r="C643" i="4"/>
  <c r="D643" i="4" s="1"/>
  <c r="C644" i="4"/>
  <c r="D644" i="4" s="1"/>
  <c r="C645" i="4"/>
  <c r="D645" i="4" s="1"/>
  <c r="C646" i="4"/>
  <c r="D646" i="4" s="1"/>
  <c r="C647" i="4"/>
  <c r="D647" i="4" s="1"/>
  <c r="C648" i="4"/>
  <c r="D648" i="4" s="1"/>
  <c r="C649" i="4"/>
  <c r="D649" i="4" s="1"/>
  <c r="C650" i="4"/>
  <c r="D650" i="4" s="1"/>
  <c r="C651" i="4"/>
  <c r="D651" i="4" s="1"/>
  <c r="C652" i="4"/>
  <c r="D652" i="4" s="1"/>
  <c r="C653" i="4"/>
  <c r="D653" i="4" s="1"/>
  <c r="C654" i="4"/>
  <c r="D654" i="4" s="1"/>
  <c r="C655" i="4"/>
  <c r="D655" i="4" s="1"/>
  <c r="C656" i="4"/>
  <c r="D656" i="4" s="1"/>
  <c r="C657" i="4"/>
  <c r="D657" i="4" s="1"/>
  <c r="C658" i="4"/>
  <c r="D658" i="4" s="1"/>
  <c r="C659" i="4"/>
  <c r="D659" i="4" s="1"/>
  <c r="C660" i="4"/>
  <c r="D660" i="4" s="1"/>
  <c r="C661" i="4"/>
  <c r="D661" i="4" s="1"/>
  <c r="C662" i="4"/>
  <c r="D662" i="4" s="1"/>
  <c r="C663" i="4"/>
  <c r="D663" i="4" s="1"/>
  <c r="C664" i="4"/>
  <c r="D664" i="4" s="1"/>
  <c r="C665" i="4"/>
  <c r="D665" i="4" s="1"/>
  <c r="C666" i="4"/>
  <c r="D666" i="4" s="1"/>
  <c r="C667" i="4"/>
  <c r="D667" i="4" s="1"/>
  <c r="C668" i="4"/>
  <c r="D668" i="4" s="1"/>
  <c r="C669" i="4"/>
  <c r="D669" i="4" s="1"/>
  <c r="C670" i="4"/>
  <c r="D670" i="4" s="1"/>
  <c r="C671" i="4"/>
  <c r="D671" i="4" s="1"/>
  <c r="C672" i="4"/>
  <c r="D672" i="4" s="1"/>
  <c r="C673" i="4"/>
  <c r="D673" i="4" s="1"/>
  <c r="C674" i="4"/>
  <c r="D674" i="4" s="1"/>
  <c r="C675" i="4"/>
  <c r="D675" i="4" s="1"/>
  <c r="C676" i="4"/>
  <c r="D676" i="4" s="1"/>
  <c r="C677" i="4"/>
  <c r="D677" i="4" s="1"/>
  <c r="C678" i="4"/>
  <c r="D678" i="4" s="1"/>
  <c r="C679" i="4"/>
  <c r="D679" i="4" s="1"/>
  <c r="C680" i="4"/>
  <c r="D680" i="4" s="1"/>
  <c r="C681" i="4"/>
  <c r="D681" i="4" s="1"/>
  <c r="C682" i="4"/>
  <c r="D682" i="4" s="1"/>
  <c r="C683" i="4"/>
  <c r="D683" i="4" s="1"/>
  <c r="C684" i="4"/>
  <c r="D684" i="4" s="1"/>
  <c r="C685" i="4"/>
  <c r="D685" i="4" s="1"/>
  <c r="C686" i="4"/>
  <c r="D686" i="4" s="1"/>
  <c r="C687" i="4"/>
  <c r="D687" i="4" s="1"/>
  <c r="C688" i="4"/>
  <c r="D688" i="4" s="1"/>
  <c r="C689" i="4"/>
  <c r="D689" i="4" s="1"/>
  <c r="C690" i="4"/>
  <c r="D690" i="4" s="1"/>
  <c r="C691" i="4"/>
  <c r="D691" i="4" s="1"/>
  <c r="C692" i="4"/>
  <c r="D692" i="4" s="1"/>
  <c r="C693" i="4"/>
  <c r="D693" i="4" s="1"/>
  <c r="C694" i="4"/>
  <c r="D694" i="4" s="1"/>
  <c r="C695" i="4"/>
  <c r="D695" i="4" s="1"/>
  <c r="C696" i="4"/>
  <c r="D696" i="4" s="1"/>
  <c r="C697" i="4"/>
  <c r="D697" i="4" s="1"/>
  <c r="C698" i="4"/>
  <c r="D698" i="4" s="1"/>
  <c r="C699" i="4"/>
  <c r="D699" i="4" s="1"/>
  <c r="C700" i="4"/>
  <c r="D700" i="4" s="1"/>
  <c r="C701" i="4"/>
  <c r="D701" i="4" s="1"/>
  <c r="C702" i="4"/>
  <c r="D702" i="4" s="1"/>
  <c r="C703" i="4"/>
  <c r="D703" i="4" s="1"/>
  <c r="C704" i="4"/>
  <c r="D704" i="4" s="1"/>
  <c r="C705" i="4"/>
  <c r="D705" i="4" s="1"/>
  <c r="C706" i="4"/>
  <c r="D706" i="4" s="1"/>
  <c r="C707" i="4"/>
  <c r="D707" i="4" s="1"/>
  <c r="C708" i="4"/>
  <c r="D708" i="4" s="1"/>
  <c r="C709" i="4"/>
  <c r="D709" i="4" s="1"/>
  <c r="C710" i="4"/>
  <c r="D710" i="4" s="1"/>
  <c r="C711" i="4"/>
  <c r="D711" i="4" s="1"/>
  <c r="C712" i="4"/>
  <c r="D712" i="4" s="1"/>
  <c r="C713" i="4"/>
  <c r="D713" i="4" s="1"/>
  <c r="C714" i="4"/>
  <c r="D714" i="4" s="1"/>
  <c r="C715" i="4"/>
  <c r="D715" i="4" s="1"/>
  <c r="C716" i="4"/>
  <c r="D716" i="4" s="1"/>
  <c r="C717" i="4"/>
  <c r="D717" i="4" s="1"/>
  <c r="C718" i="4"/>
  <c r="D718" i="4" s="1"/>
  <c r="C719" i="4"/>
  <c r="D719" i="4" s="1"/>
  <c r="C720" i="4"/>
  <c r="D720" i="4" s="1"/>
  <c r="C721" i="4"/>
  <c r="D721" i="4" s="1"/>
  <c r="C722" i="4"/>
  <c r="D722" i="4" s="1"/>
  <c r="C723" i="4"/>
  <c r="D723" i="4" s="1"/>
  <c r="C724" i="4"/>
  <c r="D724" i="4" s="1"/>
  <c r="C725" i="4"/>
  <c r="D725" i="4" s="1"/>
  <c r="C726" i="4"/>
  <c r="D726" i="4" s="1"/>
  <c r="C727" i="4"/>
  <c r="D727" i="4" s="1"/>
  <c r="C728" i="4"/>
  <c r="D728" i="4" s="1"/>
  <c r="C729" i="4"/>
  <c r="D729" i="4" s="1"/>
  <c r="C730" i="4"/>
  <c r="D730" i="4" s="1"/>
  <c r="C731" i="4"/>
  <c r="D731" i="4" s="1"/>
  <c r="C732" i="4"/>
  <c r="D732" i="4" s="1"/>
  <c r="C733" i="4"/>
  <c r="D733" i="4" s="1"/>
  <c r="C734" i="4"/>
  <c r="D734" i="4" s="1"/>
  <c r="C735" i="4"/>
  <c r="D735" i="4" s="1"/>
  <c r="C736" i="4"/>
  <c r="D736" i="4" s="1"/>
  <c r="C737" i="4"/>
  <c r="D737" i="4" s="1"/>
  <c r="C738" i="4"/>
  <c r="D738" i="4" s="1"/>
  <c r="C739" i="4"/>
  <c r="D739" i="4" s="1"/>
  <c r="C740" i="4"/>
  <c r="D740" i="4" s="1"/>
  <c r="C741" i="4"/>
  <c r="D741" i="4" s="1"/>
  <c r="C742" i="4"/>
  <c r="D742" i="4" s="1"/>
  <c r="C743" i="4"/>
  <c r="D743" i="4" s="1"/>
  <c r="C744" i="4"/>
  <c r="D744" i="4" s="1"/>
  <c r="C745" i="4"/>
  <c r="D745" i="4" s="1"/>
  <c r="C746" i="4"/>
  <c r="D746" i="4" s="1"/>
  <c r="C747" i="4"/>
  <c r="D747" i="4" s="1"/>
  <c r="C748" i="4"/>
  <c r="D748" i="4" s="1"/>
  <c r="C749" i="4"/>
  <c r="D749" i="4" s="1"/>
  <c r="C750" i="4"/>
  <c r="D750" i="4" s="1"/>
  <c r="C751" i="4"/>
  <c r="D751" i="4" s="1"/>
  <c r="C752" i="4"/>
  <c r="D752" i="4" s="1"/>
  <c r="C753" i="4"/>
  <c r="D753" i="4" s="1"/>
  <c r="C754" i="4"/>
  <c r="D754" i="4" s="1"/>
  <c r="C755" i="4"/>
  <c r="D755" i="4" s="1"/>
  <c r="C756" i="4"/>
  <c r="D756" i="4" s="1"/>
  <c r="C757" i="4"/>
  <c r="D757" i="4" s="1"/>
  <c r="C758" i="4"/>
  <c r="D758" i="4" s="1"/>
  <c r="C759" i="4"/>
  <c r="D759" i="4" s="1"/>
  <c r="C760" i="4"/>
  <c r="D760" i="4" s="1"/>
  <c r="C761" i="4"/>
  <c r="D761" i="4" s="1"/>
  <c r="C762" i="4"/>
  <c r="D762" i="4" s="1"/>
  <c r="C763" i="4"/>
  <c r="D763" i="4" s="1"/>
  <c r="C764" i="4"/>
  <c r="D764" i="4" s="1"/>
  <c r="C765" i="4"/>
  <c r="D765" i="4" s="1"/>
  <c r="C766" i="4"/>
  <c r="D766" i="4" s="1"/>
  <c r="C767" i="4"/>
  <c r="D767" i="4" s="1"/>
  <c r="C768" i="4"/>
  <c r="D768" i="4" s="1"/>
  <c r="C769" i="4"/>
  <c r="D769" i="4" s="1"/>
  <c r="C770" i="4"/>
  <c r="D770" i="4" s="1"/>
  <c r="C771" i="4"/>
  <c r="D771" i="4" s="1"/>
  <c r="C772" i="4"/>
  <c r="D772" i="4" s="1"/>
  <c r="C773" i="4"/>
  <c r="D773" i="4" s="1"/>
  <c r="C774" i="4"/>
  <c r="D774" i="4" s="1"/>
  <c r="C775" i="4"/>
  <c r="D775" i="4" s="1"/>
  <c r="C776" i="4"/>
  <c r="D776" i="4" s="1"/>
  <c r="C777" i="4"/>
  <c r="D777" i="4" s="1"/>
  <c r="C778" i="4"/>
  <c r="D778" i="4" s="1"/>
  <c r="C779" i="4"/>
  <c r="D779" i="4" s="1"/>
  <c r="C780" i="4"/>
  <c r="D780" i="4" s="1"/>
  <c r="C781" i="4"/>
  <c r="D781" i="4" s="1"/>
  <c r="C782" i="4"/>
  <c r="D782" i="4" s="1"/>
  <c r="C783" i="4"/>
  <c r="D783" i="4" s="1"/>
  <c r="C784" i="4"/>
  <c r="D784" i="4" s="1"/>
  <c r="C785" i="4"/>
  <c r="D785" i="4" s="1"/>
  <c r="C786" i="4"/>
  <c r="D786" i="4" s="1"/>
  <c r="C787" i="4"/>
  <c r="D787" i="4" s="1"/>
  <c r="C788" i="4"/>
  <c r="D788" i="4" s="1"/>
  <c r="C789" i="4"/>
  <c r="D789" i="4" s="1"/>
  <c r="C790" i="4"/>
  <c r="D790" i="4" s="1"/>
  <c r="C791" i="4"/>
  <c r="D791" i="4" s="1"/>
  <c r="C792" i="4"/>
  <c r="D792" i="4" s="1"/>
  <c r="C793" i="4"/>
  <c r="D793" i="4" s="1"/>
  <c r="C794" i="4"/>
  <c r="D794" i="4" s="1"/>
  <c r="C795" i="4"/>
  <c r="D795" i="4" s="1"/>
  <c r="C796" i="4"/>
  <c r="D796" i="4" s="1"/>
  <c r="C797" i="4"/>
  <c r="D797" i="4" s="1"/>
  <c r="C798" i="4"/>
  <c r="D798" i="4" s="1"/>
  <c r="C799" i="4"/>
  <c r="D799" i="4" s="1"/>
  <c r="C800" i="4"/>
  <c r="D800" i="4" s="1"/>
  <c r="C801" i="4"/>
  <c r="D801" i="4" s="1"/>
  <c r="C802" i="4"/>
  <c r="D802" i="4" s="1"/>
  <c r="C803" i="4"/>
  <c r="D803" i="4" s="1"/>
  <c r="C804" i="4"/>
  <c r="D804" i="4" s="1"/>
  <c r="C805" i="4"/>
  <c r="D805" i="4" s="1"/>
  <c r="C806" i="4"/>
  <c r="D806" i="4" s="1"/>
  <c r="C807" i="4"/>
  <c r="D807" i="4" s="1"/>
  <c r="C808" i="4"/>
  <c r="D808" i="4" s="1"/>
  <c r="C809" i="4"/>
  <c r="D809" i="4" s="1"/>
  <c r="C810" i="4"/>
  <c r="D810" i="4" s="1"/>
  <c r="C811" i="4"/>
  <c r="D811" i="4" s="1"/>
  <c r="C812" i="4"/>
  <c r="D812" i="4" s="1"/>
  <c r="C813" i="4"/>
  <c r="D813" i="4" s="1"/>
  <c r="C814" i="4"/>
  <c r="D814" i="4" s="1"/>
  <c r="C815" i="4"/>
  <c r="D815" i="4" s="1"/>
  <c r="C816" i="4"/>
  <c r="D816" i="4" s="1"/>
  <c r="C817" i="4"/>
  <c r="D817" i="4" s="1"/>
  <c r="C818" i="4"/>
  <c r="D818" i="4" s="1"/>
  <c r="C819" i="4"/>
  <c r="D819" i="4" s="1"/>
  <c r="C820" i="4"/>
  <c r="D820" i="4" s="1"/>
  <c r="C821" i="4"/>
  <c r="D821" i="4" s="1"/>
  <c r="C822" i="4"/>
  <c r="D822" i="4" s="1"/>
  <c r="C823" i="4"/>
  <c r="D823" i="4" s="1"/>
  <c r="C824" i="4"/>
  <c r="D824" i="4" s="1"/>
  <c r="C825" i="4"/>
  <c r="D825" i="4" s="1"/>
  <c r="C826" i="4"/>
  <c r="D826" i="4" s="1"/>
  <c r="C827" i="4"/>
  <c r="D827" i="4" s="1"/>
  <c r="C828" i="4"/>
  <c r="D828" i="4" s="1"/>
  <c r="C829" i="4"/>
  <c r="D829" i="4" s="1"/>
  <c r="C830" i="4"/>
  <c r="D830" i="4" s="1"/>
  <c r="C831" i="4"/>
  <c r="D831" i="4" s="1"/>
  <c r="C832" i="4"/>
  <c r="D832" i="4" s="1"/>
  <c r="C833" i="4"/>
  <c r="D833" i="4" s="1"/>
  <c r="C834" i="4"/>
  <c r="D834" i="4" s="1"/>
  <c r="C835" i="4"/>
  <c r="D835" i="4" s="1"/>
  <c r="C836" i="4"/>
  <c r="D836" i="4" s="1"/>
  <c r="C837" i="4"/>
  <c r="D837" i="4" s="1"/>
  <c r="C838" i="4"/>
  <c r="D838" i="4" s="1"/>
  <c r="C839" i="4"/>
  <c r="D839" i="4" s="1"/>
  <c r="C840" i="4"/>
  <c r="D840" i="4" s="1"/>
  <c r="C841" i="4"/>
  <c r="D841" i="4" s="1"/>
  <c r="C842" i="4"/>
  <c r="D842" i="4" s="1"/>
  <c r="C843" i="4"/>
  <c r="D843" i="4" s="1"/>
  <c r="C844" i="4"/>
  <c r="D844" i="4" s="1"/>
  <c r="C845" i="4"/>
  <c r="D845" i="4" s="1"/>
  <c r="C846" i="4"/>
  <c r="D846" i="4" s="1"/>
  <c r="C847" i="4"/>
  <c r="D847" i="4" s="1"/>
  <c r="C848" i="4"/>
  <c r="D848" i="4" s="1"/>
  <c r="C849" i="4"/>
  <c r="D849" i="4" s="1"/>
  <c r="C850" i="4"/>
  <c r="D850" i="4" s="1"/>
  <c r="C851" i="4"/>
  <c r="D851" i="4" s="1"/>
  <c r="C852" i="4"/>
  <c r="D852" i="4" s="1"/>
  <c r="C853" i="4"/>
  <c r="D853" i="4" s="1"/>
  <c r="C854" i="4"/>
  <c r="D854" i="4" s="1"/>
  <c r="C855" i="4"/>
  <c r="D855" i="4" s="1"/>
  <c r="C856" i="4"/>
  <c r="D856" i="4" s="1"/>
  <c r="C857" i="4"/>
  <c r="D857" i="4" s="1"/>
  <c r="C858" i="4"/>
  <c r="D858" i="4" s="1"/>
  <c r="C859" i="4"/>
  <c r="D859" i="4" s="1"/>
  <c r="C860" i="4"/>
  <c r="D860" i="4" s="1"/>
  <c r="C861" i="4"/>
  <c r="D861" i="4" s="1"/>
  <c r="C862" i="4"/>
  <c r="D862" i="4" s="1"/>
  <c r="C863" i="4"/>
  <c r="D863" i="4" s="1"/>
  <c r="C864" i="4"/>
  <c r="D864" i="4" s="1"/>
  <c r="C865" i="4"/>
  <c r="D865" i="4" s="1"/>
  <c r="C866" i="4"/>
  <c r="D866" i="4" s="1"/>
  <c r="C867" i="4"/>
  <c r="D867" i="4" s="1"/>
  <c r="C868" i="4"/>
  <c r="D868" i="4" s="1"/>
  <c r="C869" i="4"/>
  <c r="D869" i="4" s="1"/>
  <c r="C870" i="4"/>
  <c r="D870" i="4" s="1"/>
  <c r="C871" i="4"/>
  <c r="D871" i="4" s="1"/>
  <c r="C872" i="4"/>
  <c r="D872" i="4" s="1"/>
  <c r="C873" i="4"/>
  <c r="D873" i="4" s="1"/>
  <c r="C874" i="4"/>
  <c r="D874" i="4" s="1"/>
  <c r="C875" i="4"/>
  <c r="D875" i="4" s="1"/>
  <c r="C876" i="4"/>
  <c r="D876" i="4" s="1"/>
  <c r="C877" i="4"/>
  <c r="D877" i="4" s="1"/>
  <c r="C878" i="4"/>
  <c r="D878" i="4" s="1"/>
  <c r="C879" i="4"/>
  <c r="D879" i="4" s="1"/>
  <c r="C880" i="4"/>
  <c r="D880" i="4" s="1"/>
  <c r="C881" i="4"/>
  <c r="D881" i="4" s="1"/>
  <c r="C882" i="4"/>
  <c r="D882" i="4" s="1"/>
  <c r="C883" i="4"/>
  <c r="D883" i="4" s="1"/>
  <c r="C884" i="4"/>
  <c r="D884" i="4" s="1"/>
  <c r="C885" i="4"/>
  <c r="D885" i="4" s="1"/>
  <c r="C886" i="4"/>
  <c r="D886" i="4" s="1"/>
  <c r="C887" i="4"/>
  <c r="D887" i="4" s="1"/>
  <c r="C888" i="4"/>
  <c r="D888" i="4" s="1"/>
  <c r="C889" i="4"/>
  <c r="D889" i="4" s="1"/>
  <c r="C890" i="4"/>
  <c r="D890" i="4" s="1"/>
  <c r="C891" i="4"/>
  <c r="D891" i="4" s="1"/>
  <c r="C892" i="4"/>
  <c r="D892" i="4" s="1"/>
  <c r="C893" i="4"/>
  <c r="D893" i="4" s="1"/>
  <c r="C894" i="4"/>
  <c r="D894" i="4" s="1"/>
  <c r="C895" i="4"/>
  <c r="D895" i="4" s="1"/>
  <c r="C896" i="4"/>
  <c r="D896" i="4" s="1"/>
  <c r="C897" i="4"/>
  <c r="D897" i="4" s="1"/>
  <c r="C898" i="4"/>
  <c r="D898" i="4" s="1"/>
  <c r="C899" i="4"/>
  <c r="D899" i="4" s="1"/>
  <c r="C900" i="4"/>
  <c r="D900" i="4" s="1"/>
  <c r="C901" i="4"/>
  <c r="D901" i="4" s="1"/>
  <c r="C902" i="4"/>
  <c r="D902" i="4" s="1"/>
  <c r="C903" i="4"/>
  <c r="D903" i="4" s="1"/>
  <c r="C904" i="4"/>
  <c r="D904" i="4" s="1"/>
  <c r="C905" i="4"/>
  <c r="D905" i="4" s="1"/>
  <c r="C906" i="4"/>
  <c r="D906" i="4" s="1"/>
  <c r="C907" i="4"/>
  <c r="D907" i="4" s="1"/>
  <c r="C908" i="4"/>
  <c r="D908" i="4" s="1"/>
  <c r="C909" i="4"/>
  <c r="D909" i="4" s="1"/>
  <c r="C910" i="4"/>
  <c r="D910" i="4" s="1"/>
  <c r="C911" i="4"/>
  <c r="D911" i="4" s="1"/>
  <c r="C912" i="4"/>
  <c r="D912" i="4" s="1"/>
  <c r="C913" i="4"/>
  <c r="D913" i="4" s="1"/>
  <c r="C914" i="4"/>
  <c r="D914" i="4" s="1"/>
  <c r="C915" i="4"/>
  <c r="D915" i="4" s="1"/>
  <c r="C916" i="4"/>
  <c r="D916" i="4" s="1"/>
  <c r="C917" i="4"/>
  <c r="D917" i="4" s="1"/>
  <c r="C918" i="4"/>
  <c r="D918" i="4" s="1"/>
  <c r="C919" i="4"/>
  <c r="D919" i="4" s="1"/>
  <c r="C920" i="4"/>
  <c r="D920" i="4" s="1"/>
  <c r="C921" i="4"/>
  <c r="D921" i="4" s="1"/>
  <c r="C922" i="4"/>
  <c r="D922" i="4" s="1"/>
  <c r="C923" i="4"/>
  <c r="D923" i="4" s="1"/>
  <c r="C924" i="4"/>
  <c r="D924" i="4" s="1"/>
  <c r="C925" i="4"/>
  <c r="D925" i="4" s="1"/>
  <c r="C926" i="4"/>
  <c r="D926" i="4" s="1"/>
  <c r="C927" i="4"/>
  <c r="D927" i="4" s="1"/>
  <c r="C928" i="4"/>
  <c r="D928" i="4" s="1"/>
  <c r="C929" i="4"/>
  <c r="D929" i="4" s="1"/>
  <c r="C930" i="4"/>
  <c r="D930" i="4" s="1"/>
  <c r="C931" i="4"/>
  <c r="D931" i="4" s="1"/>
  <c r="C932" i="4"/>
  <c r="D932" i="4" s="1"/>
  <c r="C933" i="4"/>
  <c r="D933" i="4" s="1"/>
  <c r="C934" i="4"/>
  <c r="D934" i="4" s="1"/>
  <c r="C935" i="4"/>
  <c r="D935" i="4" s="1"/>
  <c r="C936" i="4"/>
  <c r="D936" i="4" s="1"/>
  <c r="C937" i="4"/>
  <c r="D937" i="4" s="1"/>
  <c r="C938" i="4"/>
  <c r="D938" i="4" s="1"/>
  <c r="C939" i="4"/>
  <c r="D939" i="4" s="1"/>
  <c r="C940" i="4"/>
  <c r="D940" i="4" s="1"/>
  <c r="C941" i="4"/>
  <c r="D941" i="4" s="1"/>
  <c r="C942" i="4"/>
  <c r="D942" i="4" s="1"/>
  <c r="C943" i="4"/>
  <c r="D943" i="4" s="1"/>
  <c r="C944" i="4"/>
  <c r="D944" i="4" s="1"/>
  <c r="C945" i="4"/>
  <c r="D945" i="4" s="1"/>
  <c r="C946" i="4"/>
  <c r="D946" i="4" s="1"/>
  <c r="C947" i="4"/>
  <c r="D947" i="4" s="1"/>
  <c r="C948" i="4"/>
  <c r="D948" i="4" s="1"/>
  <c r="C949" i="4"/>
  <c r="D949" i="4" s="1"/>
  <c r="C950" i="4"/>
  <c r="D950" i="4" s="1"/>
  <c r="C951" i="4"/>
  <c r="D951" i="4" s="1"/>
  <c r="C952" i="4"/>
  <c r="D952" i="4" s="1"/>
  <c r="C953" i="4"/>
  <c r="D953" i="4" s="1"/>
  <c r="C954" i="4"/>
  <c r="D954" i="4" s="1"/>
  <c r="C955" i="4"/>
  <c r="D955" i="4" s="1"/>
  <c r="C956" i="4"/>
  <c r="D956" i="4" s="1"/>
  <c r="C957" i="4"/>
  <c r="D957" i="4" s="1"/>
  <c r="C958" i="4"/>
  <c r="D958" i="4" s="1"/>
  <c r="C959" i="4"/>
  <c r="D959" i="4" s="1"/>
  <c r="C960" i="4"/>
  <c r="D960" i="4" s="1"/>
  <c r="C961" i="4"/>
  <c r="D961" i="4" s="1"/>
  <c r="C962" i="4"/>
  <c r="D962" i="4" s="1"/>
  <c r="C963" i="4"/>
  <c r="D963" i="4" s="1"/>
  <c r="C964" i="4"/>
  <c r="D964" i="4" s="1"/>
  <c r="C965" i="4"/>
  <c r="D965" i="4" s="1"/>
  <c r="C966" i="4"/>
  <c r="D966" i="4" s="1"/>
  <c r="C967" i="4"/>
  <c r="D967" i="4" s="1"/>
  <c r="C968" i="4"/>
  <c r="D968" i="4" s="1"/>
  <c r="C969" i="4"/>
  <c r="D969" i="4" s="1"/>
  <c r="C970" i="4"/>
  <c r="D970" i="4" s="1"/>
  <c r="C971" i="4"/>
  <c r="D971" i="4" s="1"/>
  <c r="C972" i="4"/>
  <c r="D972" i="4" s="1"/>
  <c r="C973" i="4"/>
  <c r="D973" i="4" s="1"/>
  <c r="C974" i="4"/>
  <c r="D974" i="4" s="1"/>
  <c r="C975" i="4"/>
  <c r="D975" i="4" s="1"/>
  <c r="C976" i="4"/>
  <c r="D976" i="4" s="1"/>
  <c r="C977" i="4"/>
  <c r="D977" i="4" s="1"/>
  <c r="C978" i="4"/>
  <c r="D978" i="4" s="1"/>
  <c r="C979" i="4"/>
  <c r="D979" i="4" s="1"/>
  <c r="C980" i="4"/>
  <c r="D980" i="4" s="1"/>
  <c r="C981" i="4"/>
  <c r="D981" i="4" s="1"/>
  <c r="C982" i="4"/>
  <c r="D982" i="4" s="1"/>
  <c r="C983" i="4"/>
  <c r="D983" i="4" s="1"/>
  <c r="C984" i="4"/>
  <c r="D984" i="4" s="1"/>
  <c r="C985" i="4"/>
  <c r="D985" i="4" s="1"/>
  <c r="C986" i="4"/>
  <c r="D986" i="4" s="1"/>
  <c r="C987" i="4"/>
  <c r="D987" i="4" s="1"/>
  <c r="C988" i="4"/>
  <c r="D988" i="4" s="1"/>
  <c r="C989" i="4"/>
  <c r="D989" i="4" s="1"/>
  <c r="C990" i="4"/>
  <c r="D990" i="4" s="1"/>
  <c r="C991" i="4"/>
  <c r="D991" i="4" s="1"/>
  <c r="C992" i="4"/>
  <c r="D992" i="4" s="1"/>
  <c r="C993" i="4"/>
  <c r="D993" i="4" s="1"/>
  <c r="C994" i="4"/>
  <c r="D994" i="4" s="1"/>
  <c r="C995" i="4"/>
  <c r="D995" i="4" s="1"/>
  <c r="C996" i="4"/>
  <c r="D996" i="4" s="1"/>
  <c r="C997" i="4"/>
  <c r="D997" i="4" s="1"/>
  <c r="C998" i="4"/>
  <c r="D998" i="4" s="1"/>
  <c r="C999" i="4"/>
  <c r="D999" i="4" s="1"/>
  <c r="C1000" i="4"/>
  <c r="D1000" i="4" s="1"/>
  <c r="C1001" i="4"/>
  <c r="D1001" i="4" s="1"/>
  <c r="C1002" i="4"/>
  <c r="D1002" i="4" s="1"/>
  <c r="C1003" i="4"/>
  <c r="D1003" i="4" s="1"/>
  <c r="C1004" i="4"/>
  <c r="D1004" i="4" s="1"/>
  <c r="C1005" i="4"/>
  <c r="D1005" i="4" s="1"/>
  <c r="C1006" i="4"/>
  <c r="D1006" i="4" s="1"/>
  <c r="C1007" i="4"/>
  <c r="D1007" i="4" s="1"/>
  <c r="C1008" i="4"/>
  <c r="D1008" i="4" s="1"/>
  <c r="C1009" i="4"/>
  <c r="D1009" i="4" s="1"/>
  <c r="C1010" i="4"/>
  <c r="D1010" i="4" s="1"/>
  <c r="C1011" i="4"/>
  <c r="D1011" i="4" s="1"/>
  <c r="C1012" i="4"/>
  <c r="D1012" i="4" s="1"/>
  <c r="C1013" i="4"/>
  <c r="D1013" i="4" s="1"/>
  <c r="C1014" i="4"/>
  <c r="D1014" i="4" s="1"/>
  <c r="C1015" i="4"/>
  <c r="D1015" i="4" s="1"/>
  <c r="C1016" i="4"/>
  <c r="D1016" i="4" s="1"/>
  <c r="C1017" i="4"/>
  <c r="D1017" i="4" s="1"/>
  <c r="C1018" i="4"/>
  <c r="D1018" i="4" s="1"/>
  <c r="C1019" i="4"/>
  <c r="D1019" i="4" s="1"/>
  <c r="C1020" i="4"/>
  <c r="D1020" i="4" s="1"/>
  <c r="C1021" i="4"/>
  <c r="D1021" i="4" s="1"/>
  <c r="C1022" i="4"/>
  <c r="D1022" i="4" s="1"/>
  <c r="C1023" i="4"/>
  <c r="D1023" i="4" s="1"/>
  <c r="C1024" i="4"/>
  <c r="D1024" i="4" s="1"/>
  <c r="C1025" i="4"/>
  <c r="D1025" i="4" s="1"/>
  <c r="C1026" i="4"/>
  <c r="D1026" i="4" s="1"/>
  <c r="C1027" i="4"/>
  <c r="D1027" i="4" s="1"/>
  <c r="C1028" i="4"/>
  <c r="D1028" i="4" s="1"/>
  <c r="C1029" i="4"/>
  <c r="D1029" i="4" s="1"/>
  <c r="C1030" i="4"/>
  <c r="D1030" i="4" s="1"/>
  <c r="C1031" i="4"/>
  <c r="D1031" i="4" s="1"/>
  <c r="C1032" i="4"/>
  <c r="D1032" i="4" s="1"/>
  <c r="C1033" i="4"/>
  <c r="D1033" i="4" s="1"/>
  <c r="C1034" i="4"/>
  <c r="D1034" i="4" s="1"/>
  <c r="C1035" i="4"/>
  <c r="D1035" i="4" s="1"/>
  <c r="C1036" i="4"/>
  <c r="D1036" i="4" s="1"/>
  <c r="C1037" i="4"/>
  <c r="D1037" i="4" s="1"/>
  <c r="C1038" i="4"/>
  <c r="D1038" i="4" s="1"/>
  <c r="C1039" i="4"/>
  <c r="D1039" i="4" s="1"/>
  <c r="C1040" i="4"/>
  <c r="D1040" i="4" s="1"/>
  <c r="C1041" i="4"/>
  <c r="D1041" i="4" s="1"/>
  <c r="C1042" i="4"/>
  <c r="D1042" i="4" s="1"/>
  <c r="C1043" i="4"/>
  <c r="D1043" i="4" s="1"/>
  <c r="C1044" i="4"/>
  <c r="D1044" i="4" s="1"/>
  <c r="C1045" i="4"/>
  <c r="D1045" i="4" s="1"/>
  <c r="C1046" i="4"/>
  <c r="D1046" i="4" s="1"/>
  <c r="C1047" i="4"/>
  <c r="D1047" i="4" s="1"/>
  <c r="C1048" i="4"/>
  <c r="D1048" i="4" s="1"/>
  <c r="C1049" i="4"/>
  <c r="D1049" i="4" s="1"/>
  <c r="C1050" i="4"/>
  <c r="D1050" i="4" s="1"/>
  <c r="C1051" i="4"/>
  <c r="D1051" i="4" s="1"/>
  <c r="C1052" i="4"/>
  <c r="D1052" i="4" s="1"/>
  <c r="C1053" i="4"/>
  <c r="D1053" i="4" s="1"/>
  <c r="C1054" i="4"/>
  <c r="D1054" i="4" s="1"/>
  <c r="C1055" i="4"/>
  <c r="D1055" i="4" s="1"/>
  <c r="C1056" i="4"/>
  <c r="D1056" i="4" s="1"/>
  <c r="C1057" i="4"/>
  <c r="D1057" i="4" s="1"/>
  <c r="C1058" i="4"/>
  <c r="D1058" i="4" s="1"/>
  <c r="C1059" i="4"/>
  <c r="D1059" i="4" s="1"/>
  <c r="C1060" i="4"/>
  <c r="D1060" i="4" s="1"/>
  <c r="C1061" i="4"/>
  <c r="D1061" i="4" s="1"/>
  <c r="C1062" i="4"/>
  <c r="D1062" i="4" s="1"/>
  <c r="C1063" i="4"/>
  <c r="D1063" i="4" s="1"/>
  <c r="C1064" i="4"/>
  <c r="D1064" i="4" s="1"/>
  <c r="C1065" i="4"/>
  <c r="D1065" i="4" s="1"/>
  <c r="C1066" i="4"/>
  <c r="D1066" i="4" s="1"/>
  <c r="C1067" i="4"/>
  <c r="D1067" i="4" s="1"/>
  <c r="C1068" i="4"/>
  <c r="D1068" i="4" s="1"/>
  <c r="C1069" i="4"/>
  <c r="D1069" i="4" s="1"/>
  <c r="C1070" i="4"/>
  <c r="D1070" i="4" s="1"/>
  <c r="C1071" i="4"/>
  <c r="D1071" i="4" s="1"/>
  <c r="C1072" i="4"/>
  <c r="D1072" i="4" s="1"/>
  <c r="C1073" i="4"/>
  <c r="D1073" i="4" s="1"/>
  <c r="C1074" i="4"/>
  <c r="D1074" i="4" s="1"/>
  <c r="C1075" i="4"/>
  <c r="D1075" i="4" s="1"/>
  <c r="C1076" i="4"/>
  <c r="D1076" i="4" s="1"/>
  <c r="C1077" i="4"/>
  <c r="D1077" i="4" s="1"/>
  <c r="C1078" i="4"/>
  <c r="D1078" i="4" s="1"/>
  <c r="C1079" i="4"/>
  <c r="D1079" i="4" s="1"/>
  <c r="C1080" i="4"/>
  <c r="D1080" i="4" s="1"/>
  <c r="C1081" i="4"/>
  <c r="D1081" i="4" s="1"/>
  <c r="C1082" i="4"/>
  <c r="D1082" i="4" s="1"/>
  <c r="C1083" i="4"/>
  <c r="D1083" i="4" s="1"/>
  <c r="C1084" i="4"/>
  <c r="D1084" i="4" s="1"/>
  <c r="C1085" i="4"/>
  <c r="D1085" i="4" s="1"/>
  <c r="C1086" i="4"/>
  <c r="D1086" i="4" s="1"/>
  <c r="C1087" i="4"/>
  <c r="D1087" i="4" s="1"/>
  <c r="C1088" i="4"/>
  <c r="D1088" i="4" s="1"/>
  <c r="C1089" i="4"/>
  <c r="D1089" i="4" s="1"/>
  <c r="C1090" i="4"/>
  <c r="D1090" i="4" s="1"/>
  <c r="C1091" i="4"/>
  <c r="D1091" i="4" s="1"/>
  <c r="C1092" i="4"/>
  <c r="D1092" i="4" s="1"/>
  <c r="C1093" i="4"/>
  <c r="D1093" i="4" s="1"/>
  <c r="C1094" i="4"/>
  <c r="D1094" i="4" s="1"/>
  <c r="C1095" i="4"/>
  <c r="D1095" i="4" s="1"/>
  <c r="C1096" i="4"/>
  <c r="D1096" i="4" s="1"/>
  <c r="C1097" i="4"/>
  <c r="D1097" i="4" s="1"/>
  <c r="C1098" i="4"/>
  <c r="D1098" i="4" s="1"/>
  <c r="C1099" i="4"/>
  <c r="D1099" i="4" s="1"/>
  <c r="C1100" i="4"/>
  <c r="D1100" i="4" s="1"/>
  <c r="C1101" i="4"/>
  <c r="D1101" i="4" s="1"/>
  <c r="C1102" i="4"/>
  <c r="D1102" i="4" s="1"/>
  <c r="C1103" i="4"/>
  <c r="D1103" i="4" s="1"/>
  <c r="C1104" i="4"/>
  <c r="D1104" i="4" s="1"/>
  <c r="C1105" i="4"/>
  <c r="D1105" i="4" s="1"/>
  <c r="C1106" i="4"/>
  <c r="D1106" i="4" s="1"/>
  <c r="C1107" i="4"/>
  <c r="D1107" i="4" s="1"/>
  <c r="C1108" i="4"/>
  <c r="D1108" i="4" s="1"/>
  <c r="C1109" i="4"/>
  <c r="D1109" i="4" s="1"/>
  <c r="C1110" i="4"/>
  <c r="M1110" i="4" s="1"/>
  <c r="C1111" i="4"/>
  <c r="D1111" i="4" s="1"/>
  <c r="C1112" i="4"/>
  <c r="D1112" i="4" s="1"/>
  <c r="C1113" i="4"/>
  <c r="D1113" i="4" s="1"/>
  <c r="C1114" i="4"/>
  <c r="D1114" i="4" s="1"/>
  <c r="C1115" i="4"/>
  <c r="D1115" i="4" s="1"/>
  <c r="C1116" i="4"/>
  <c r="D1116" i="4" s="1"/>
  <c r="C1117" i="4"/>
  <c r="D1117" i="4" s="1"/>
  <c r="C1118" i="4"/>
  <c r="D1118" i="4" s="1"/>
  <c r="C1119" i="4"/>
  <c r="D1119" i="4" s="1"/>
  <c r="C1120" i="4"/>
  <c r="D1120" i="4" s="1"/>
  <c r="C1121" i="4"/>
  <c r="D1121" i="4" s="1"/>
  <c r="C1122" i="4"/>
  <c r="D1122" i="4" s="1"/>
  <c r="C1123" i="4"/>
  <c r="D1123" i="4" s="1"/>
  <c r="C1124" i="4"/>
  <c r="D1124" i="4" s="1"/>
  <c r="C1125" i="4"/>
  <c r="D1125" i="4" s="1"/>
  <c r="C1126" i="4"/>
  <c r="D1126" i="4" s="1"/>
  <c r="C1127" i="4"/>
  <c r="D1127" i="4" s="1"/>
  <c r="C1128" i="4"/>
  <c r="D1128" i="4" s="1"/>
  <c r="C1129" i="4"/>
  <c r="D1129" i="4" s="1"/>
  <c r="C1130" i="4"/>
  <c r="D1130" i="4" s="1"/>
  <c r="C1131" i="4"/>
  <c r="D1131" i="4" s="1"/>
  <c r="C1132" i="4"/>
  <c r="D1132" i="4" s="1"/>
  <c r="C1133" i="4"/>
  <c r="D1133" i="4" s="1"/>
  <c r="C1134" i="4"/>
  <c r="D1134" i="4" s="1"/>
  <c r="C1135" i="4"/>
  <c r="D1135" i="4" s="1"/>
  <c r="C1136" i="4"/>
  <c r="D1136" i="4" s="1"/>
  <c r="C1137" i="4"/>
  <c r="D1137" i="4" s="1"/>
  <c r="C1138" i="4"/>
  <c r="D1138" i="4" s="1"/>
  <c r="C1139" i="4"/>
  <c r="D1139" i="4" s="1"/>
  <c r="C1140" i="4"/>
  <c r="D1140" i="4" s="1"/>
  <c r="C1141" i="4"/>
  <c r="D1141" i="4" s="1"/>
  <c r="C1142" i="4"/>
  <c r="D1142" i="4" s="1"/>
  <c r="C1143" i="4"/>
  <c r="D1143" i="4" s="1"/>
  <c r="C1144" i="4"/>
  <c r="D1144" i="4" s="1"/>
  <c r="C1145" i="4"/>
  <c r="D1145" i="4" s="1"/>
  <c r="C1146" i="4"/>
  <c r="M1146" i="4" s="1"/>
  <c r="C1147" i="4"/>
  <c r="D1147" i="4" s="1"/>
  <c r="C1148" i="4"/>
  <c r="D1148" i="4" s="1"/>
  <c r="C1149" i="4"/>
  <c r="D1149" i="4" s="1"/>
  <c r="C1150" i="4"/>
  <c r="D1150" i="4" s="1"/>
  <c r="C1151" i="4"/>
  <c r="D1151" i="4" s="1"/>
  <c r="C1152" i="4"/>
  <c r="D1152" i="4" s="1"/>
  <c r="C1153" i="4"/>
  <c r="D1153" i="4" s="1"/>
  <c r="C1154" i="4"/>
  <c r="D1154" i="4" s="1"/>
  <c r="C1155" i="4"/>
  <c r="D1155" i="4" s="1"/>
  <c r="C1156" i="4"/>
  <c r="D1156" i="4" s="1"/>
  <c r="C1157" i="4"/>
  <c r="D1157" i="4" s="1"/>
  <c r="C1158" i="4"/>
  <c r="D1158" i="4" s="1"/>
  <c r="C1159" i="4"/>
  <c r="D1159" i="4" s="1"/>
  <c r="C1160" i="4"/>
  <c r="D1160" i="4" s="1"/>
  <c r="C1161" i="4"/>
  <c r="D1161" i="4" s="1"/>
  <c r="C1162" i="4"/>
  <c r="D1162" i="4" s="1"/>
  <c r="C1163" i="4"/>
  <c r="D1163" i="4" s="1"/>
  <c r="C1164" i="4"/>
  <c r="M1164" i="4" s="1"/>
  <c r="C1165" i="4"/>
  <c r="D1165" i="4" s="1"/>
  <c r="C1166" i="4"/>
  <c r="D1166" i="4" s="1"/>
  <c r="C1167" i="4"/>
  <c r="D1167" i="4" s="1"/>
  <c r="C1168" i="4"/>
  <c r="D1168" i="4" s="1"/>
  <c r="C1169" i="4"/>
  <c r="D1169" i="4" s="1"/>
  <c r="C1170" i="4"/>
  <c r="D1170" i="4" s="1"/>
  <c r="C1171" i="4"/>
  <c r="D1171" i="4" s="1"/>
  <c r="C1172" i="4"/>
  <c r="D1172" i="4" s="1"/>
  <c r="C1173" i="4"/>
  <c r="D1173" i="4" s="1"/>
  <c r="C1174" i="4"/>
  <c r="D1174" i="4" s="1"/>
  <c r="C1175" i="4"/>
  <c r="D1175" i="4" s="1"/>
  <c r="C1176" i="4"/>
  <c r="D1176" i="4" s="1"/>
  <c r="C1177" i="4"/>
  <c r="D1177" i="4" s="1"/>
  <c r="C1178" i="4"/>
  <c r="D1178" i="4" s="1"/>
  <c r="C1179" i="4"/>
  <c r="D1179" i="4" s="1"/>
  <c r="C1180" i="4"/>
  <c r="D1180" i="4" s="1"/>
  <c r="C1181" i="4"/>
  <c r="D1181" i="4" s="1"/>
  <c r="C1182" i="4"/>
  <c r="D1182" i="4" s="1"/>
  <c r="C1183" i="4"/>
  <c r="D1183" i="4" s="1"/>
  <c r="C1184" i="4"/>
  <c r="D1184" i="4" s="1"/>
  <c r="C1185" i="4"/>
  <c r="D1185" i="4" s="1"/>
  <c r="C1186" i="4"/>
  <c r="D1186" i="4" s="1"/>
  <c r="C1187" i="4"/>
  <c r="D1187" i="4" s="1"/>
  <c r="C1188" i="4"/>
  <c r="D1188" i="4" s="1"/>
  <c r="C1189" i="4"/>
  <c r="D1189" i="4" s="1"/>
  <c r="C1190" i="4"/>
  <c r="D1190" i="4" s="1"/>
  <c r="C1191" i="4"/>
  <c r="D1191" i="4" s="1"/>
  <c r="C1192" i="4"/>
  <c r="D1192" i="4" s="1"/>
  <c r="C1193" i="4"/>
  <c r="D1193" i="4" s="1"/>
  <c r="C1194" i="4"/>
  <c r="E1194" i="4" s="1"/>
  <c r="C1195" i="4"/>
  <c r="D1195" i="4" s="1"/>
  <c r="C1196" i="4"/>
  <c r="D1196" i="4" s="1"/>
  <c r="C1197" i="4"/>
  <c r="D1197" i="4" s="1"/>
  <c r="C1198" i="4"/>
  <c r="D1198" i="4" s="1"/>
  <c r="C1199" i="4"/>
  <c r="D1199" i="4" s="1"/>
  <c r="C1200" i="4"/>
  <c r="D1200" i="4" s="1"/>
  <c r="C1201" i="4"/>
  <c r="D1201" i="4" s="1"/>
  <c r="C1202" i="4"/>
  <c r="D1202" i="4" s="1"/>
  <c r="C1203" i="4"/>
  <c r="D1203" i="4" s="1"/>
  <c r="C1204" i="4"/>
  <c r="D1204" i="4" s="1"/>
  <c r="C1205" i="4"/>
  <c r="D1205" i="4" s="1"/>
  <c r="C1206" i="4"/>
  <c r="E1206" i="4" s="1"/>
  <c r="C1207" i="4"/>
  <c r="D1207" i="4" s="1"/>
  <c r="C1208" i="4"/>
  <c r="D1208" i="4" s="1"/>
  <c r="C1209" i="4"/>
  <c r="D1209" i="4" s="1"/>
  <c r="C1210" i="4"/>
  <c r="D1210" i="4" s="1"/>
  <c r="C1211" i="4"/>
  <c r="D1211" i="4" s="1"/>
  <c r="C1212" i="4"/>
  <c r="D1212" i="4" s="1"/>
  <c r="C1213" i="4"/>
  <c r="D1213" i="4" s="1"/>
  <c r="C1214" i="4"/>
  <c r="D1214" i="4" s="1"/>
  <c r="C1215" i="4"/>
  <c r="D1215" i="4" s="1"/>
  <c r="C1216" i="4"/>
  <c r="D1216" i="4" s="1"/>
  <c r="C1217" i="4"/>
  <c r="D1217" i="4" s="1"/>
  <c r="C1218" i="4"/>
  <c r="D1218" i="4" s="1"/>
  <c r="C1219" i="4"/>
  <c r="D1219" i="4" s="1"/>
  <c r="C1220" i="4"/>
  <c r="D1220" i="4" s="1"/>
  <c r="C1221" i="4"/>
  <c r="D1221" i="4" s="1"/>
  <c r="C1222" i="4"/>
  <c r="D1222" i="4" s="1"/>
  <c r="C1223" i="4"/>
  <c r="D1223" i="4" s="1"/>
  <c r="C1224" i="4"/>
  <c r="D1224" i="4" s="1"/>
  <c r="C1225" i="4"/>
  <c r="C1226" i="4"/>
  <c r="D1226" i="4" s="1"/>
  <c r="C1227" i="4"/>
  <c r="D1227" i="4" s="1"/>
  <c r="C1228" i="4"/>
  <c r="D1228" i="4" s="1"/>
  <c r="C1229" i="4"/>
  <c r="D1229" i="4" s="1"/>
  <c r="C1230" i="4"/>
  <c r="D1230" i="4" s="1"/>
  <c r="C1231" i="4"/>
  <c r="D1231" i="4" s="1"/>
  <c r="C1232" i="4"/>
  <c r="D1232" i="4" s="1"/>
  <c r="C1233" i="4"/>
  <c r="D1233" i="4" s="1"/>
  <c r="C1234" i="4"/>
  <c r="D1234" i="4" s="1"/>
  <c r="C1235" i="4"/>
  <c r="D1235" i="4" s="1"/>
  <c r="C1236" i="4"/>
  <c r="M1236" i="4" s="1"/>
  <c r="C1237" i="4"/>
  <c r="D1237" i="4" s="1"/>
  <c r="C1238" i="4"/>
  <c r="D1238" i="4" s="1"/>
  <c r="C1239" i="4"/>
  <c r="D1239" i="4" s="1"/>
  <c r="C1240" i="4"/>
  <c r="D1240" i="4" s="1"/>
  <c r="C1241" i="4"/>
  <c r="D1241" i="4" s="1"/>
  <c r="C1242" i="4"/>
  <c r="D1242" i="4" s="1"/>
  <c r="C1243" i="4"/>
  <c r="D1243" i="4" s="1"/>
  <c r="C1244" i="4"/>
  <c r="D1244" i="4" s="1"/>
  <c r="C1245" i="4"/>
  <c r="D1245" i="4" s="1"/>
  <c r="C1246" i="4"/>
  <c r="D1246" i="4" s="1"/>
  <c r="C1247" i="4"/>
  <c r="D1247" i="4" s="1"/>
  <c r="C1248" i="4"/>
  <c r="E1248" i="4" s="1"/>
  <c r="C1249" i="4"/>
  <c r="D1249" i="4" s="1"/>
  <c r="C1250" i="4"/>
  <c r="D1250" i="4" s="1"/>
  <c r="C1251" i="4"/>
  <c r="D1251" i="4" s="1"/>
  <c r="C1252" i="4"/>
  <c r="D1252" i="4" s="1"/>
  <c r="C1253" i="4"/>
  <c r="D1253" i="4" s="1"/>
  <c r="C1254" i="4"/>
  <c r="D1254" i="4" s="1"/>
  <c r="C1255" i="4"/>
  <c r="D1255" i="4" s="1"/>
  <c r="C1256" i="4"/>
  <c r="D1256" i="4" s="1"/>
  <c r="C1257" i="4"/>
  <c r="D1257" i="4" s="1"/>
  <c r="C1258" i="4"/>
  <c r="D1258" i="4" s="1"/>
  <c r="C1259" i="4"/>
  <c r="D1259" i="4" s="1"/>
  <c r="C1260" i="4"/>
  <c r="D1260" i="4" s="1"/>
  <c r="C1261" i="4"/>
  <c r="D1261" i="4" s="1"/>
  <c r="C1262" i="4"/>
  <c r="D1262" i="4" s="1"/>
  <c r="C1263" i="4"/>
  <c r="D1263" i="4" s="1"/>
  <c r="C1264" i="4"/>
  <c r="D1264" i="4" s="1"/>
  <c r="C1265" i="4"/>
  <c r="D1265" i="4" s="1"/>
  <c r="C1266" i="4"/>
  <c r="M1266" i="4" s="1"/>
  <c r="C1267" i="4"/>
  <c r="D1267" i="4" s="1"/>
  <c r="C1268" i="4"/>
  <c r="D1268" i="4" s="1"/>
  <c r="C1269" i="4"/>
  <c r="D1269" i="4" s="1"/>
  <c r="C1270" i="4"/>
  <c r="D1270" i="4" s="1"/>
  <c r="C1271" i="4"/>
  <c r="D1271" i="4" s="1"/>
  <c r="C1272" i="4"/>
  <c r="D1272" i="4" s="1"/>
  <c r="C1273" i="4"/>
  <c r="D1273" i="4" s="1"/>
  <c r="C1274" i="4"/>
  <c r="D1274" i="4" s="1"/>
  <c r="C1275" i="4"/>
  <c r="D1275" i="4" s="1"/>
  <c r="C1276" i="4"/>
  <c r="D1276" i="4" s="1"/>
  <c r="C1277" i="4"/>
  <c r="D1277" i="4" s="1"/>
  <c r="C1278" i="4"/>
  <c r="E1278" i="4" s="1"/>
  <c r="C1279" i="4"/>
  <c r="D1279" i="4" s="1"/>
  <c r="C1280" i="4"/>
  <c r="D1280" i="4" s="1"/>
  <c r="C1281" i="4"/>
  <c r="D1281" i="4" s="1"/>
  <c r="C1282" i="4"/>
  <c r="D1282" i="4" s="1"/>
  <c r="C1283" i="4"/>
  <c r="D1283" i="4" s="1"/>
  <c r="C1284" i="4"/>
  <c r="D1284" i="4" s="1"/>
  <c r="C1285" i="4"/>
  <c r="D1285" i="4" s="1"/>
  <c r="C1286" i="4"/>
  <c r="D1286" i="4" s="1"/>
  <c r="C1287" i="4"/>
  <c r="D1287" i="4" s="1"/>
  <c r="C1288" i="4"/>
  <c r="D1288" i="4" s="1"/>
  <c r="C1289" i="4"/>
  <c r="D1289" i="4" s="1"/>
  <c r="C1290" i="4"/>
  <c r="E1290" i="4" s="1"/>
  <c r="C1291" i="4"/>
  <c r="D1291" i="4" s="1"/>
  <c r="C1292" i="4"/>
  <c r="D1292" i="4" s="1"/>
  <c r="C1293" i="4"/>
  <c r="D1293" i="4" s="1"/>
  <c r="C1294" i="4"/>
  <c r="D1294" i="4" s="1"/>
  <c r="C1295" i="4"/>
  <c r="D1295" i="4" s="1"/>
  <c r="C1296" i="4"/>
  <c r="D1296" i="4" s="1"/>
  <c r="C1297" i="4"/>
  <c r="D1297" i="4" s="1"/>
  <c r="C1298" i="4"/>
  <c r="D1298" i="4" s="1"/>
  <c r="C1299" i="4"/>
  <c r="D1299" i="4" s="1"/>
  <c r="C1300" i="4"/>
  <c r="D1300" i="4" s="1"/>
  <c r="C1301" i="4"/>
  <c r="D1301" i="4" s="1"/>
  <c r="C1302" i="4"/>
  <c r="E1302" i="4" s="1"/>
  <c r="C1303" i="4"/>
  <c r="D1303" i="4" s="1"/>
  <c r="C1304" i="4"/>
  <c r="D1304" i="4" s="1"/>
  <c r="C1305" i="4"/>
  <c r="D1305" i="4" s="1"/>
  <c r="C1306" i="4"/>
  <c r="D1306" i="4" s="1"/>
  <c r="C1307" i="4"/>
  <c r="D1307" i="4" s="1"/>
  <c r="C1308" i="4"/>
  <c r="M1308" i="4" s="1"/>
  <c r="C1309" i="4"/>
  <c r="D1309" i="4" s="1"/>
  <c r="C1310" i="4"/>
  <c r="D1310" i="4" s="1"/>
  <c r="C1311" i="4"/>
  <c r="D1311" i="4" s="1"/>
  <c r="C1312" i="4"/>
  <c r="D1312" i="4" s="1"/>
  <c r="C1313" i="4"/>
  <c r="D1313" i="4" s="1"/>
  <c r="C1314" i="4"/>
  <c r="E1314" i="4" s="1"/>
  <c r="C1315" i="4"/>
  <c r="D1315" i="4" s="1"/>
  <c r="C1316" i="4"/>
  <c r="D1316" i="4" s="1"/>
  <c r="C1317" i="4"/>
  <c r="E1317" i="4" s="1"/>
  <c r="C1318" i="4"/>
  <c r="D1318" i="4" s="1"/>
  <c r="C1319" i="4"/>
  <c r="D1319" i="4" s="1"/>
  <c r="C1320" i="4"/>
  <c r="D1320" i="4" s="1"/>
  <c r="C1321" i="4"/>
  <c r="D1321" i="4" s="1"/>
  <c r="C1322" i="4"/>
  <c r="D1322" i="4" s="1"/>
  <c r="C1323" i="4"/>
  <c r="D1323" i="4" s="1"/>
  <c r="C1324" i="4"/>
  <c r="D1324" i="4" s="1"/>
  <c r="C1325" i="4"/>
  <c r="D1325" i="4" s="1"/>
  <c r="C1326" i="4"/>
  <c r="D1326" i="4" s="1"/>
  <c r="C1327" i="4"/>
  <c r="D1327" i="4" s="1"/>
  <c r="C1328" i="4"/>
  <c r="D1328" i="4" s="1"/>
  <c r="C1329" i="4"/>
  <c r="D1329" i="4" s="1"/>
  <c r="C1330" i="4"/>
  <c r="D1330" i="4" s="1"/>
  <c r="C1331" i="4"/>
  <c r="D1331" i="4" s="1"/>
  <c r="C1332" i="4"/>
  <c r="D1332" i="4" s="1"/>
  <c r="C1333" i="4"/>
  <c r="D1333" i="4" s="1"/>
  <c r="C1334" i="4"/>
  <c r="D1334" i="4" s="1"/>
  <c r="C1335" i="4"/>
  <c r="D1335" i="4" s="1"/>
  <c r="C1336" i="4"/>
  <c r="D1336" i="4" s="1"/>
  <c r="C1337" i="4"/>
  <c r="D1337" i="4" s="1"/>
  <c r="C1338" i="4"/>
  <c r="M1338" i="4" s="1"/>
  <c r="C1339" i="4"/>
  <c r="D1339" i="4" s="1"/>
  <c r="C1340" i="4"/>
  <c r="D1340" i="4" s="1"/>
  <c r="C1341" i="4"/>
  <c r="E1341" i="4" s="1"/>
  <c r="C1342" i="4"/>
  <c r="D1342" i="4" s="1"/>
  <c r="C1343" i="4"/>
  <c r="D1343" i="4" s="1"/>
  <c r="C1344" i="4"/>
  <c r="M1344" i="4" s="1"/>
  <c r="C1345" i="4"/>
  <c r="D1345" i="4" s="1"/>
  <c r="C1346" i="4"/>
  <c r="D1346" i="4" s="1"/>
  <c r="C1347" i="4"/>
  <c r="D1347" i="4" s="1"/>
  <c r="C1348" i="4"/>
  <c r="D1348" i="4" s="1"/>
  <c r="C1349" i="4"/>
  <c r="D1349" i="4" s="1"/>
  <c r="C1350" i="4"/>
  <c r="D1350" i="4" s="1"/>
  <c r="C1351" i="4"/>
  <c r="D1351" i="4" s="1"/>
  <c r="C1352" i="4"/>
  <c r="D1352" i="4" s="1"/>
  <c r="C1353" i="4"/>
  <c r="E1353" i="4" s="1"/>
  <c r="C1354" i="4"/>
  <c r="D1354" i="4" s="1"/>
  <c r="C1355" i="4"/>
  <c r="D1355" i="4" s="1"/>
  <c r="C1356" i="4"/>
  <c r="M1356" i="4" s="1"/>
  <c r="C1357" i="4"/>
  <c r="D1357" i="4" s="1"/>
  <c r="C1358" i="4"/>
  <c r="D1358" i="4" s="1"/>
  <c r="C1359" i="4"/>
  <c r="E1359" i="4" s="1"/>
  <c r="C1360" i="4"/>
  <c r="D1360" i="4" s="1"/>
  <c r="C1361" i="4"/>
  <c r="D1361" i="4" s="1"/>
  <c r="C1362" i="4"/>
  <c r="D1362" i="4" s="1"/>
  <c r="C1363" i="4"/>
  <c r="D1363" i="4" s="1"/>
  <c r="C1364" i="4"/>
  <c r="D1364" i="4" s="1"/>
  <c r="C1365" i="4"/>
  <c r="E1365" i="4" s="1"/>
  <c r="C1366" i="4"/>
  <c r="D1366" i="4" s="1"/>
  <c r="C1367" i="4"/>
  <c r="D1367" i="4" s="1"/>
  <c r="C1368" i="4"/>
  <c r="D1368" i="4" s="1"/>
  <c r="C1369" i="4"/>
  <c r="D1369" i="4" s="1"/>
  <c r="C1370" i="4"/>
  <c r="D1370" i="4" s="1"/>
  <c r="C1371" i="4"/>
  <c r="D1371" i="4" s="1"/>
  <c r="C1372" i="4"/>
  <c r="D1372" i="4" s="1"/>
  <c r="C1373" i="4"/>
  <c r="D1373" i="4" s="1"/>
  <c r="C1374" i="4"/>
  <c r="E1374" i="4" s="1"/>
  <c r="C1375" i="4"/>
  <c r="D1375" i="4" s="1"/>
  <c r="C1376" i="4"/>
  <c r="D1376" i="4" s="1"/>
  <c r="C1377" i="4"/>
  <c r="E1377" i="4" s="1"/>
  <c r="C1378" i="4"/>
  <c r="D1378" i="4" s="1"/>
  <c r="C1379" i="4"/>
  <c r="D1379" i="4" s="1"/>
  <c r="C1380" i="4"/>
  <c r="M1380" i="4" s="1"/>
  <c r="C1381" i="4"/>
  <c r="D1381" i="4" s="1"/>
  <c r="C1382" i="4"/>
  <c r="D1382" i="4" s="1"/>
  <c r="C1383" i="4"/>
  <c r="D1383" i="4" s="1"/>
  <c r="C1384" i="4"/>
  <c r="D1384" i="4" s="1"/>
  <c r="C1385" i="4"/>
  <c r="D1385" i="4" s="1"/>
  <c r="C1386" i="4"/>
  <c r="M1386" i="4" s="1"/>
  <c r="C1387" i="4"/>
  <c r="D1387" i="4" s="1"/>
  <c r="C1388" i="4"/>
  <c r="D1388" i="4" s="1"/>
  <c r="C1389" i="4"/>
  <c r="E1389" i="4" s="1"/>
  <c r="C1390" i="4"/>
  <c r="D1390" i="4" s="1"/>
  <c r="C1391" i="4"/>
  <c r="D1391" i="4" s="1"/>
  <c r="C1392" i="4"/>
  <c r="E1392" i="4" s="1"/>
  <c r="C1393" i="4"/>
  <c r="D1393" i="4" s="1"/>
  <c r="C1394" i="4"/>
  <c r="D1394" i="4" s="1"/>
  <c r="C1395" i="4"/>
  <c r="E1395" i="4" s="1"/>
  <c r="C1396" i="4"/>
  <c r="D1396" i="4" s="1"/>
  <c r="C1397" i="4"/>
  <c r="D1397" i="4" s="1"/>
  <c r="C1398" i="4"/>
  <c r="D1398" i="4" s="1"/>
  <c r="C1399" i="4"/>
  <c r="D1399" i="4" s="1"/>
  <c r="C1400" i="4"/>
  <c r="D1400" i="4" s="1"/>
  <c r="C1401" i="4"/>
  <c r="E1401" i="4" s="1"/>
  <c r="C1402" i="4"/>
  <c r="D1402" i="4" s="1"/>
  <c r="C1403" i="4"/>
  <c r="D1403" i="4" s="1"/>
  <c r="C1404" i="4"/>
  <c r="D1404" i="4" s="1"/>
  <c r="C1405" i="4"/>
  <c r="D1405" i="4" s="1"/>
  <c r="C1406" i="4"/>
  <c r="D1406" i="4" s="1"/>
  <c r="C1407" i="4"/>
  <c r="D1407" i="4" s="1"/>
  <c r="C1408" i="4"/>
  <c r="D1408" i="4" s="1"/>
  <c r="C1409" i="4"/>
  <c r="D1409" i="4" s="1"/>
  <c r="C1410" i="4"/>
  <c r="D1410" i="4" s="1"/>
  <c r="C1411" i="4"/>
  <c r="D1411" i="4" s="1"/>
  <c r="C1412" i="4"/>
  <c r="D1412" i="4" s="1"/>
  <c r="C1413" i="4"/>
  <c r="D1413" i="4" s="1"/>
  <c r="C1414" i="4"/>
  <c r="D1414" i="4" s="1"/>
  <c r="C1415" i="4"/>
  <c r="D1415" i="4" s="1"/>
  <c r="C1416" i="4"/>
  <c r="D1416" i="4" s="1"/>
  <c r="C1417" i="4"/>
  <c r="D1417" i="4" s="1"/>
  <c r="C1418" i="4"/>
  <c r="D1418" i="4" s="1"/>
  <c r="C1419" i="4"/>
  <c r="D1419" i="4" s="1"/>
  <c r="C1420" i="4"/>
  <c r="D1420" i="4" s="1"/>
  <c r="C1421" i="4"/>
  <c r="D1421" i="4" s="1"/>
  <c r="C1422" i="4"/>
  <c r="D1422" i="4" s="1"/>
  <c r="C1423" i="4"/>
  <c r="D1423" i="4" s="1"/>
  <c r="C1424" i="4"/>
  <c r="D1424" i="4" s="1"/>
  <c r="C1425" i="4"/>
  <c r="E1425" i="4" s="1"/>
  <c r="C1426" i="4"/>
  <c r="D1426" i="4" s="1"/>
  <c r="C1427" i="4"/>
  <c r="D1427" i="4" s="1"/>
  <c r="C1428" i="4"/>
  <c r="D1428" i="4" s="1"/>
  <c r="C1429" i="4"/>
  <c r="D1429" i="4" s="1"/>
  <c r="C1430" i="4"/>
  <c r="D1430" i="4" s="1"/>
  <c r="C1431" i="4"/>
  <c r="D1431" i="4" s="1"/>
  <c r="C1432" i="4"/>
  <c r="D1432" i="4" s="1"/>
  <c r="C1433" i="4"/>
  <c r="D1433" i="4" s="1"/>
  <c r="C1434" i="4"/>
  <c r="D1434" i="4" s="1"/>
  <c r="C1435" i="4"/>
  <c r="D1435" i="4" s="1"/>
  <c r="C1436" i="4"/>
  <c r="D1436" i="4" s="1"/>
  <c r="C1437" i="4"/>
  <c r="D1437" i="4" s="1"/>
  <c r="C1438" i="4"/>
  <c r="D1438" i="4" s="1"/>
  <c r="C1439" i="4"/>
  <c r="D1439" i="4" s="1"/>
  <c r="C1440" i="4"/>
  <c r="D1440" i="4" s="1"/>
  <c r="C1441" i="4"/>
  <c r="D1441" i="4" s="1"/>
  <c r="C1442" i="4"/>
  <c r="D1442" i="4" s="1"/>
  <c r="C1443" i="4"/>
  <c r="D1443" i="4" s="1"/>
  <c r="C1444" i="4"/>
  <c r="D1444" i="4" s="1"/>
  <c r="C1445" i="4"/>
  <c r="D1445" i="4" s="1"/>
  <c r="C1446" i="4"/>
  <c r="E1446" i="4" s="1"/>
  <c r="C1447" i="4"/>
  <c r="D1447" i="4" s="1"/>
  <c r="C1448" i="4"/>
  <c r="D1448" i="4" s="1"/>
  <c r="C1449" i="4"/>
  <c r="E1449" i="4" s="1"/>
  <c r="C1450" i="4"/>
  <c r="D1450" i="4" s="1"/>
  <c r="C1451" i="4"/>
  <c r="D1451" i="4" s="1"/>
  <c r="C1452" i="4"/>
  <c r="D1452" i="4" s="1"/>
  <c r="C1453" i="4"/>
  <c r="D1453" i="4" s="1"/>
  <c r="C1454" i="4"/>
  <c r="D1454" i="4" s="1"/>
  <c r="C1455" i="4"/>
  <c r="D1455" i="4" s="1"/>
  <c r="C1456" i="4"/>
  <c r="D1456" i="4" s="1"/>
  <c r="C1457" i="4"/>
  <c r="D1457" i="4" s="1"/>
  <c r="C1458" i="4"/>
  <c r="D1458" i="4" s="1"/>
  <c r="C1459" i="4"/>
  <c r="D1459" i="4" s="1"/>
  <c r="C1460" i="4"/>
  <c r="D1460" i="4" s="1"/>
  <c r="C1461" i="4"/>
  <c r="D1461" i="4" s="1"/>
  <c r="C1462" i="4"/>
  <c r="D1462" i="4" s="1"/>
  <c r="C1463" i="4"/>
  <c r="D1463" i="4" s="1"/>
  <c r="C1464" i="4"/>
  <c r="E1464" i="4" s="1"/>
  <c r="E467" i="4"/>
  <c r="E485" i="4"/>
  <c r="E486" i="4"/>
  <c r="E495" i="4"/>
  <c r="E516" i="4"/>
  <c r="E537" i="4"/>
  <c r="E549" i="4"/>
  <c r="E557" i="4"/>
  <c r="E594" i="4"/>
  <c r="E595" i="4"/>
  <c r="E624" i="4"/>
  <c r="E657" i="4"/>
  <c r="E666" i="4"/>
  <c r="E837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1108" i="4"/>
  <c r="K1109" i="4"/>
  <c r="K1110" i="4"/>
  <c r="K1111" i="4"/>
  <c r="K1112" i="4"/>
  <c r="K1113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K1189" i="4"/>
  <c r="K1190" i="4"/>
  <c r="K1191" i="4"/>
  <c r="K1192" i="4"/>
  <c r="K1193" i="4"/>
  <c r="K1194" i="4"/>
  <c r="K1195" i="4"/>
  <c r="K1196" i="4"/>
  <c r="K1197" i="4"/>
  <c r="K1198" i="4"/>
  <c r="K1199" i="4"/>
  <c r="K1200" i="4"/>
  <c r="K1201" i="4"/>
  <c r="K1202" i="4"/>
  <c r="K1203" i="4"/>
  <c r="K1204" i="4"/>
  <c r="K1205" i="4"/>
  <c r="K1206" i="4"/>
  <c r="K1207" i="4"/>
  <c r="K1208" i="4"/>
  <c r="K1209" i="4"/>
  <c r="K1210" i="4"/>
  <c r="K1211" i="4"/>
  <c r="K1212" i="4"/>
  <c r="K1213" i="4"/>
  <c r="K1214" i="4"/>
  <c r="K1215" i="4"/>
  <c r="K1216" i="4"/>
  <c r="K1217" i="4"/>
  <c r="K1218" i="4"/>
  <c r="K1219" i="4"/>
  <c r="K1220" i="4"/>
  <c r="K1221" i="4"/>
  <c r="K1222" i="4"/>
  <c r="K1223" i="4"/>
  <c r="K1224" i="4"/>
  <c r="K1225" i="4"/>
  <c r="K1226" i="4"/>
  <c r="K1227" i="4"/>
  <c r="K1228" i="4"/>
  <c r="K1229" i="4"/>
  <c r="K1230" i="4"/>
  <c r="K1231" i="4"/>
  <c r="K1232" i="4"/>
  <c r="K1233" i="4"/>
  <c r="K1234" i="4"/>
  <c r="K1235" i="4"/>
  <c r="K1236" i="4"/>
  <c r="K1237" i="4"/>
  <c r="K1238" i="4"/>
  <c r="K1239" i="4"/>
  <c r="K1240" i="4"/>
  <c r="K1241" i="4"/>
  <c r="K1242" i="4"/>
  <c r="K1243" i="4"/>
  <c r="K1244" i="4"/>
  <c r="K1245" i="4"/>
  <c r="K1246" i="4"/>
  <c r="K1247" i="4"/>
  <c r="K1248" i="4"/>
  <c r="K1249" i="4"/>
  <c r="K1250" i="4"/>
  <c r="K1251" i="4"/>
  <c r="K1252" i="4"/>
  <c r="K1253" i="4"/>
  <c r="K1254" i="4"/>
  <c r="K1255" i="4"/>
  <c r="K1256" i="4"/>
  <c r="K1257" i="4"/>
  <c r="K1258" i="4"/>
  <c r="K1259" i="4"/>
  <c r="K1260" i="4"/>
  <c r="K1261" i="4"/>
  <c r="K1262" i="4"/>
  <c r="K1263" i="4"/>
  <c r="K1264" i="4"/>
  <c r="K1265" i="4"/>
  <c r="K1266" i="4"/>
  <c r="K1267" i="4"/>
  <c r="K1268" i="4"/>
  <c r="K1269" i="4"/>
  <c r="K1270" i="4"/>
  <c r="K1271" i="4"/>
  <c r="K1272" i="4"/>
  <c r="K1273" i="4"/>
  <c r="K1274" i="4"/>
  <c r="K1275" i="4"/>
  <c r="K1276" i="4"/>
  <c r="K1277" i="4"/>
  <c r="K1278" i="4"/>
  <c r="K1279" i="4"/>
  <c r="K1280" i="4"/>
  <c r="K1281" i="4"/>
  <c r="K1282" i="4"/>
  <c r="K1283" i="4"/>
  <c r="K1284" i="4"/>
  <c r="K1285" i="4"/>
  <c r="K1286" i="4"/>
  <c r="K1287" i="4"/>
  <c r="K1288" i="4"/>
  <c r="K1289" i="4"/>
  <c r="K1290" i="4"/>
  <c r="K1291" i="4"/>
  <c r="K1292" i="4"/>
  <c r="K1293" i="4"/>
  <c r="K1294" i="4"/>
  <c r="K1295" i="4"/>
  <c r="K1296" i="4"/>
  <c r="K1297" i="4"/>
  <c r="K1298" i="4"/>
  <c r="K1299" i="4"/>
  <c r="K1300" i="4"/>
  <c r="K1301" i="4"/>
  <c r="K1302" i="4"/>
  <c r="K1303" i="4"/>
  <c r="K1304" i="4"/>
  <c r="K1305" i="4"/>
  <c r="K1306" i="4"/>
  <c r="K1307" i="4"/>
  <c r="K1308" i="4"/>
  <c r="K1309" i="4"/>
  <c r="K1310" i="4"/>
  <c r="K1311" i="4"/>
  <c r="K1312" i="4"/>
  <c r="K1313" i="4"/>
  <c r="K1314" i="4"/>
  <c r="K1315" i="4"/>
  <c r="K1316" i="4"/>
  <c r="K1317" i="4"/>
  <c r="K1318" i="4"/>
  <c r="K1319" i="4"/>
  <c r="K1320" i="4"/>
  <c r="K1321" i="4"/>
  <c r="K1322" i="4"/>
  <c r="K1323" i="4"/>
  <c r="K1324" i="4"/>
  <c r="K1325" i="4"/>
  <c r="K1326" i="4"/>
  <c r="K1327" i="4"/>
  <c r="K1328" i="4"/>
  <c r="K1329" i="4"/>
  <c r="K1330" i="4"/>
  <c r="K1331" i="4"/>
  <c r="K1332" i="4"/>
  <c r="K1333" i="4"/>
  <c r="K1334" i="4"/>
  <c r="K1335" i="4"/>
  <c r="K1336" i="4"/>
  <c r="K1337" i="4"/>
  <c r="K1338" i="4"/>
  <c r="K1339" i="4"/>
  <c r="K1340" i="4"/>
  <c r="K1341" i="4"/>
  <c r="K1342" i="4"/>
  <c r="K1343" i="4"/>
  <c r="K1344" i="4"/>
  <c r="K1345" i="4"/>
  <c r="K1346" i="4"/>
  <c r="K1347" i="4"/>
  <c r="K1348" i="4"/>
  <c r="K1349" i="4"/>
  <c r="K1350" i="4"/>
  <c r="K1351" i="4"/>
  <c r="K1352" i="4"/>
  <c r="K1353" i="4"/>
  <c r="K1354" i="4"/>
  <c r="K1355" i="4"/>
  <c r="K1356" i="4"/>
  <c r="K1357" i="4"/>
  <c r="K1358" i="4"/>
  <c r="K1359" i="4"/>
  <c r="K1360" i="4"/>
  <c r="K1361" i="4"/>
  <c r="K1362" i="4"/>
  <c r="K1363" i="4"/>
  <c r="K1364" i="4"/>
  <c r="K1365" i="4"/>
  <c r="K1366" i="4"/>
  <c r="K1367" i="4"/>
  <c r="K1368" i="4"/>
  <c r="K1369" i="4"/>
  <c r="K1370" i="4"/>
  <c r="K1371" i="4"/>
  <c r="K1372" i="4"/>
  <c r="K1373" i="4"/>
  <c r="K1374" i="4"/>
  <c r="K1375" i="4"/>
  <c r="K1376" i="4"/>
  <c r="K1377" i="4"/>
  <c r="K1378" i="4"/>
  <c r="K1379" i="4"/>
  <c r="K1380" i="4"/>
  <c r="K1381" i="4"/>
  <c r="K1382" i="4"/>
  <c r="K1383" i="4"/>
  <c r="K1384" i="4"/>
  <c r="K1385" i="4"/>
  <c r="K1386" i="4"/>
  <c r="K1387" i="4"/>
  <c r="K1388" i="4"/>
  <c r="K1389" i="4"/>
  <c r="K1390" i="4"/>
  <c r="K1391" i="4"/>
  <c r="K1392" i="4"/>
  <c r="K1393" i="4"/>
  <c r="K1394" i="4"/>
  <c r="K1395" i="4"/>
  <c r="K1396" i="4"/>
  <c r="K1397" i="4"/>
  <c r="K1398" i="4"/>
  <c r="K1399" i="4"/>
  <c r="K1400" i="4"/>
  <c r="K1401" i="4"/>
  <c r="K1402" i="4"/>
  <c r="K1403" i="4"/>
  <c r="K1404" i="4"/>
  <c r="K1405" i="4"/>
  <c r="K1406" i="4"/>
  <c r="K1407" i="4"/>
  <c r="K1408" i="4"/>
  <c r="K1409" i="4"/>
  <c r="K1410" i="4"/>
  <c r="K1411" i="4"/>
  <c r="K1412" i="4"/>
  <c r="K1413" i="4"/>
  <c r="K1414" i="4"/>
  <c r="K1415" i="4"/>
  <c r="K1416" i="4"/>
  <c r="K1417" i="4"/>
  <c r="K1418" i="4"/>
  <c r="K1419" i="4"/>
  <c r="K1420" i="4"/>
  <c r="K1421" i="4"/>
  <c r="K1422" i="4"/>
  <c r="K1423" i="4"/>
  <c r="K1424" i="4"/>
  <c r="K1425" i="4"/>
  <c r="K1426" i="4"/>
  <c r="K1427" i="4"/>
  <c r="K1428" i="4"/>
  <c r="K1429" i="4"/>
  <c r="K1430" i="4"/>
  <c r="K1431" i="4"/>
  <c r="K1432" i="4"/>
  <c r="K1433" i="4"/>
  <c r="K1434" i="4"/>
  <c r="K1435" i="4"/>
  <c r="K1436" i="4"/>
  <c r="K1437" i="4"/>
  <c r="K1438" i="4"/>
  <c r="K1439" i="4"/>
  <c r="K1440" i="4"/>
  <c r="K1441" i="4"/>
  <c r="K1442" i="4"/>
  <c r="K1443" i="4"/>
  <c r="K1444" i="4"/>
  <c r="K1445" i="4"/>
  <c r="K1446" i="4"/>
  <c r="K1447" i="4"/>
  <c r="K1448" i="4"/>
  <c r="K1449" i="4"/>
  <c r="K1450" i="4"/>
  <c r="K1451" i="4"/>
  <c r="K1452" i="4"/>
  <c r="K1458" i="4"/>
  <c r="K1459" i="4"/>
  <c r="K1460" i="4"/>
  <c r="K1461" i="4"/>
  <c r="K1462" i="4"/>
  <c r="K1463" i="4"/>
  <c r="K1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56" i="4"/>
  <c r="L757" i="4"/>
  <c r="L758" i="4"/>
  <c r="L759" i="4"/>
  <c r="L760" i="4"/>
  <c r="L761" i="4"/>
  <c r="L762" i="4"/>
  <c r="L763" i="4"/>
  <c r="L764" i="4"/>
  <c r="L765" i="4"/>
  <c r="L766" i="4"/>
  <c r="L767" i="4"/>
  <c r="L768" i="4"/>
  <c r="L769" i="4"/>
  <c r="L770" i="4"/>
  <c r="L771" i="4"/>
  <c r="L772" i="4"/>
  <c r="L773" i="4"/>
  <c r="L774" i="4"/>
  <c r="L775" i="4"/>
  <c r="L776" i="4"/>
  <c r="L777" i="4"/>
  <c r="L778" i="4"/>
  <c r="L779" i="4"/>
  <c r="L780" i="4"/>
  <c r="L781" i="4"/>
  <c r="L782" i="4"/>
  <c r="L783" i="4"/>
  <c r="L784" i="4"/>
  <c r="L785" i="4"/>
  <c r="L786" i="4"/>
  <c r="L787" i="4"/>
  <c r="L788" i="4"/>
  <c r="L789" i="4"/>
  <c r="L790" i="4"/>
  <c r="L791" i="4"/>
  <c r="L792" i="4"/>
  <c r="L793" i="4"/>
  <c r="L794" i="4"/>
  <c r="L795" i="4"/>
  <c r="L796" i="4"/>
  <c r="L797" i="4"/>
  <c r="L798" i="4"/>
  <c r="L799" i="4"/>
  <c r="L800" i="4"/>
  <c r="L801" i="4"/>
  <c r="L802" i="4"/>
  <c r="L803" i="4"/>
  <c r="L804" i="4"/>
  <c r="L805" i="4"/>
  <c r="L806" i="4"/>
  <c r="L807" i="4"/>
  <c r="L808" i="4"/>
  <c r="L809" i="4"/>
  <c r="L810" i="4"/>
  <c r="L811" i="4"/>
  <c r="L812" i="4"/>
  <c r="L813" i="4"/>
  <c r="L814" i="4"/>
  <c r="L815" i="4"/>
  <c r="L816" i="4"/>
  <c r="L817" i="4"/>
  <c r="L818" i="4"/>
  <c r="L819" i="4"/>
  <c r="L820" i="4"/>
  <c r="L821" i="4"/>
  <c r="L822" i="4"/>
  <c r="L823" i="4"/>
  <c r="L824" i="4"/>
  <c r="L825" i="4"/>
  <c r="L826" i="4"/>
  <c r="L827" i="4"/>
  <c r="L828" i="4"/>
  <c r="L829" i="4"/>
  <c r="L830" i="4"/>
  <c r="L831" i="4"/>
  <c r="L832" i="4"/>
  <c r="L833" i="4"/>
  <c r="L834" i="4"/>
  <c r="L835" i="4"/>
  <c r="L836" i="4"/>
  <c r="L837" i="4"/>
  <c r="L838" i="4"/>
  <c r="L839" i="4"/>
  <c r="L840" i="4"/>
  <c r="L841" i="4"/>
  <c r="L842" i="4"/>
  <c r="L843" i="4"/>
  <c r="L844" i="4"/>
  <c r="L845" i="4"/>
  <c r="L846" i="4"/>
  <c r="L847" i="4"/>
  <c r="L848" i="4"/>
  <c r="L849" i="4"/>
  <c r="L850" i="4"/>
  <c r="L851" i="4"/>
  <c r="L852" i="4"/>
  <c r="L853" i="4"/>
  <c r="L854" i="4"/>
  <c r="L855" i="4"/>
  <c r="L856" i="4"/>
  <c r="L857" i="4"/>
  <c r="L858" i="4"/>
  <c r="L859" i="4"/>
  <c r="L860" i="4"/>
  <c r="L861" i="4"/>
  <c r="L862" i="4"/>
  <c r="L863" i="4"/>
  <c r="L864" i="4"/>
  <c r="L865" i="4"/>
  <c r="L866" i="4"/>
  <c r="L867" i="4"/>
  <c r="L868" i="4"/>
  <c r="L869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884" i="4"/>
  <c r="L885" i="4"/>
  <c r="L886" i="4"/>
  <c r="L887" i="4"/>
  <c r="L888" i="4"/>
  <c r="L889" i="4"/>
  <c r="L890" i="4"/>
  <c r="L891" i="4"/>
  <c r="L892" i="4"/>
  <c r="L893" i="4"/>
  <c r="L894" i="4"/>
  <c r="L895" i="4"/>
  <c r="L896" i="4"/>
  <c r="L897" i="4"/>
  <c r="L898" i="4"/>
  <c r="L899" i="4"/>
  <c r="L900" i="4"/>
  <c r="L901" i="4"/>
  <c r="L902" i="4"/>
  <c r="L903" i="4"/>
  <c r="L904" i="4"/>
  <c r="L905" i="4"/>
  <c r="L906" i="4"/>
  <c r="L907" i="4"/>
  <c r="L908" i="4"/>
  <c r="L909" i="4"/>
  <c r="L910" i="4"/>
  <c r="L911" i="4"/>
  <c r="L912" i="4"/>
  <c r="L913" i="4"/>
  <c r="L914" i="4"/>
  <c r="L915" i="4"/>
  <c r="L916" i="4"/>
  <c r="L917" i="4"/>
  <c r="L918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977" i="4"/>
  <c r="L978" i="4"/>
  <c r="L979" i="4"/>
  <c r="L980" i="4"/>
  <c r="L981" i="4"/>
  <c r="L982" i="4"/>
  <c r="L983" i="4"/>
  <c r="L984" i="4"/>
  <c r="L985" i="4"/>
  <c r="L986" i="4"/>
  <c r="L987" i="4"/>
  <c r="L988" i="4"/>
  <c r="L989" i="4"/>
  <c r="L990" i="4"/>
  <c r="L991" i="4"/>
  <c r="L992" i="4"/>
  <c r="L993" i="4"/>
  <c r="L994" i="4"/>
  <c r="L995" i="4"/>
  <c r="L996" i="4"/>
  <c r="L997" i="4"/>
  <c r="L998" i="4"/>
  <c r="L999" i="4"/>
  <c r="L1000" i="4"/>
  <c r="L1001" i="4"/>
  <c r="L1002" i="4"/>
  <c r="L1003" i="4"/>
  <c r="L1004" i="4"/>
  <c r="L1005" i="4"/>
  <c r="L1006" i="4"/>
  <c r="L1007" i="4"/>
  <c r="L1008" i="4"/>
  <c r="L1009" i="4"/>
  <c r="L1010" i="4"/>
  <c r="L1011" i="4"/>
  <c r="L1012" i="4"/>
  <c r="L1013" i="4"/>
  <c r="L1014" i="4"/>
  <c r="L1015" i="4"/>
  <c r="L1016" i="4"/>
  <c r="L1017" i="4"/>
  <c r="L1018" i="4"/>
  <c r="L1019" i="4"/>
  <c r="L1020" i="4"/>
  <c r="L1021" i="4"/>
  <c r="L1022" i="4"/>
  <c r="L1023" i="4"/>
  <c r="L1024" i="4"/>
  <c r="L1025" i="4"/>
  <c r="L1026" i="4"/>
  <c r="L1027" i="4"/>
  <c r="L1028" i="4"/>
  <c r="L1029" i="4"/>
  <c r="L1030" i="4"/>
  <c r="L1031" i="4"/>
  <c r="L1032" i="4"/>
  <c r="L1033" i="4"/>
  <c r="L1034" i="4"/>
  <c r="L1035" i="4"/>
  <c r="L1036" i="4"/>
  <c r="L1037" i="4"/>
  <c r="L1038" i="4"/>
  <c r="L1039" i="4"/>
  <c r="L1040" i="4"/>
  <c r="L1041" i="4"/>
  <c r="L1042" i="4"/>
  <c r="L1043" i="4"/>
  <c r="L1044" i="4"/>
  <c r="L1045" i="4"/>
  <c r="L1046" i="4"/>
  <c r="L1047" i="4"/>
  <c r="L1048" i="4"/>
  <c r="L1049" i="4"/>
  <c r="L1050" i="4"/>
  <c r="L1051" i="4"/>
  <c r="L1052" i="4"/>
  <c r="L1053" i="4"/>
  <c r="L1054" i="4"/>
  <c r="L1055" i="4"/>
  <c r="L1056" i="4"/>
  <c r="L1057" i="4"/>
  <c r="L1058" i="4"/>
  <c r="L1059" i="4"/>
  <c r="L1060" i="4"/>
  <c r="L1061" i="4"/>
  <c r="L1062" i="4"/>
  <c r="L1063" i="4"/>
  <c r="L1064" i="4"/>
  <c r="L1065" i="4"/>
  <c r="L1066" i="4"/>
  <c r="L1067" i="4"/>
  <c r="L1068" i="4"/>
  <c r="L1069" i="4"/>
  <c r="L1070" i="4"/>
  <c r="L1071" i="4"/>
  <c r="L1072" i="4"/>
  <c r="L1073" i="4"/>
  <c r="L1074" i="4"/>
  <c r="L1075" i="4"/>
  <c r="L1076" i="4"/>
  <c r="L1077" i="4"/>
  <c r="L1078" i="4"/>
  <c r="L1079" i="4"/>
  <c r="L1080" i="4"/>
  <c r="L1081" i="4"/>
  <c r="L1082" i="4"/>
  <c r="L1083" i="4"/>
  <c r="L1084" i="4"/>
  <c r="L1085" i="4"/>
  <c r="L1086" i="4"/>
  <c r="L1087" i="4"/>
  <c r="L1088" i="4"/>
  <c r="L1089" i="4"/>
  <c r="L1090" i="4"/>
  <c r="L1091" i="4"/>
  <c r="L1092" i="4"/>
  <c r="L1093" i="4"/>
  <c r="L1094" i="4"/>
  <c r="L1095" i="4"/>
  <c r="L1096" i="4"/>
  <c r="L1097" i="4"/>
  <c r="L1098" i="4"/>
  <c r="L1099" i="4"/>
  <c r="L1100" i="4"/>
  <c r="L1101" i="4"/>
  <c r="L1102" i="4"/>
  <c r="L1103" i="4"/>
  <c r="L1104" i="4"/>
  <c r="L1105" i="4"/>
  <c r="L1106" i="4"/>
  <c r="L1107" i="4"/>
  <c r="L1108" i="4"/>
  <c r="L1109" i="4"/>
  <c r="L1110" i="4"/>
  <c r="L1111" i="4"/>
  <c r="L1112" i="4"/>
  <c r="L1113" i="4"/>
  <c r="L1114" i="4"/>
  <c r="L1115" i="4"/>
  <c r="L1116" i="4"/>
  <c r="L1117" i="4"/>
  <c r="L1118" i="4"/>
  <c r="L1119" i="4"/>
  <c r="L1120" i="4"/>
  <c r="L1121" i="4"/>
  <c r="L1122" i="4"/>
  <c r="L1123" i="4"/>
  <c r="L1124" i="4"/>
  <c r="L1125" i="4"/>
  <c r="L1126" i="4"/>
  <c r="L1127" i="4"/>
  <c r="L1128" i="4"/>
  <c r="L1129" i="4"/>
  <c r="L1130" i="4"/>
  <c r="L1131" i="4"/>
  <c r="L1132" i="4"/>
  <c r="L1133" i="4"/>
  <c r="L1134" i="4"/>
  <c r="L1135" i="4"/>
  <c r="L1136" i="4"/>
  <c r="L1137" i="4"/>
  <c r="L1138" i="4"/>
  <c r="L1139" i="4"/>
  <c r="L1140" i="4"/>
  <c r="L1141" i="4"/>
  <c r="L1142" i="4"/>
  <c r="L1143" i="4"/>
  <c r="L1144" i="4"/>
  <c r="L1145" i="4"/>
  <c r="L1146" i="4"/>
  <c r="L1147" i="4"/>
  <c r="L1148" i="4"/>
  <c r="L1149" i="4"/>
  <c r="L1150" i="4"/>
  <c r="L1151" i="4"/>
  <c r="L1152" i="4"/>
  <c r="L1153" i="4"/>
  <c r="L1154" i="4"/>
  <c r="L1155" i="4"/>
  <c r="L1156" i="4"/>
  <c r="L1157" i="4"/>
  <c r="L1158" i="4"/>
  <c r="L1159" i="4"/>
  <c r="L1160" i="4"/>
  <c r="L1161" i="4"/>
  <c r="L1162" i="4"/>
  <c r="L1163" i="4"/>
  <c r="L1164" i="4"/>
  <c r="L1165" i="4"/>
  <c r="L1166" i="4"/>
  <c r="L1167" i="4"/>
  <c r="L1168" i="4"/>
  <c r="L1169" i="4"/>
  <c r="L1170" i="4"/>
  <c r="L1171" i="4"/>
  <c r="L1172" i="4"/>
  <c r="L1173" i="4"/>
  <c r="L1174" i="4"/>
  <c r="L1175" i="4"/>
  <c r="L1176" i="4"/>
  <c r="L1177" i="4"/>
  <c r="L1178" i="4"/>
  <c r="L1179" i="4"/>
  <c r="L1180" i="4"/>
  <c r="L1181" i="4"/>
  <c r="L1182" i="4"/>
  <c r="L1183" i="4"/>
  <c r="L1184" i="4"/>
  <c r="L1185" i="4"/>
  <c r="L1186" i="4"/>
  <c r="L1187" i="4"/>
  <c r="L1188" i="4"/>
  <c r="L1189" i="4"/>
  <c r="L1190" i="4"/>
  <c r="L1191" i="4"/>
  <c r="L1192" i="4"/>
  <c r="L1193" i="4"/>
  <c r="L1194" i="4"/>
  <c r="L1195" i="4"/>
  <c r="L1196" i="4"/>
  <c r="L1197" i="4"/>
  <c r="L1198" i="4"/>
  <c r="L1199" i="4"/>
  <c r="L1200" i="4"/>
  <c r="L1201" i="4"/>
  <c r="L1202" i="4"/>
  <c r="L1203" i="4"/>
  <c r="L1204" i="4"/>
  <c r="L1205" i="4"/>
  <c r="L1206" i="4"/>
  <c r="L1207" i="4"/>
  <c r="L1208" i="4"/>
  <c r="L1209" i="4"/>
  <c r="L1210" i="4"/>
  <c r="L1211" i="4"/>
  <c r="L1212" i="4"/>
  <c r="L1213" i="4"/>
  <c r="L1214" i="4"/>
  <c r="L1215" i="4"/>
  <c r="L1216" i="4"/>
  <c r="L1217" i="4"/>
  <c r="L1218" i="4"/>
  <c r="L1219" i="4"/>
  <c r="L1220" i="4"/>
  <c r="L1221" i="4"/>
  <c r="L1222" i="4"/>
  <c r="L1223" i="4"/>
  <c r="L1224" i="4"/>
  <c r="L1225" i="4"/>
  <c r="L1226" i="4"/>
  <c r="L1227" i="4"/>
  <c r="L1228" i="4"/>
  <c r="L1229" i="4"/>
  <c r="L1230" i="4"/>
  <c r="L1231" i="4"/>
  <c r="L1232" i="4"/>
  <c r="L1233" i="4"/>
  <c r="L1234" i="4"/>
  <c r="L1235" i="4"/>
  <c r="L1236" i="4"/>
  <c r="L1237" i="4"/>
  <c r="L1238" i="4"/>
  <c r="L1239" i="4"/>
  <c r="L1240" i="4"/>
  <c r="L1241" i="4"/>
  <c r="L1242" i="4"/>
  <c r="L1243" i="4"/>
  <c r="L1244" i="4"/>
  <c r="L1245" i="4"/>
  <c r="L1246" i="4"/>
  <c r="L1247" i="4"/>
  <c r="L1248" i="4"/>
  <c r="L1249" i="4"/>
  <c r="L1250" i="4"/>
  <c r="L1251" i="4"/>
  <c r="L1252" i="4"/>
  <c r="L1253" i="4"/>
  <c r="L1254" i="4"/>
  <c r="L1255" i="4"/>
  <c r="L1256" i="4"/>
  <c r="L1257" i="4"/>
  <c r="L1258" i="4"/>
  <c r="L1259" i="4"/>
  <c r="L1260" i="4"/>
  <c r="L1261" i="4"/>
  <c r="L1262" i="4"/>
  <c r="L1263" i="4"/>
  <c r="L1264" i="4"/>
  <c r="L1265" i="4"/>
  <c r="L1266" i="4"/>
  <c r="L1267" i="4"/>
  <c r="L1268" i="4"/>
  <c r="L1269" i="4"/>
  <c r="L1270" i="4"/>
  <c r="L1271" i="4"/>
  <c r="L1272" i="4"/>
  <c r="L1273" i="4"/>
  <c r="L1274" i="4"/>
  <c r="L1275" i="4"/>
  <c r="L1276" i="4"/>
  <c r="L1277" i="4"/>
  <c r="L1278" i="4"/>
  <c r="L1279" i="4"/>
  <c r="L1280" i="4"/>
  <c r="L1281" i="4"/>
  <c r="L1282" i="4"/>
  <c r="L1283" i="4"/>
  <c r="L1284" i="4"/>
  <c r="L1285" i="4"/>
  <c r="L1286" i="4"/>
  <c r="L1287" i="4"/>
  <c r="L1288" i="4"/>
  <c r="L1289" i="4"/>
  <c r="L1290" i="4"/>
  <c r="L1291" i="4"/>
  <c r="L1292" i="4"/>
  <c r="L1293" i="4"/>
  <c r="L1294" i="4"/>
  <c r="L1295" i="4"/>
  <c r="L1296" i="4"/>
  <c r="L1297" i="4"/>
  <c r="L1298" i="4"/>
  <c r="L1299" i="4"/>
  <c r="L1300" i="4"/>
  <c r="L1301" i="4"/>
  <c r="L1302" i="4"/>
  <c r="L1303" i="4"/>
  <c r="L1304" i="4"/>
  <c r="L1305" i="4"/>
  <c r="L1306" i="4"/>
  <c r="L1307" i="4"/>
  <c r="L1308" i="4"/>
  <c r="L1309" i="4"/>
  <c r="L1310" i="4"/>
  <c r="L1311" i="4"/>
  <c r="L1312" i="4"/>
  <c r="L1313" i="4"/>
  <c r="L1314" i="4"/>
  <c r="L1315" i="4"/>
  <c r="L1316" i="4"/>
  <c r="L1317" i="4"/>
  <c r="L1318" i="4"/>
  <c r="L1319" i="4"/>
  <c r="L1320" i="4"/>
  <c r="L1321" i="4"/>
  <c r="L1322" i="4"/>
  <c r="L1323" i="4"/>
  <c r="L1324" i="4"/>
  <c r="L1325" i="4"/>
  <c r="L1326" i="4"/>
  <c r="L1327" i="4"/>
  <c r="L1328" i="4"/>
  <c r="L1329" i="4"/>
  <c r="L1330" i="4"/>
  <c r="L1331" i="4"/>
  <c r="L1332" i="4"/>
  <c r="L1333" i="4"/>
  <c r="L1334" i="4"/>
  <c r="L1335" i="4"/>
  <c r="L1336" i="4"/>
  <c r="L1337" i="4"/>
  <c r="L1338" i="4"/>
  <c r="L1339" i="4"/>
  <c r="L1340" i="4"/>
  <c r="L1341" i="4"/>
  <c r="L1342" i="4"/>
  <c r="L1343" i="4"/>
  <c r="L1344" i="4"/>
  <c r="L1345" i="4"/>
  <c r="L1346" i="4"/>
  <c r="L1347" i="4"/>
  <c r="L1348" i="4"/>
  <c r="L1349" i="4"/>
  <c r="L1350" i="4"/>
  <c r="L1351" i="4"/>
  <c r="L1352" i="4"/>
  <c r="L1353" i="4"/>
  <c r="L1354" i="4"/>
  <c r="L1355" i="4"/>
  <c r="L1356" i="4"/>
  <c r="L1357" i="4"/>
  <c r="L1358" i="4"/>
  <c r="L1359" i="4"/>
  <c r="L1360" i="4"/>
  <c r="L1361" i="4"/>
  <c r="L1362" i="4"/>
  <c r="L1363" i="4"/>
  <c r="L1364" i="4"/>
  <c r="L1365" i="4"/>
  <c r="L1366" i="4"/>
  <c r="L1367" i="4"/>
  <c r="L1368" i="4"/>
  <c r="L1369" i="4"/>
  <c r="L1370" i="4"/>
  <c r="L1371" i="4"/>
  <c r="L1372" i="4"/>
  <c r="L1373" i="4"/>
  <c r="L1374" i="4"/>
  <c r="L1375" i="4"/>
  <c r="L1376" i="4"/>
  <c r="L1377" i="4"/>
  <c r="L1378" i="4"/>
  <c r="L1379" i="4"/>
  <c r="L1380" i="4"/>
  <c r="L1381" i="4"/>
  <c r="L1382" i="4"/>
  <c r="L1383" i="4"/>
  <c r="L1384" i="4"/>
  <c r="L1385" i="4"/>
  <c r="L1386" i="4"/>
  <c r="L1387" i="4"/>
  <c r="L1388" i="4"/>
  <c r="L1389" i="4"/>
  <c r="L1390" i="4"/>
  <c r="L1391" i="4"/>
  <c r="L1392" i="4"/>
  <c r="L1393" i="4"/>
  <c r="L1394" i="4"/>
  <c r="L1395" i="4"/>
  <c r="L1396" i="4"/>
  <c r="L1397" i="4"/>
  <c r="L1398" i="4"/>
  <c r="L1399" i="4"/>
  <c r="L1400" i="4"/>
  <c r="L1401" i="4"/>
  <c r="L1402" i="4"/>
  <c r="L1403" i="4"/>
  <c r="L1404" i="4"/>
  <c r="L1405" i="4"/>
  <c r="L1406" i="4"/>
  <c r="L1407" i="4"/>
  <c r="L1408" i="4"/>
  <c r="L1409" i="4"/>
  <c r="L1410" i="4"/>
  <c r="L1411" i="4"/>
  <c r="L1412" i="4"/>
  <c r="L1413" i="4"/>
  <c r="L1414" i="4"/>
  <c r="L1415" i="4"/>
  <c r="L1416" i="4"/>
  <c r="L1417" i="4"/>
  <c r="L1418" i="4"/>
  <c r="L1419" i="4"/>
  <c r="L1420" i="4"/>
  <c r="L1421" i="4"/>
  <c r="L1422" i="4"/>
  <c r="L1423" i="4"/>
  <c r="L1424" i="4"/>
  <c r="L1425" i="4"/>
  <c r="L1426" i="4"/>
  <c r="L1427" i="4"/>
  <c r="L1428" i="4"/>
  <c r="L1429" i="4"/>
  <c r="L1430" i="4"/>
  <c r="L1431" i="4"/>
  <c r="L1432" i="4"/>
  <c r="L1433" i="4"/>
  <c r="L1434" i="4"/>
  <c r="L1435" i="4"/>
  <c r="L1436" i="4"/>
  <c r="L1437" i="4"/>
  <c r="L1438" i="4"/>
  <c r="L1439" i="4"/>
  <c r="L1440" i="4"/>
  <c r="L1441" i="4"/>
  <c r="L1442" i="4"/>
  <c r="L1443" i="4"/>
  <c r="L1444" i="4"/>
  <c r="L1445" i="4"/>
  <c r="L1446" i="4"/>
  <c r="L1447" i="4"/>
  <c r="L1448" i="4"/>
  <c r="L1449" i="4"/>
  <c r="L1450" i="4"/>
  <c r="L1451" i="4"/>
  <c r="L1452" i="4"/>
  <c r="L1458" i="4"/>
  <c r="L1459" i="4"/>
  <c r="L1460" i="4"/>
  <c r="L1461" i="4"/>
  <c r="L1462" i="4"/>
  <c r="L1463" i="4"/>
  <c r="L1464" i="4"/>
  <c r="M467" i="4"/>
  <c r="M468" i="4"/>
  <c r="M471" i="4"/>
  <c r="M473" i="4"/>
  <c r="M474" i="4"/>
  <c r="M475" i="4"/>
  <c r="M477" i="4"/>
  <c r="M480" i="4"/>
  <c r="M485" i="4"/>
  <c r="M489" i="4"/>
  <c r="M491" i="4"/>
  <c r="M492" i="4"/>
  <c r="M495" i="4"/>
  <c r="M497" i="4"/>
  <c r="M498" i="4"/>
  <c r="M501" i="4"/>
  <c r="M503" i="4"/>
  <c r="M504" i="4"/>
  <c r="M505" i="4"/>
  <c r="M509" i="4"/>
  <c r="M510" i="4"/>
  <c r="M515" i="4"/>
  <c r="M516" i="4"/>
  <c r="M519" i="4"/>
  <c r="M522" i="4"/>
  <c r="M527" i="4"/>
  <c r="M531" i="4"/>
  <c r="M533" i="4"/>
  <c r="M534" i="4"/>
  <c r="M537" i="4"/>
  <c r="M539" i="4"/>
  <c r="M540" i="4"/>
  <c r="M541" i="4"/>
  <c r="M545" i="4"/>
  <c r="M546" i="4"/>
  <c r="M551" i="4"/>
  <c r="M552" i="4"/>
  <c r="M555" i="4"/>
  <c r="M557" i="4"/>
  <c r="M558" i="4"/>
  <c r="M561" i="4"/>
  <c r="M564" i="4"/>
  <c r="M567" i="4"/>
  <c r="M569" i="4"/>
  <c r="M571" i="4"/>
  <c r="M576" i="4"/>
  <c r="M579" i="4"/>
  <c r="M582" i="4"/>
  <c r="M585" i="4"/>
  <c r="M588" i="4"/>
  <c r="M594" i="4"/>
  <c r="M597" i="4"/>
  <c r="M600" i="4"/>
  <c r="M606" i="4"/>
  <c r="M607" i="4"/>
  <c r="M609" i="4"/>
  <c r="M611" i="4"/>
  <c r="M613" i="4"/>
  <c r="M615" i="4"/>
  <c r="M618" i="4"/>
  <c r="M624" i="4"/>
  <c r="M627" i="4"/>
  <c r="M630" i="4"/>
  <c r="M636" i="4"/>
  <c r="M637" i="4"/>
  <c r="M642" i="4"/>
  <c r="M643" i="4"/>
  <c r="M645" i="4"/>
  <c r="M648" i="4"/>
  <c r="M653" i="4"/>
  <c r="M657" i="4"/>
  <c r="M660" i="4"/>
  <c r="M663" i="4"/>
  <c r="M666" i="4"/>
  <c r="M667" i="4"/>
  <c r="M672" i="4"/>
  <c r="M673" i="4"/>
  <c r="M678" i="4"/>
  <c r="M681" i="4"/>
  <c r="M684" i="4"/>
  <c r="M690" i="4"/>
  <c r="M693" i="4"/>
  <c r="M697" i="4"/>
  <c r="M702" i="4"/>
  <c r="M705" i="4"/>
  <c r="M707" i="4"/>
  <c r="M708" i="4"/>
  <c r="M711" i="4"/>
  <c r="M714" i="4"/>
  <c r="M720" i="4"/>
  <c r="M723" i="4"/>
  <c r="M726" i="4"/>
  <c r="M727" i="4"/>
  <c r="M729" i="4"/>
  <c r="M732" i="4"/>
  <c r="M733" i="4"/>
  <c r="M741" i="4"/>
  <c r="M744" i="4"/>
  <c r="M750" i="4"/>
  <c r="M753" i="4"/>
  <c r="M756" i="4"/>
  <c r="M762" i="4"/>
  <c r="M763" i="4"/>
  <c r="M768" i="4"/>
  <c r="M771" i="4"/>
  <c r="M774" i="4"/>
  <c r="M779" i="4"/>
  <c r="M783" i="4"/>
  <c r="M786" i="4"/>
  <c r="M789" i="4"/>
  <c r="M792" i="4"/>
  <c r="M793" i="4"/>
  <c r="M813" i="4"/>
  <c r="M819" i="4"/>
  <c r="M823" i="4"/>
  <c r="M831" i="4"/>
  <c r="M837" i="4"/>
  <c r="M840" i="4"/>
  <c r="M849" i="4"/>
  <c r="M852" i="4"/>
  <c r="M853" i="4"/>
  <c r="M867" i="4"/>
  <c r="M877" i="4"/>
  <c r="M883" i="4"/>
  <c r="M888" i="4"/>
  <c r="M900" i="4"/>
  <c r="M907" i="4"/>
  <c r="M909" i="4"/>
  <c r="M918" i="4"/>
  <c r="M921" i="4"/>
  <c r="M931" i="4"/>
  <c r="M945" i="4"/>
  <c r="M961" i="4"/>
  <c r="M966" i="4"/>
  <c r="M967" i="4"/>
  <c r="M991" i="4"/>
  <c r="M995" i="4"/>
  <c r="M996" i="4"/>
  <c r="M1005" i="4"/>
  <c r="M1021" i="4"/>
  <c r="M1026" i="4"/>
  <c r="M1027" i="4"/>
  <c r="M1041" i="4"/>
  <c r="M1044" i="4"/>
  <c r="M1047" i="4"/>
  <c r="M1051" i="4"/>
  <c r="M1059" i="4"/>
  <c r="M1087" i="4"/>
  <c r="M1092" i="4"/>
  <c r="M1101" i="4"/>
  <c r="M1104" i="4"/>
  <c r="M1111" i="4"/>
  <c r="M1117" i="4"/>
  <c r="M1122" i="4"/>
  <c r="M1141" i="4"/>
  <c r="M1152" i="4"/>
  <c r="M1182" i="4"/>
  <c r="M1187" i="4"/>
  <c r="M1194" i="4"/>
  <c r="M1195" i="4"/>
  <c r="M1203" i="4"/>
  <c r="M1212" i="4"/>
  <c r="M1225" i="4"/>
  <c r="M1257" i="4"/>
  <c r="M1271" i="4"/>
  <c r="M1273" i="4"/>
  <c r="M1281" i="4"/>
  <c r="M1301" i="4"/>
  <c r="M1302" i="4"/>
  <c r="M1314" i="4"/>
  <c r="M1315" i="4"/>
  <c r="M1399" i="4"/>
  <c r="M1416" i="4"/>
  <c r="M1458" i="4"/>
  <c r="M1461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M1019" i="4" l="1"/>
  <c r="M749" i="4"/>
  <c r="M1241" i="4"/>
  <c r="M1127" i="4"/>
  <c r="E1027" i="4"/>
  <c r="M1367" i="4"/>
  <c r="M1325" i="4"/>
  <c r="M1211" i="4"/>
  <c r="M1157" i="4"/>
  <c r="M1055" i="4"/>
  <c r="M694" i="4"/>
  <c r="E905" i="4"/>
  <c r="M1433" i="4"/>
  <c r="E803" i="4"/>
  <c r="E1337" i="4"/>
  <c r="M1463" i="4"/>
  <c r="E1049" i="4"/>
  <c r="M1427" i="4"/>
  <c r="M1397" i="4"/>
  <c r="M1355" i="4"/>
  <c r="M1295" i="4"/>
  <c r="M1265" i="4"/>
  <c r="M1229" i="4"/>
  <c r="M1205" i="4"/>
  <c r="M1103" i="4"/>
  <c r="M1085" i="4"/>
  <c r="M1037" i="4"/>
  <c r="M1013" i="4"/>
  <c r="M965" i="4"/>
  <c r="M935" i="4"/>
  <c r="M917" i="4"/>
  <c r="M893" i="4"/>
  <c r="M875" i="4"/>
  <c r="M851" i="4"/>
  <c r="M833" i="4"/>
  <c r="M791" i="4"/>
  <c r="M761" i="4"/>
  <c r="M719" i="4"/>
  <c r="M677" i="4"/>
  <c r="M665" i="4"/>
  <c r="M623" i="4"/>
  <c r="M581" i="4"/>
  <c r="E1319" i="4"/>
  <c r="E1037" i="4"/>
  <c r="E893" i="4"/>
  <c r="E773" i="4"/>
  <c r="M1421" i="4"/>
  <c r="M1391" i="4"/>
  <c r="M1349" i="4"/>
  <c r="M1289" i="4"/>
  <c r="M1259" i="4"/>
  <c r="M1181" i="4"/>
  <c r="M1145" i="4"/>
  <c r="M1121" i="4"/>
  <c r="M1079" i="4"/>
  <c r="M1049" i="4"/>
  <c r="M1031" i="4"/>
  <c r="M1007" i="4"/>
  <c r="M989" i="4"/>
  <c r="M911" i="4"/>
  <c r="M869" i="4"/>
  <c r="M809" i="4"/>
  <c r="M743" i="4"/>
  <c r="M635" i="4"/>
  <c r="M593" i="4"/>
  <c r="E1301" i="4"/>
  <c r="E863" i="4"/>
  <c r="E701" i="4"/>
  <c r="M1457" i="4"/>
  <c r="M1385" i="4"/>
  <c r="M1343" i="4"/>
  <c r="M1313" i="4"/>
  <c r="M1283" i="4"/>
  <c r="M1223" i="4"/>
  <c r="M1199" i="4"/>
  <c r="M1175" i="4"/>
  <c r="M1097" i="4"/>
  <c r="M1073" i="4"/>
  <c r="M977" i="4"/>
  <c r="M959" i="4"/>
  <c r="M929" i="4"/>
  <c r="M887" i="4"/>
  <c r="M845" i="4"/>
  <c r="M827" i="4"/>
  <c r="M803" i="4"/>
  <c r="M755" i="4"/>
  <c r="M713" i="4"/>
  <c r="M701" i="4"/>
  <c r="M617" i="4"/>
  <c r="E1187" i="4"/>
  <c r="E1019" i="4"/>
  <c r="M1451" i="4"/>
  <c r="M1415" i="4"/>
  <c r="M1379" i="4"/>
  <c r="M1337" i="4"/>
  <c r="M1307" i="4"/>
  <c r="M1253" i="4"/>
  <c r="M1217" i="4"/>
  <c r="M1169" i="4"/>
  <c r="M1139" i="4"/>
  <c r="M1115" i="4"/>
  <c r="M1061" i="4"/>
  <c r="M1001" i="4"/>
  <c r="M971" i="4"/>
  <c r="M953" i="4"/>
  <c r="M923" i="4"/>
  <c r="M863" i="4"/>
  <c r="M797" i="4"/>
  <c r="M785" i="4"/>
  <c r="M767" i="4"/>
  <c r="M737" i="4"/>
  <c r="M725" i="4"/>
  <c r="M683" i="4"/>
  <c r="M671" i="4"/>
  <c r="M659" i="4"/>
  <c r="M629" i="4"/>
  <c r="M587" i="4"/>
  <c r="M575" i="4"/>
  <c r="E1091" i="4"/>
  <c r="E1007" i="4"/>
  <c r="E833" i="4"/>
  <c r="M1439" i="4"/>
  <c r="M1409" i="4"/>
  <c r="M1373" i="4"/>
  <c r="M1331" i="4"/>
  <c r="M1247" i="4"/>
  <c r="M1163" i="4"/>
  <c r="M1133" i="4"/>
  <c r="M1091" i="4"/>
  <c r="M1043" i="4"/>
  <c r="M947" i="4"/>
  <c r="M905" i="4"/>
  <c r="M881" i="4"/>
  <c r="M839" i="4"/>
  <c r="M821" i="4"/>
  <c r="M695" i="4"/>
  <c r="M641" i="4"/>
  <c r="M599" i="4"/>
  <c r="E1061" i="4"/>
  <c r="E995" i="4"/>
  <c r="E821" i="4"/>
  <c r="E629" i="4"/>
  <c r="M790" i="4"/>
  <c r="M652" i="4"/>
  <c r="M610" i="4"/>
  <c r="M502" i="4"/>
  <c r="M880" i="4"/>
  <c r="M568" i="4"/>
  <c r="M820" i="4"/>
  <c r="M526" i="4"/>
  <c r="E777" i="4"/>
  <c r="M1329" i="4"/>
  <c r="M1251" i="4"/>
  <c r="M1155" i="4"/>
  <c r="M1113" i="4"/>
  <c r="M999" i="4"/>
  <c r="M975" i="4"/>
  <c r="M933" i="4"/>
  <c r="M897" i="4"/>
  <c r="E759" i="4"/>
  <c r="E639" i="4"/>
  <c r="E579" i="4"/>
  <c r="E531" i="4"/>
  <c r="M1353" i="4"/>
  <c r="M1035" i="4"/>
  <c r="M957" i="4"/>
  <c r="M861" i="4"/>
  <c r="M825" i="4"/>
  <c r="E957" i="4"/>
  <c r="E705" i="4"/>
  <c r="E561" i="4"/>
  <c r="E519" i="4"/>
  <c r="E1035" i="4"/>
  <c r="E807" i="4"/>
  <c r="M1383" i="4"/>
  <c r="M1107" i="4"/>
  <c r="M1065" i="4"/>
  <c r="M1239" i="4"/>
  <c r="M1191" i="4"/>
  <c r="M1167" i="4"/>
  <c r="M1119" i="4"/>
  <c r="M1089" i="4"/>
  <c r="M1029" i="4"/>
  <c r="M873" i="4"/>
  <c r="E1113" i="4"/>
  <c r="E693" i="4"/>
  <c r="E609" i="4"/>
  <c r="E555" i="4"/>
  <c r="E513" i="4"/>
  <c r="M802" i="4"/>
  <c r="M868" i="4"/>
  <c r="M946" i="4"/>
  <c r="M754" i="4"/>
  <c r="M712" i="4"/>
  <c r="M544" i="4"/>
  <c r="E646" i="4"/>
  <c r="E604" i="4"/>
  <c r="M970" i="4"/>
  <c r="M778" i="4"/>
  <c r="M670" i="4"/>
  <c r="M478" i="4"/>
  <c r="M904" i="4"/>
  <c r="M796" i="4"/>
  <c r="M646" i="4"/>
  <c r="M508" i="4"/>
  <c r="M490" i="4"/>
  <c r="E694" i="4"/>
  <c r="M874" i="4"/>
  <c r="M700" i="4"/>
  <c r="M562" i="4"/>
  <c r="E1077" i="4"/>
  <c r="E742" i="4"/>
  <c r="E466" i="4"/>
  <c r="M1000" i="4"/>
  <c r="M586" i="4"/>
  <c r="M928" i="4"/>
  <c r="M838" i="4"/>
  <c r="M814" i="4"/>
  <c r="M742" i="4"/>
  <c r="M520" i="4"/>
  <c r="M1084" i="4"/>
  <c r="M940" i="4"/>
  <c r="M862" i="4"/>
  <c r="M688" i="4"/>
  <c r="M676" i="4"/>
  <c r="M658" i="4"/>
  <c r="M532" i="4"/>
  <c r="M1419" i="4"/>
  <c r="M1395" i="4"/>
  <c r="M1371" i="4"/>
  <c r="M1341" i="4"/>
  <c r="M1293" i="4"/>
  <c r="M1245" i="4"/>
  <c r="M1006" i="4"/>
  <c r="M922" i="4"/>
  <c r="M910" i="4"/>
  <c r="M898" i="4"/>
  <c r="M784" i="4"/>
  <c r="M760" i="4"/>
  <c r="M718" i="4"/>
  <c r="M634" i="4"/>
  <c r="M604" i="4"/>
  <c r="M592" i="4"/>
  <c r="M550" i="4"/>
  <c r="M496" i="4"/>
  <c r="E873" i="4"/>
  <c r="E741" i="4"/>
  <c r="E675" i="4"/>
  <c r="E627" i="4"/>
  <c r="E580" i="4"/>
  <c r="E538" i="4"/>
  <c r="E496" i="4"/>
  <c r="M628" i="4"/>
  <c r="M988" i="4"/>
  <c r="M958" i="4"/>
  <c r="M916" i="4"/>
  <c r="M826" i="4"/>
  <c r="M730" i="4"/>
  <c r="M616" i="4"/>
  <c r="M982" i="4"/>
  <c r="M886" i="4"/>
  <c r="M772" i="4"/>
  <c r="M574" i="4"/>
  <c r="M466" i="4"/>
  <c r="M1449" i="4"/>
  <c r="M1036" i="4"/>
  <c r="M1024" i="4"/>
  <c r="M994" i="4"/>
  <c r="M964" i="4"/>
  <c r="M952" i="4"/>
  <c r="M856" i="4"/>
  <c r="M844" i="4"/>
  <c r="M832" i="4"/>
  <c r="M748" i="4"/>
  <c r="M736" i="4"/>
  <c r="M706" i="4"/>
  <c r="M664" i="4"/>
  <c r="M622" i="4"/>
  <c r="M580" i="4"/>
  <c r="M538" i="4"/>
  <c r="M484" i="4"/>
  <c r="E1299" i="4"/>
  <c r="E1005" i="4"/>
  <c r="E795" i="4"/>
  <c r="E723" i="4"/>
  <c r="M1378" i="4"/>
  <c r="M1264" i="4"/>
  <c r="M1162" i="4"/>
  <c r="E478" i="4"/>
  <c r="M1282" i="4"/>
  <c r="E952" i="4"/>
  <c r="M1444" i="4"/>
  <c r="E718" i="4"/>
  <c r="E670" i="4"/>
  <c r="M1342" i="4"/>
  <c r="M1192" i="4"/>
  <c r="E814" i="4"/>
  <c r="E772" i="4"/>
  <c r="M1360" i="4"/>
  <c r="M1204" i="4"/>
  <c r="E916" i="4"/>
  <c r="E1282" i="4"/>
  <c r="E1342" i="4"/>
  <c r="E892" i="4"/>
  <c r="E1246" i="4"/>
  <c r="E1096" i="4"/>
  <c r="E1048" i="4"/>
  <c r="E1006" i="4"/>
  <c r="E1192" i="4"/>
  <c r="E1312" i="4"/>
  <c r="E1162" i="4"/>
  <c r="E1072" i="4"/>
  <c r="E982" i="4"/>
  <c r="E1126" i="4"/>
  <c r="M1420" i="4"/>
  <c r="M1408" i="4"/>
  <c r="M1390" i="4"/>
  <c r="M1294" i="4"/>
  <c r="M1234" i="4"/>
  <c r="M1216" i="4"/>
  <c r="M1174" i="4"/>
  <c r="M1126" i="4"/>
  <c r="M1048" i="4"/>
  <c r="M1012" i="4"/>
  <c r="E1432" i="4"/>
  <c r="E1276" i="4"/>
  <c r="E1234" i="4"/>
  <c r="E1156" i="4"/>
  <c r="E1120" i="4"/>
  <c r="E1066" i="4"/>
  <c r="E1042" i="4"/>
  <c r="E1024" i="4"/>
  <c r="E976" i="4"/>
  <c r="E946" i="4"/>
  <c r="E910" i="4"/>
  <c r="E886" i="4"/>
  <c r="E862" i="4"/>
  <c r="E808" i="4"/>
  <c r="E790" i="4"/>
  <c r="E766" i="4"/>
  <c r="E712" i="4"/>
  <c r="E640" i="4"/>
  <c r="E598" i="4"/>
  <c r="E556" i="4"/>
  <c r="E472" i="4"/>
  <c r="M1456" i="4"/>
  <c r="M1402" i="4"/>
  <c r="M1372" i="4"/>
  <c r="M1324" i="4"/>
  <c r="M1306" i="4"/>
  <c r="M1276" i="4"/>
  <c r="M1258" i="4"/>
  <c r="M1246" i="4"/>
  <c r="M1156" i="4"/>
  <c r="M1114" i="4"/>
  <c r="M1090" i="4"/>
  <c r="M1078" i="4"/>
  <c r="E1402" i="4"/>
  <c r="E1336" i="4"/>
  <c r="E1300" i="4"/>
  <c r="E1270" i="4"/>
  <c r="E1228" i="4"/>
  <c r="E1186" i="4"/>
  <c r="E1150" i="4"/>
  <c r="E1114" i="4"/>
  <c r="E1090" i="4"/>
  <c r="E1000" i="4"/>
  <c r="E970" i="4"/>
  <c r="E940" i="4"/>
  <c r="E880" i="4"/>
  <c r="E856" i="4"/>
  <c r="E832" i="4"/>
  <c r="E784" i="4"/>
  <c r="E760" i="4"/>
  <c r="E736" i="4"/>
  <c r="E706" i="4"/>
  <c r="E688" i="4"/>
  <c r="E664" i="4"/>
  <c r="E622" i="4"/>
  <c r="E574" i="4"/>
  <c r="E532" i="4"/>
  <c r="E514" i="4"/>
  <c r="E490" i="4"/>
  <c r="M1432" i="4"/>
  <c r="M1384" i="4"/>
  <c r="M1336" i="4"/>
  <c r="M1318" i="4"/>
  <c r="M1198" i="4"/>
  <c r="M1168" i="4"/>
  <c r="M1138" i="4"/>
  <c r="E1396" i="4"/>
  <c r="E1324" i="4"/>
  <c r="E1264" i="4"/>
  <c r="E1216" i="4"/>
  <c r="E1180" i="4"/>
  <c r="E1144" i="4"/>
  <c r="E1084" i="4"/>
  <c r="E1060" i="4"/>
  <c r="E1036" i="4"/>
  <c r="E1018" i="4"/>
  <c r="E964" i="4"/>
  <c r="E934" i="4"/>
  <c r="E904" i="4"/>
  <c r="E874" i="4"/>
  <c r="E850" i="4"/>
  <c r="E826" i="4"/>
  <c r="E778" i="4"/>
  <c r="E730" i="4"/>
  <c r="E682" i="4"/>
  <c r="E658" i="4"/>
  <c r="E634" i="4"/>
  <c r="E616" i="4"/>
  <c r="E568" i="4"/>
  <c r="E550" i="4"/>
  <c r="M1462" i="4"/>
  <c r="M1450" i="4"/>
  <c r="M1348" i="4"/>
  <c r="M1288" i="4"/>
  <c r="M1210" i="4"/>
  <c r="M1120" i="4"/>
  <c r="M1072" i="4"/>
  <c r="M1054" i="4"/>
  <c r="E1378" i="4"/>
  <c r="E1294" i="4"/>
  <c r="E1258" i="4"/>
  <c r="E1210" i="4"/>
  <c r="E1174" i="4"/>
  <c r="E1138" i="4"/>
  <c r="E1108" i="4"/>
  <c r="E1078" i="4"/>
  <c r="E1054" i="4"/>
  <c r="E1012" i="4"/>
  <c r="E994" i="4"/>
  <c r="E958" i="4"/>
  <c r="E928" i="4"/>
  <c r="E898" i="4"/>
  <c r="E844" i="4"/>
  <c r="E802" i="4"/>
  <c r="E754" i="4"/>
  <c r="E724" i="4"/>
  <c r="E676" i="4"/>
  <c r="E610" i="4"/>
  <c r="E592" i="4"/>
  <c r="E562" i="4"/>
  <c r="E526" i="4"/>
  <c r="E508" i="4"/>
  <c r="M1426" i="4"/>
  <c r="M1414" i="4"/>
  <c r="M1366" i="4"/>
  <c r="M1330" i="4"/>
  <c r="M1300" i="4"/>
  <c r="M1252" i="4"/>
  <c r="M1240" i="4"/>
  <c r="M1222" i="4"/>
  <c r="M1180" i="4"/>
  <c r="M1150" i="4"/>
  <c r="M1132" i="4"/>
  <c r="M1108" i="4"/>
  <c r="M1096" i="4"/>
  <c r="M1066" i="4"/>
  <c r="M1042" i="4"/>
  <c r="M1030" i="4"/>
  <c r="E1348" i="4"/>
  <c r="E1318" i="4"/>
  <c r="E1288" i="4"/>
  <c r="E1252" i="4"/>
  <c r="E1198" i="4"/>
  <c r="E1168" i="4"/>
  <c r="E1132" i="4"/>
  <c r="E1102" i="4"/>
  <c r="E1030" i="4"/>
  <c r="E988" i="4"/>
  <c r="E922" i="4"/>
  <c r="E868" i="4"/>
  <c r="E838" i="4"/>
  <c r="E820" i="4"/>
  <c r="E796" i="4"/>
  <c r="E748" i="4"/>
  <c r="E700" i="4"/>
  <c r="E652" i="4"/>
  <c r="E628" i="4"/>
  <c r="E586" i="4"/>
  <c r="E544" i="4"/>
  <c r="E520" i="4"/>
  <c r="E502" i="4"/>
  <c r="E484" i="4"/>
  <c r="E1149" i="4"/>
  <c r="E1095" i="4"/>
  <c r="E993" i="4"/>
  <c r="E939" i="4"/>
  <c r="E825" i="4"/>
  <c r="E1047" i="4"/>
  <c r="E891" i="4"/>
  <c r="E1191" i="4"/>
  <c r="E903" i="4"/>
  <c r="E483" i="4"/>
  <c r="E1131" i="4"/>
  <c r="E975" i="4"/>
  <c r="E921" i="4"/>
  <c r="E855" i="4"/>
  <c r="E1427" i="4"/>
  <c r="E1384" i="4"/>
  <c r="E1420" i="4"/>
  <c r="E1456" i="4"/>
  <c r="E1450" i="4"/>
  <c r="E1209" i="4"/>
  <c r="E1251" i="4"/>
  <c r="M1407" i="4"/>
  <c r="M1275" i="4"/>
  <c r="M1125" i="4"/>
  <c r="M1083" i="4"/>
  <c r="M1071" i="4"/>
  <c r="M1023" i="4"/>
  <c r="M963" i="4"/>
  <c r="M939" i="4"/>
  <c r="M915" i="4"/>
  <c r="M891" i="4"/>
  <c r="M795" i="4"/>
  <c r="M777" i="4"/>
  <c r="M765" i="4"/>
  <c r="M747" i="4"/>
  <c r="M699" i="4"/>
  <c r="M669" i="4"/>
  <c r="M651" i="4"/>
  <c r="M543" i="4"/>
  <c r="M525" i="4"/>
  <c r="M513" i="4"/>
  <c r="E1438" i="4"/>
  <c r="E1415" i="4"/>
  <c r="E1366" i="4"/>
  <c r="E1335" i="4"/>
  <c r="E1269" i="4"/>
  <c r="E1247" i="4"/>
  <c r="E1227" i="4"/>
  <c r="E1203" i="4"/>
  <c r="E1167" i="4"/>
  <c r="E1125" i="4"/>
  <c r="E1107" i="4"/>
  <c r="E1059" i="4"/>
  <c r="E1029" i="4"/>
  <c r="E1017" i="4"/>
  <c r="E987" i="4"/>
  <c r="E969" i="4"/>
  <c r="E951" i="4"/>
  <c r="E933" i="4"/>
  <c r="E915" i="4"/>
  <c r="E885" i="4"/>
  <c r="E867" i="4"/>
  <c r="E789" i="4"/>
  <c r="E687" i="4"/>
  <c r="E669" i="4"/>
  <c r="E543" i="4"/>
  <c r="E525" i="4"/>
  <c r="E465" i="4"/>
  <c r="M1443" i="4"/>
  <c r="M1377" i="4"/>
  <c r="M1365" i="4"/>
  <c r="M1335" i="4"/>
  <c r="M1323" i="4"/>
  <c r="M1311" i="4"/>
  <c r="M1299" i="4"/>
  <c r="M1287" i="4"/>
  <c r="M1233" i="4"/>
  <c r="M1209" i="4"/>
  <c r="M1197" i="4"/>
  <c r="M1185" i="4"/>
  <c r="M1173" i="4"/>
  <c r="M1161" i="4"/>
  <c r="M1149" i="4"/>
  <c r="M987" i="4"/>
  <c r="M951" i="4"/>
  <c r="M903" i="4"/>
  <c r="M879" i="4"/>
  <c r="M855" i="4"/>
  <c r="M807" i="4"/>
  <c r="M735" i="4"/>
  <c r="M687" i="4"/>
  <c r="M639" i="4"/>
  <c r="M621" i="4"/>
  <c r="M603" i="4"/>
  <c r="M573" i="4"/>
  <c r="M483" i="4"/>
  <c r="E1437" i="4"/>
  <c r="E1414" i="4"/>
  <c r="E1360" i="4"/>
  <c r="E1330" i="4"/>
  <c r="E1305" i="4"/>
  <c r="E1287" i="4"/>
  <c r="E1221" i="4"/>
  <c r="E1185" i="4"/>
  <c r="E1143" i="4"/>
  <c r="E1089" i="4"/>
  <c r="E1071" i="4"/>
  <c r="E1041" i="4"/>
  <c r="E999" i="4"/>
  <c r="E897" i="4"/>
  <c r="E849" i="4"/>
  <c r="E819" i="4"/>
  <c r="E771" i="4"/>
  <c r="E753" i="4"/>
  <c r="E735" i="4"/>
  <c r="E717" i="4"/>
  <c r="E651" i="4"/>
  <c r="E633" i="4"/>
  <c r="E621" i="4"/>
  <c r="E603" i="4"/>
  <c r="E591" i="4"/>
  <c r="E573" i="4"/>
  <c r="E507" i="4"/>
  <c r="E489" i="4"/>
  <c r="E477" i="4"/>
  <c r="M1455" i="4"/>
  <c r="M1425" i="4"/>
  <c r="E1329" i="4"/>
  <c r="E1263" i="4"/>
  <c r="E1245" i="4"/>
  <c r="E1197" i="4"/>
  <c r="E1161" i="4"/>
  <c r="E1119" i="4"/>
  <c r="E1101" i="4"/>
  <c r="E1053" i="4"/>
  <c r="E1011" i="4"/>
  <c r="E981" i="4"/>
  <c r="E963" i="4"/>
  <c r="E945" i="4"/>
  <c r="E927" i="4"/>
  <c r="E909" i="4"/>
  <c r="E879" i="4"/>
  <c r="E831" i="4"/>
  <c r="E801" i="4"/>
  <c r="E783" i="4"/>
  <c r="E699" i="4"/>
  <c r="E681" i="4"/>
  <c r="M1401" i="4"/>
  <c r="M1437" i="4"/>
  <c r="M1413" i="4"/>
  <c r="M1359" i="4"/>
  <c r="M1317" i="4"/>
  <c r="M1269" i="4"/>
  <c r="M1227" i="4"/>
  <c r="M1215" i="4"/>
  <c r="M1143" i="4"/>
  <c r="M1131" i="4"/>
  <c r="M1077" i="4"/>
  <c r="M1017" i="4"/>
  <c r="M993" i="4"/>
  <c r="M981" i="4"/>
  <c r="E1431" i="4"/>
  <c r="E1281" i="4"/>
  <c r="E1239" i="4"/>
  <c r="E1215" i="4"/>
  <c r="E1179" i="4"/>
  <c r="E1083" i="4"/>
  <c r="E1065" i="4"/>
  <c r="E1023" i="4"/>
  <c r="E861" i="4"/>
  <c r="E843" i="4"/>
  <c r="E813" i="4"/>
  <c r="E765" i="4"/>
  <c r="E747" i="4"/>
  <c r="E729" i="4"/>
  <c r="E711" i="4"/>
  <c r="E663" i="4"/>
  <c r="E645" i="4"/>
  <c r="E615" i="4"/>
  <c r="E597" i="4"/>
  <c r="E585" i="4"/>
  <c r="E567" i="4"/>
  <c r="E501" i="4"/>
  <c r="E471" i="4"/>
  <c r="E1444" i="4"/>
  <c r="E1426" i="4"/>
  <c r="E1408" i="4"/>
  <c r="E1390" i="4"/>
  <c r="E1372" i="4"/>
  <c r="E1354" i="4"/>
  <c r="E1323" i="4"/>
  <c r="E1306" i="4"/>
  <c r="E1293" i="4"/>
  <c r="E1275" i="4"/>
  <c r="E1257" i="4"/>
  <c r="E1240" i="4"/>
  <c r="E1222" i="4"/>
  <c r="E1204" i="4"/>
  <c r="E1173" i="4"/>
  <c r="E1155" i="4"/>
  <c r="E1137" i="4"/>
  <c r="D1446" i="4"/>
  <c r="D1425" i="4"/>
  <c r="D1389" i="4"/>
  <c r="D1374" i="4"/>
  <c r="D1353" i="4"/>
  <c r="D1338" i="4"/>
  <c r="D1317" i="4"/>
  <c r="D1302" i="4"/>
  <c r="D1266" i="4"/>
  <c r="E1407" i="4"/>
  <c r="E1371" i="4"/>
  <c r="D1395" i="4"/>
  <c r="D1380" i="4"/>
  <c r="D1359" i="4"/>
  <c r="D1344" i="4"/>
  <c r="D1308" i="4"/>
  <c r="D1236" i="4"/>
  <c r="D1194" i="4"/>
  <c r="D1401" i="4"/>
  <c r="D1386" i="4"/>
  <c r="D1365" i="4"/>
  <c r="D1314" i="4"/>
  <c r="D1278" i="4"/>
  <c r="E1455" i="4"/>
  <c r="E1419" i="4"/>
  <c r="E1383" i="4"/>
  <c r="E1347" i="4"/>
  <c r="E1233" i="4"/>
  <c r="D1464" i="4"/>
  <c r="D1392" i="4"/>
  <c r="D1356" i="4"/>
  <c r="D1248" i="4"/>
  <c r="D1164" i="4"/>
  <c r="D1146" i="4"/>
  <c r="D1110" i="4"/>
  <c r="E1225" i="4"/>
  <c r="D1225" i="4"/>
  <c r="D1449" i="4"/>
  <c r="D1377" i="4"/>
  <c r="D1341" i="4"/>
  <c r="D1290" i="4"/>
  <c r="E1311" i="4"/>
  <c r="D1206" i="4"/>
  <c r="E1443" i="4"/>
  <c r="E1413" i="4"/>
  <c r="E1462" i="4"/>
  <c r="M1434" i="4"/>
  <c r="M1374" i="4"/>
  <c r="M1332" i="4"/>
  <c r="M1272" i="4"/>
  <c r="M1260" i="4"/>
  <c r="M1230" i="4"/>
  <c r="M1170" i="4"/>
  <c r="M1140" i="4"/>
  <c r="M1014" i="4"/>
  <c r="M936" i="4"/>
  <c r="M870" i="4"/>
  <c r="M810" i="4"/>
  <c r="M798" i="4"/>
  <c r="B473" i="4"/>
  <c r="M1446" i="4"/>
  <c r="M1404" i="4"/>
  <c r="M1464" i="4"/>
  <c r="M1422" i="4"/>
  <c r="M1392" i="4"/>
  <c r="M1362" i="4"/>
  <c r="M1350" i="4"/>
  <c r="M1320" i="4"/>
  <c r="M1290" i="4"/>
  <c r="M1218" i="4"/>
  <c r="M1128" i="4"/>
  <c r="M1050" i="4"/>
  <c r="M1002" i="4"/>
  <c r="M984" i="4"/>
  <c r="M972" i="4"/>
  <c r="M924" i="4"/>
  <c r="M858" i="4"/>
  <c r="M828" i="4"/>
  <c r="E1283" i="4"/>
  <c r="B694" i="4"/>
  <c r="B658" i="4"/>
  <c r="B592" i="4"/>
  <c r="B556" i="4"/>
  <c r="B538" i="4"/>
  <c r="E804" i="4"/>
  <c r="M1062" i="4"/>
  <c r="M1278" i="4"/>
  <c r="M1248" i="4"/>
  <c r="M1188" i="4"/>
  <c r="M1176" i="4"/>
  <c r="M1098" i="4"/>
  <c r="M1080" i="4"/>
  <c r="M954" i="4"/>
  <c r="M894" i="4"/>
  <c r="M876" i="4"/>
  <c r="M846" i="4"/>
  <c r="E1373" i="4"/>
  <c r="E1265" i="4"/>
  <c r="B687" i="4"/>
  <c r="B651" i="4"/>
  <c r="B615" i="4"/>
  <c r="M1440" i="4"/>
  <c r="M1428" i="4"/>
  <c r="M1296" i="4"/>
  <c r="M1206" i="4"/>
  <c r="M1134" i="4"/>
  <c r="M1068" i="4"/>
  <c r="M1056" i="4"/>
  <c r="M1038" i="4"/>
  <c r="M1020" i="4"/>
  <c r="M1008" i="4"/>
  <c r="M942" i="4"/>
  <c r="M912" i="4"/>
  <c r="M882" i="4"/>
  <c r="M834" i="4"/>
  <c r="M816" i="4"/>
  <c r="M804" i="4"/>
  <c r="E1355" i="4"/>
  <c r="B644" i="4"/>
  <c r="B608" i="4"/>
  <c r="B584" i="4"/>
  <c r="B566" i="4"/>
  <c r="B548" i="4"/>
  <c r="B530" i="4"/>
  <c r="M1398" i="4"/>
  <c r="M1254" i="4"/>
  <c r="M1224" i="4"/>
  <c r="M1086" i="4"/>
  <c r="M978" i="4"/>
  <c r="M960" i="4"/>
  <c r="M930" i="4"/>
  <c r="E817" i="4"/>
  <c r="E799" i="4"/>
  <c r="E781" i="4"/>
  <c r="E745" i="4"/>
  <c r="E673" i="4"/>
  <c r="E637" i="4"/>
  <c r="E601" i="4"/>
  <c r="E511" i="4"/>
  <c r="E499" i="4"/>
  <c r="E487" i="4"/>
  <c r="E696" i="4"/>
  <c r="E1062" i="4"/>
  <c r="E774" i="4"/>
  <c r="E762" i="4"/>
  <c r="M884" i="4"/>
  <c r="E882" i="4"/>
  <c r="E852" i="4"/>
  <c r="E918" i="4"/>
  <c r="E1236" i="4"/>
  <c r="E738" i="4"/>
  <c r="E1134" i="4"/>
  <c r="B1460" i="4"/>
  <c r="B1448" i="4"/>
  <c r="B1442" i="4"/>
  <c r="B1436" i="4"/>
  <c r="B1430" i="4"/>
  <c r="B1424" i="4"/>
  <c r="B1418" i="4"/>
  <c r="B1412" i="4"/>
  <c r="B1406" i="4"/>
  <c r="B1400" i="4"/>
  <c r="B1394" i="4"/>
  <c r="B1388" i="4"/>
  <c r="B1382" i="4"/>
  <c r="B1376" i="4"/>
  <c r="B1370" i="4"/>
  <c r="B1364" i="4"/>
  <c r="B1358" i="4"/>
  <c r="B1352" i="4"/>
  <c r="B1346" i="4"/>
  <c r="B1340" i="4"/>
  <c r="B1334" i="4"/>
  <c r="B1328" i="4"/>
  <c r="B1322" i="4"/>
  <c r="B1316" i="4"/>
  <c r="B1310" i="4"/>
  <c r="B1304" i="4"/>
  <c r="B1298" i="4"/>
  <c r="B1292" i="4"/>
  <c r="B1286" i="4"/>
  <c r="B1280" i="4"/>
  <c r="B1274" i="4"/>
  <c r="B1268" i="4"/>
  <c r="B1262" i="4"/>
  <c r="B1256" i="4"/>
  <c r="B1250" i="4"/>
  <c r="B1244" i="4"/>
  <c r="B1238" i="4"/>
  <c r="B1232" i="4"/>
  <c r="B1226" i="4"/>
  <c r="B1220" i="4"/>
  <c r="B1214" i="4"/>
  <c r="B1208" i="4"/>
  <c r="B1202" i="4"/>
  <c r="B1196" i="4"/>
  <c r="B1190" i="4"/>
  <c r="B1184" i="4"/>
  <c r="B1178" i="4"/>
  <c r="B1172" i="4"/>
  <c r="B1166" i="4"/>
  <c r="B1160" i="4"/>
  <c r="M1154" i="4"/>
  <c r="M1148" i="4"/>
  <c r="M1142" i="4"/>
  <c r="B1136" i="4"/>
  <c r="M1124" i="4"/>
  <c r="M1118" i="4"/>
  <c r="M1112" i="4"/>
  <c r="M1106" i="4"/>
  <c r="B1100" i="4"/>
  <c r="M1094" i="4"/>
  <c r="M1082" i="4"/>
  <c r="M1076" i="4"/>
  <c r="M1070" i="4"/>
  <c r="B1064" i="4"/>
  <c r="M1058" i="4"/>
  <c r="M1052" i="4"/>
  <c r="M1040" i="4"/>
  <c r="M1034" i="4"/>
  <c r="B1028" i="4"/>
  <c r="M1022" i="4"/>
  <c r="M1016" i="4"/>
  <c r="M1010" i="4"/>
  <c r="M998" i="4"/>
  <c r="B992" i="4"/>
  <c r="M986" i="4"/>
  <c r="M980" i="4"/>
  <c r="M974" i="4"/>
  <c r="M968" i="4"/>
  <c r="M950" i="4"/>
  <c r="M944" i="4"/>
  <c r="M938" i="4"/>
  <c r="M932" i="4"/>
  <c r="M926" i="4"/>
  <c r="M914" i="4"/>
  <c r="M908" i="4"/>
  <c r="M902" i="4"/>
  <c r="M896" i="4"/>
  <c r="M890" i="4"/>
  <c r="M872" i="4"/>
  <c r="M866" i="4"/>
  <c r="M860" i="4"/>
  <c r="M854" i="4"/>
  <c r="M842" i="4"/>
  <c r="M830" i="4"/>
  <c r="M824" i="4"/>
  <c r="M818" i="4"/>
  <c r="M806" i="4"/>
  <c r="M800" i="4"/>
  <c r="M788" i="4"/>
  <c r="M782" i="4"/>
  <c r="M776" i="4"/>
  <c r="M770" i="4"/>
  <c r="M764" i="4"/>
  <c r="M758" i="4"/>
  <c r="M746" i="4"/>
  <c r="M734" i="4"/>
  <c r="M728" i="4"/>
  <c r="M722" i="4"/>
  <c r="M716" i="4"/>
  <c r="M698" i="4"/>
  <c r="M692" i="4"/>
  <c r="M686" i="4"/>
  <c r="M680" i="4"/>
  <c r="M674" i="4"/>
  <c r="E1026" i="4"/>
  <c r="E906" i="4"/>
  <c r="B1459" i="4"/>
  <c r="B1453" i="4"/>
  <c r="B1447" i="4"/>
  <c r="B1441" i="4"/>
  <c r="B1435" i="4"/>
  <c r="B1429" i="4"/>
  <c r="B1423" i="4"/>
  <c r="B1417" i="4"/>
  <c r="B1411" i="4"/>
  <c r="B1405" i="4"/>
  <c r="B1399" i="4"/>
  <c r="B1393" i="4"/>
  <c r="B1387" i="4"/>
  <c r="B1381" i="4"/>
  <c r="B1375" i="4"/>
  <c r="B1369" i="4"/>
  <c r="B1363" i="4"/>
  <c r="B1357" i="4"/>
  <c r="B1351" i="4"/>
  <c r="B1345" i="4"/>
  <c r="B1339" i="4"/>
  <c r="B1333" i="4"/>
  <c r="B1327" i="4"/>
  <c r="B1321" i="4"/>
  <c r="B1315" i="4"/>
  <c r="B1309" i="4"/>
  <c r="B1303" i="4"/>
  <c r="B1297" i="4"/>
  <c r="B1291" i="4"/>
  <c r="B1285" i="4"/>
  <c r="B1279" i="4"/>
  <c r="B1273" i="4"/>
  <c r="B1267" i="4"/>
  <c r="B1261" i="4"/>
  <c r="B1255" i="4"/>
  <c r="B1249" i="4"/>
  <c r="B1243" i="4"/>
  <c r="B1237" i="4"/>
  <c r="B1231" i="4"/>
  <c r="B1225" i="4"/>
  <c r="B1219" i="4"/>
  <c r="B1213" i="4"/>
  <c r="B1207" i="4"/>
  <c r="B1201" i="4"/>
  <c r="M1189" i="4"/>
  <c r="B1183" i="4"/>
  <c r="B1177" i="4"/>
  <c r="B1171" i="4"/>
  <c r="B1165" i="4"/>
  <c r="M1159" i="4"/>
  <c r="M1153" i="4"/>
  <c r="B1147" i="4"/>
  <c r="B1141" i="4"/>
  <c r="B1135" i="4"/>
  <c r="B1129" i="4"/>
  <c r="B1111" i="4"/>
  <c r="B1105" i="4"/>
  <c r="B1099" i="4"/>
  <c r="B1093" i="4"/>
  <c r="B1075" i="4"/>
  <c r="B1069" i="4"/>
  <c r="B1063" i="4"/>
  <c r="B1057" i="4"/>
  <c r="M1045" i="4"/>
  <c r="B1039" i="4"/>
  <c r="B1033" i="4"/>
  <c r="B1027" i="4"/>
  <c r="B1021" i="4"/>
  <c r="M1015" i="4"/>
  <c r="M1009" i="4"/>
  <c r="B1003" i="4"/>
  <c r="B997" i="4"/>
  <c r="B991" i="4"/>
  <c r="B985" i="4"/>
  <c r="M979" i="4"/>
  <c r="E973" i="4"/>
  <c r="E967" i="4"/>
  <c r="E961" i="4"/>
  <c r="E955" i="4"/>
  <c r="E949" i="4"/>
  <c r="E943" i="4"/>
  <c r="E937" i="4"/>
  <c r="E931" i="4"/>
  <c r="E925" i="4"/>
  <c r="E919" i="4"/>
  <c r="E913" i="4"/>
  <c r="E907" i="4"/>
  <c r="E901" i="4"/>
  <c r="E895" i="4"/>
  <c r="E889" i="4"/>
  <c r="E883" i="4"/>
  <c r="E877" i="4"/>
  <c r="E871" i="4"/>
  <c r="E865" i="4"/>
  <c r="E859" i="4"/>
  <c r="E853" i="4"/>
  <c r="E847" i="4"/>
  <c r="E841" i="4"/>
  <c r="E835" i="4"/>
  <c r="E829" i="4"/>
  <c r="B1464" i="4"/>
  <c r="E1458" i="4"/>
  <c r="B1452" i="4"/>
  <c r="B1446" i="4"/>
  <c r="B1440" i="4"/>
  <c r="B1434" i="4"/>
  <c r="B1428" i="4"/>
  <c r="B1422" i="4"/>
  <c r="B1416" i="4"/>
  <c r="B1404" i="4"/>
  <c r="B1398" i="4"/>
  <c r="B1392" i="4"/>
  <c r="B1386" i="4"/>
  <c r="B1380" i="4"/>
  <c r="B1374" i="4"/>
  <c r="B1362" i="4"/>
  <c r="B1356" i="4"/>
  <c r="B1350" i="4"/>
  <c r="B1344" i="4"/>
  <c r="B1338" i="4"/>
  <c r="B1332" i="4"/>
  <c r="B1326" i="4"/>
  <c r="B1320" i="4"/>
  <c r="B1314" i="4"/>
  <c r="E1308" i="4"/>
  <c r="B1302" i="4"/>
  <c r="E1296" i="4"/>
  <c r="B1290" i="4"/>
  <c r="B1284" i="4"/>
  <c r="B1278" i="4"/>
  <c r="B1272" i="4"/>
  <c r="B1266" i="4"/>
  <c r="B1254" i="4"/>
  <c r="B1248" i="4"/>
  <c r="B1242" i="4"/>
  <c r="E1218" i="4"/>
  <c r="B1212" i="4"/>
  <c r="B1206" i="4"/>
  <c r="B1194" i="4"/>
  <c r="B1176" i="4"/>
  <c r="B1164" i="4"/>
  <c r="B1158" i="4"/>
  <c r="B1140" i="4"/>
  <c r="B1128" i="4"/>
  <c r="B1122" i="4"/>
  <c r="E1098" i="4"/>
  <c r="B1092" i="4"/>
  <c r="E1086" i="4"/>
  <c r="E1068" i="4"/>
  <c r="B1056" i="4"/>
  <c r="B1020" i="4"/>
  <c r="B984" i="4"/>
  <c r="E978" i="4"/>
  <c r="E954" i="4"/>
  <c r="B948" i="4"/>
  <c r="B912" i="4"/>
  <c r="E888" i="4"/>
  <c r="B876" i="4"/>
  <c r="E870" i="4"/>
  <c r="E846" i="4"/>
  <c r="B840" i="4"/>
  <c r="E810" i="4"/>
  <c r="B804" i="4"/>
  <c r="E798" i="4"/>
  <c r="E780" i="4"/>
  <c r="B768" i="4"/>
  <c r="E744" i="4"/>
  <c r="B732" i="4"/>
  <c r="E702" i="4"/>
  <c r="B696" i="4"/>
  <c r="B660" i="4"/>
  <c r="E630" i="4"/>
  <c r="B624" i="4"/>
  <c r="E1320" i="4"/>
  <c r="E1260" i="4"/>
  <c r="E948" i="4"/>
  <c r="B1463" i="4"/>
  <c r="B1457" i="4"/>
  <c r="B1451" i="4"/>
  <c r="B1445" i="4"/>
  <c r="B1439" i="4"/>
  <c r="B1433" i="4"/>
  <c r="B1427" i="4"/>
  <c r="B1421" i="4"/>
  <c r="B1415" i="4"/>
  <c r="B1409" i="4"/>
  <c r="B1403" i="4"/>
  <c r="B1397" i="4"/>
  <c r="B1391" i="4"/>
  <c r="B1385" i="4"/>
  <c r="B1379" i="4"/>
  <c r="B1373" i="4"/>
  <c r="B1367" i="4"/>
  <c r="B1361" i="4"/>
  <c r="B1355" i="4"/>
  <c r="B1349" i="4"/>
  <c r="B1343" i="4"/>
  <c r="B1337" i="4"/>
  <c r="B1331" i="4"/>
  <c r="B1325" i="4"/>
  <c r="B1319" i="4"/>
  <c r="B1313" i="4"/>
  <c r="B1307" i="4"/>
  <c r="B1301" i="4"/>
  <c r="B1295" i="4"/>
  <c r="B1289" i="4"/>
  <c r="B1283" i="4"/>
  <c r="B1277" i="4"/>
  <c r="B1271" i="4"/>
  <c r="B1265" i="4"/>
  <c r="B1259" i="4"/>
  <c r="B1253" i="4"/>
  <c r="B1247" i="4"/>
  <c r="B1241" i="4"/>
  <c r="B1235" i="4"/>
  <c r="B1229" i="4"/>
  <c r="B1223" i="4"/>
  <c r="B1217" i="4"/>
  <c r="B1211" i="4"/>
  <c r="B1205" i="4"/>
  <c r="B1199" i="4"/>
  <c r="B1193" i="4"/>
  <c r="B1187" i="4"/>
  <c r="B1181" i="4"/>
  <c r="B1175" i="4"/>
  <c r="B1169" i="4"/>
  <c r="B1163" i="4"/>
  <c r="B1157" i="4"/>
  <c r="B1151" i="4"/>
  <c r="B1145" i="4"/>
  <c r="B1139" i="4"/>
  <c r="B1133" i="4"/>
  <c r="B1127" i="4"/>
  <c r="B1121" i="4"/>
  <c r="B1115" i="4"/>
  <c r="B1109" i="4"/>
  <c r="B1103" i="4"/>
  <c r="B1097" i="4"/>
  <c r="B1091" i="4"/>
  <c r="B1085" i="4"/>
  <c r="B1079" i="4"/>
  <c r="B1073" i="4"/>
  <c r="B1067" i="4"/>
  <c r="B1061" i="4"/>
  <c r="B1055" i="4"/>
  <c r="B1049" i="4"/>
  <c r="B1043" i="4"/>
  <c r="B1037" i="4"/>
  <c r="B1031" i="4"/>
  <c r="B1025" i="4"/>
  <c r="B1019" i="4"/>
  <c r="B1013" i="4"/>
  <c r="B1007" i="4"/>
  <c r="B1001" i="4"/>
  <c r="B995" i="4"/>
  <c r="B989" i="4"/>
  <c r="B983" i="4"/>
  <c r="B977" i="4"/>
  <c r="B971" i="4"/>
  <c r="B965" i="4"/>
  <c r="B959" i="4"/>
  <c r="B953" i="4"/>
  <c r="B947" i="4"/>
  <c r="B941" i="4"/>
  <c r="B935" i="4"/>
  <c r="B929" i="4"/>
  <c r="B923" i="4"/>
  <c r="B917" i="4"/>
  <c r="B911" i="4"/>
  <c r="B905" i="4"/>
  <c r="B899" i="4"/>
  <c r="B893" i="4"/>
  <c r="B887" i="4"/>
  <c r="B881" i="4"/>
  <c r="B875" i="4"/>
  <c r="B869" i="4"/>
  <c r="B863" i="4"/>
  <c r="B857" i="4"/>
  <c r="B851" i="4"/>
  <c r="B845" i="4"/>
  <c r="B839" i="4"/>
  <c r="B833" i="4"/>
  <c r="B827" i="4"/>
  <c r="B821" i="4"/>
  <c r="B815" i="4"/>
  <c r="B809" i="4"/>
  <c r="B803" i="4"/>
  <c r="B797" i="4"/>
  <c r="B791" i="4"/>
  <c r="B785" i="4"/>
  <c r="B779" i="4"/>
  <c r="B773" i="4"/>
  <c r="B767" i="4"/>
  <c r="B761" i="4"/>
  <c r="B755" i="4"/>
  <c r="B749" i="4"/>
  <c r="B743" i="4"/>
  <c r="B737" i="4"/>
  <c r="B731" i="4"/>
  <c r="B725" i="4"/>
  <c r="B719" i="4"/>
  <c r="B713" i="4"/>
  <c r="B707" i="4"/>
  <c r="B701" i="4"/>
  <c r="B695" i="4"/>
  <c r="B689" i="4"/>
  <c r="B683" i="4"/>
  <c r="E1356" i="4"/>
  <c r="E1344" i="4"/>
  <c r="E1332" i="4"/>
  <c r="E960" i="4"/>
  <c r="B1462" i="4"/>
  <c r="B1456" i="4"/>
  <c r="B1450" i="4"/>
  <c r="B1444" i="4"/>
  <c r="B1438" i="4"/>
  <c r="B1432" i="4"/>
  <c r="B1426" i="4"/>
  <c r="B1420" i="4"/>
  <c r="B1414" i="4"/>
  <c r="B1408" i="4"/>
  <c r="B1402" i="4"/>
  <c r="B1396" i="4"/>
  <c r="B1390" i="4"/>
  <c r="B1384" i="4"/>
  <c r="B1378" i="4"/>
  <c r="B1372" i="4"/>
  <c r="B1366" i="4"/>
  <c r="B1360" i="4"/>
  <c r="B1354" i="4"/>
  <c r="B1348" i="4"/>
  <c r="B1342" i="4"/>
  <c r="B1336" i="4"/>
  <c r="B1330" i="4"/>
  <c r="B1324" i="4"/>
  <c r="B1318" i="4"/>
  <c r="B1312" i="4"/>
  <c r="B1306" i="4"/>
  <c r="B1300" i="4"/>
  <c r="B1294" i="4"/>
  <c r="B1288" i="4"/>
  <c r="B1282" i="4"/>
  <c r="B1276" i="4"/>
  <c r="B1270" i="4"/>
  <c r="B1264" i="4"/>
  <c r="B1258" i="4"/>
  <c r="B1252" i="4"/>
  <c r="B1246" i="4"/>
  <c r="B1240" i="4"/>
  <c r="B1234" i="4"/>
  <c r="B1228" i="4"/>
  <c r="B1222" i="4"/>
  <c r="B1216" i="4"/>
  <c r="B1210" i="4"/>
  <c r="B1204" i="4"/>
  <c r="B1198" i="4"/>
  <c r="B1192" i="4"/>
  <c r="B1186" i="4"/>
  <c r="B1180" i="4"/>
  <c r="B1174" i="4"/>
  <c r="B1168" i="4"/>
  <c r="B1162" i="4"/>
  <c r="B1156" i="4"/>
  <c r="B1150" i="4"/>
  <c r="B1144" i="4"/>
  <c r="B1138" i="4"/>
  <c r="B1132" i="4"/>
  <c r="B1126" i="4"/>
  <c r="B1120" i="4"/>
  <c r="B1114" i="4"/>
  <c r="B1108" i="4"/>
  <c r="B1102" i="4"/>
  <c r="B1096" i="4"/>
  <c r="B1090" i="4"/>
  <c r="B1084" i="4"/>
  <c r="B1078" i="4"/>
  <c r="B1072" i="4"/>
  <c r="B1066" i="4"/>
  <c r="B1060" i="4"/>
  <c r="B1054" i="4"/>
  <c r="B1048" i="4"/>
  <c r="B1042" i="4"/>
  <c r="B1036" i="4"/>
  <c r="B1030" i="4"/>
  <c r="B1024" i="4"/>
  <c r="B1018" i="4"/>
  <c r="B1012" i="4"/>
  <c r="B1006" i="4"/>
  <c r="B1000" i="4"/>
  <c r="B994" i="4"/>
  <c r="B988" i="4"/>
  <c r="B982" i="4"/>
  <c r="B976" i="4"/>
  <c r="B970" i="4"/>
  <c r="B964" i="4"/>
  <c r="B958" i="4"/>
  <c r="B952" i="4"/>
  <c r="B946" i="4"/>
  <c r="B940" i="4"/>
  <c r="B934" i="4"/>
  <c r="B928" i="4"/>
  <c r="B922" i="4"/>
  <c r="B916" i="4"/>
  <c r="B910" i="4"/>
  <c r="B904" i="4"/>
  <c r="B898" i="4"/>
  <c r="B892" i="4"/>
  <c r="B886" i="4"/>
  <c r="B880" i="4"/>
  <c r="B874" i="4"/>
  <c r="B868" i="4"/>
  <c r="B862" i="4"/>
  <c r="B856" i="4"/>
  <c r="B850" i="4"/>
  <c r="B844" i="4"/>
  <c r="B838" i="4"/>
  <c r="B832" i="4"/>
  <c r="B826" i="4"/>
  <c r="B820" i="4"/>
  <c r="B814" i="4"/>
  <c r="B808" i="4"/>
  <c r="B802" i="4"/>
  <c r="B796" i="4"/>
  <c r="B790" i="4"/>
  <c r="B784" i="4"/>
  <c r="B778" i="4"/>
  <c r="B772" i="4"/>
  <c r="B766" i="4"/>
  <c r="B760" i="4"/>
  <c r="B754" i="4"/>
  <c r="B748" i="4"/>
  <c r="B742" i="4"/>
  <c r="B736" i="4"/>
  <c r="B730" i="4"/>
  <c r="B724" i="4"/>
  <c r="B718" i="4"/>
  <c r="B712" i="4"/>
  <c r="B706" i="4"/>
  <c r="B700" i="4"/>
  <c r="E1410" i="4"/>
  <c r="E1368" i="4"/>
  <c r="E1266" i="4"/>
  <c r="E1170" i="4"/>
  <c r="E990" i="4"/>
  <c r="E840" i="4"/>
  <c r="B1461" i="4"/>
  <c r="B1455" i="4"/>
  <c r="B1449" i="4"/>
  <c r="B1443" i="4"/>
  <c r="B1437" i="4"/>
  <c r="B1431" i="4"/>
  <c r="B1425" i="4"/>
  <c r="B1419" i="4"/>
  <c r="B1413" i="4"/>
  <c r="B1407" i="4"/>
  <c r="B1401" i="4"/>
  <c r="B1395" i="4"/>
  <c r="B1389" i="4"/>
  <c r="B1383" i="4"/>
  <c r="B1377" i="4"/>
  <c r="B1371" i="4"/>
  <c r="B1365" i="4"/>
  <c r="B1359" i="4"/>
  <c r="B1353" i="4"/>
  <c r="B1347" i="4"/>
  <c r="B1341" i="4"/>
  <c r="B1335" i="4"/>
  <c r="B1329" i="4"/>
  <c r="B1323" i="4"/>
  <c r="B1317" i="4"/>
  <c r="B1311" i="4"/>
  <c r="B1305" i="4"/>
  <c r="B1299" i="4"/>
  <c r="B1293" i="4"/>
  <c r="B1287" i="4"/>
  <c r="B1281" i="4"/>
  <c r="B1275" i="4"/>
  <c r="B1269" i="4"/>
  <c r="B1263" i="4"/>
  <c r="B1257" i="4"/>
  <c r="B1251" i="4"/>
  <c r="B1245" i="4"/>
  <c r="B1239" i="4"/>
  <c r="B1233" i="4"/>
  <c r="B1227" i="4"/>
  <c r="B1221" i="4"/>
  <c r="B1215" i="4"/>
  <c r="B1209" i="4"/>
  <c r="B1203" i="4"/>
  <c r="B1197" i="4"/>
  <c r="B1191" i="4"/>
  <c r="B1185" i="4"/>
  <c r="B1179" i="4"/>
  <c r="B1173" i="4"/>
  <c r="B1167" i="4"/>
  <c r="B1161" i="4"/>
  <c r="B1155" i="4"/>
  <c r="B1149" i="4"/>
  <c r="B1143" i="4"/>
  <c r="B1137" i="4"/>
  <c r="B1131" i="4"/>
  <c r="B1125" i="4"/>
  <c r="B1119" i="4"/>
  <c r="B1113" i="4"/>
  <c r="B1107" i="4"/>
  <c r="B1101" i="4"/>
  <c r="B1095" i="4"/>
  <c r="B1089" i="4"/>
  <c r="B1083" i="4"/>
  <c r="B1077" i="4"/>
  <c r="B1071" i="4"/>
  <c r="B1065" i="4"/>
  <c r="B1059" i="4"/>
  <c r="B1053" i="4"/>
  <c r="B1047" i="4"/>
  <c r="B1041" i="4"/>
  <c r="B1035" i="4"/>
  <c r="B1029" i="4"/>
  <c r="B1023" i="4"/>
  <c r="B1017" i="4"/>
  <c r="B1011" i="4"/>
  <c r="B1005" i="4"/>
  <c r="B999" i="4"/>
  <c r="B993" i="4"/>
  <c r="B987" i="4"/>
  <c r="B981" i="4"/>
  <c r="B975" i="4"/>
  <c r="B969" i="4"/>
  <c r="B963" i="4"/>
  <c r="B957" i="4"/>
  <c r="B951" i="4"/>
  <c r="B945" i="4"/>
  <c r="B939" i="4"/>
  <c r="B933" i="4"/>
  <c r="B927" i="4"/>
  <c r="B921" i="4"/>
  <c r="B915" i="4"/>
  <c r="B909" i="4"/>
  <c r="B903" i="4"/>
  <c r="B897" i="4"/>
  <c r="B891" i="4"/>
  <c r="B885" i="4"/>
  <c r="B879" i="4"/>
  <c r="B873" i="4"/>
  <c r="B867" i="4"/>
  <c r="B861" i="4"/>
  <c r="B855" i="4"/>
  <c r="B849" i="4"/>
  <c r="B843" i="4"/>
  <c r="B837" i="4"/>
  <c r="B831" i="4"/>
  <c r="B825" i="4"/>
  <c r="B819" i="4"/>
  <c r="B813" i="4"/>
  <c r="B807" i="4"/>
  <c r="B801" i="4"/>
  <c r="B795" i="4"/>
  <c r="B789" i="4"/>
  <c r="B783" i="4"/>
  <c r="B777" i="4"/>
  <c r="B771" i="4"/>
  <c r="B765" i="4"/>
  <c r="B759" i="4"/>
  <c r="B753" i="4"/>
  <c r="B747" i="4"/>
  <c r="B741" i="4"/>
  <c r="B735" i="4"/>
  <c r="B729" i="4"/>
  <c r="B723" i="4"/>
  <c r="B717" i="4"/>
  <c r="B588" i="4"/>
  <c r="E558" i="4"/>
  <c r="B552" i="4"/>
  <c r="E522" i="4"/>
  <c r="B516" i="4"/>
  <c r="B480" i="4"/>
  <c r="B677" i="4"/>
  <c r="B671" i="4"/>
  <c r="B665" i="4"/>
  <c r="B659" i="4"/>
  <c r="B653" i="4"/>
  <c r="B647" i="4"/>
  <c r="B641" i="4"/>
  <c r="B635" i="4"/>
  <c r="B629" i="4"/>
  <c r="B623" i="4"/>
  <c r="B617" i="4"/>
  <c r="B611" i="4"/>
  <c r="B605" i="4"/>
  <c r="B599" i="4"/>
  <c r="B593" i="4"/>
  <c r="B587" i="4"/>
  <c r="B581" i="4"/>
  <c r="B575" i="4"/>
  <c r="B569" i="4"/>
  <c r="B563" i="4"/>
  <c r="B557" i="4"/>
  <c r="B551" i="4"/>
  <c r="B545" i="4"/>
  <c r="B539" i="4"/>
  <c r="B533" i="4"/>
  <c r="B527" i="4"/>
  <c r="B521" i="4"/>
  <c r="B515" i="4"/>
  <c r="B509" i="4"/>
  <c r="B503" i="4"/>
  <c r="B497" i="4"/>
  <c r="B491" i="4"/>
  <c r="B485" i="4"/>
  <c r="B479" i="4"/>
  <c r="B467" i="4"/>
  <c r="B688" i="4"/>
  <c r="B682" i="4"/>
  <c r="B676" i="4"/>
  <c r="B670" i="4"/>
  <c r="B664" i="4"/>
  <c r="B652" i="4"/>
  <c r="B646" i="4"/>
  <c r="B640" i="4"/>
  <c r="B634" i="4"/>
  <c r="B628" i="4"/>
  <c r="B622" i="4"/>
  <c r="B616" i="4"/>
  <c r="B610" i="4"/>
  <c r="B604" i="4"/>
  <c r="B598" i="4"/>
  <c r="B586" i="4"/>
  <c r="B580" i="4"/>
  <c r="B574" i="4"/>
  <c r="B568" i="4"/>
  <c r="B562" i="4"/>
  <c r="B550" i="4"/>
  <c r="B544" i="4"/>
  <c r="B532" i="4"/>
  <c r="B526" i="4"/>
  <c r="B520" i="4"/>
  <c r="B514" i="4"/>
  <c r="B508" i="4"/>
  <c r="B502" i="4"/>
  <c r="B496" i="4"/>
  <c r="B490" i="4"/>
  <c r="B484" i="4"/>
  <c r="B478" i="4"/>
  <c r="B472" i="4"/>
  <c r="B466" i="4"/>
  <c r="B711" i="4"/>
  <c r="B705" i="4"/>
  <c r="B699" i="4"/>
  <c r="B693" i="4"/>
  <c r="B681" i="4"/>
  <c r="B675" i="4"/>
  <c r="B669" i="4"/>
  <c r="B663" i="4"/>
  <c r="B657" i="4"/>
  <c r="B645" i="4"/>
  <c r="B639" i="4"/>
  <c r="B633" i="4"/>
  <c r="B627" i="4"/>
  <c r="B621" i="4"/>
  <c r="B609" i="4"/>
  <c r="B603" i="4"/>
  <c r="B597" i="4"/>
  <c r="B591" i="4"/>
  <c r="B585" i="4"/>
  <c r="B579" i="4"/>
  <c r="B573" i="4"/>
  <c r="B567" i="4"/>
  <c r="B561" i="4"/>
  <c r="B555" i="4"/>
  <c r="B549" i="4"/>
  <c r="B543" i="4"/>
  <c r="B537" i="4"/>
  <c r="B531" i="4"/>
  <c r="B525" i="4"/>
  <c r="B519" i="4"/>
  <c r="B513" i="4"/>
  <c r="B507" i="4"/>
  <c r="B501" i="4"/>
  <c r="B495" i="4"/>
  <c r="B489" i="4"/>
  <c r="B483" i="4"/>
  <c r="B477" i="4"/>
  <c r="B471" i="4"/>
  <c r="M662" i="4"/>
  <c r="M656" i="4"/>
  <c r="M650" i="4"/>
  <c r="B638" i="4"/>
  <c r="B632" i="4"/>
  <c r="B626" i="4"/>
  <c r="B620" i="4"/>
  <c r="B614" i="4"/>
  <c r="B602" i="4"/>
  <c r="B596" i="4"/>
  <c r="B590" i="4"/>
  <c r="B578" i="4"/>
  <c r="B572" i="4"/>
  <c r="B560" i="4"/>
  <c r="B554" i="4"/>
  <c r="B542" i="4"/>
  <c r="B536" i="4"/>
  <c r="B524" i="4"/>
  <c r="B518" i="4"/>
  <c r="B512" i="4"/>
  <c r="B506" i="4"/>
  <c r="B500" i="4"/>
  <c r="B494" i="4"/>
  <c r="B488" i="4"/>
  <c r="B482" i="4"/>
  <c r="B476" i="4"/>
  <c r="B470" i="4"/>
  <c r="E823" i="4"/>
  <c r="M811" i="4"/>
  <c r="E805" i="4"/>
  <c r="E793" i="4"/>
  <c r="E787" i="4"/>
  <c r="E775" i="4"/>
  <c r="E769" i="4"/>
  <c r="E763" i="4"/>
  <c r="E757" i="4"/>
  <c r="E751" i="4"/>
  <c r="E739" i="4"/>
  <c r="E733" i="4"/>
  <c r="E727" i="4"/>
  <c r="E721" i="4"/>
  <c r="E715" i="4"/>
  <c r="E709" i="4"/>
  <c r="E703" i="4"/>
  <c r="E697" i="4"/>
  <c r="E691" i="4"/>
  <c r="E685" i="4"/>
  <c r="E679" i="4"/>
  <c r="E667" i="4"/>
  <c r="E661" i="4"/>
  <c r="E655" i="4"/>
  <c r="E649" i="4"/>
  <c r="E643" i="4"/>
  <c r="M631" i="4"/>
  <c r="E625" i="4"/>
  <c r="E619" i="4"/>
  <c r="E613" i="4"/>
  <c r="E607" i="4"/>
  <c r="M595" i="4"/>
  <c r="E589" i="4"/>
  <c r="E583" i="4"/>
  <c r="E577" i="4"/>
  <c r="E571" i="4"/>
  <c r="E565" i="4"/>
  <c r="E559" i="4"/>
  <c r="E553" i="4"/>
  <c r="E547" i="4"/>
  <c r="E541" i="4"/>
  <c r="E535" i="4"/>
  <c r="E529" i="4"/>
  <c r="M523" i="4"/>
  <c r="E517" i="4"/>
  <c r="E505" i="4"/>
  <c r="E493" i="4"/>
  <c r="E481" i="4"/>
  <c r="E475" i="4"/>
  <c r="E469" i="4"/>
  <c r="B465" i="4"/>
  <c r="M1196" i="4"/>
  <c r="M476" i="4"/>
  <c r="M1057" i="4"/>
  <c r="M937" i="4"/>
  <c r="E1461" i="4"/>
  <c r="M1441" i="4"/>
  <c r="M1171" i="4"/>
  <c r="M1028" i="4"/>
  <c r="M644" i="4"/>
  <c r="M1357" i="4"/>
  <c r="E1135" i="4"/>
  <c r="M1202" i="4"/>
  <c r="M740" i="4"/>
  <c r="M548" i="4"/>
  <c r="M1297" i="4"/>
  <c r="M1093" i="4"/>
  <c r="M1033" i="4"/>
  <c r="M1003" i="4"/>
  <c r="M889" i="4"/>
  <c r="M799" i="4"/>
  <c r="M769" i="4"/>
  <c r="M739" i="4"/>
  <c r="M679" i="4"/>
  <c r="M649" i="4"/>
  <c r="M590" i="4"/>
  <c r="M547" i="4"/>
  <c r="M518" i="4"/>
  <c r="M481" i="4"/>
  <c r="E811" i="4"/>
  <c r="E523" i="4"/>
  <c r="M1064" i="4"/>
  <c r="M482" i="4"/>
  <c r="M1423" i="4"/>
  <c r="M1381" i="4"/>
  <c r="M1339" i="4"/>
  <c r="M1255" i="4"/>
  <c r="M1231" i="4"/>
  <c r="M1201" i="4"/>
  <c r="M1177" i="4"/>
  <c r="M1147" i="4"/>
  <c r="M1100" i="4"/>
  <c r="M1063" i="4"/>
  <c r="M973" i="4"/>
  <c r="M859" i="4"/>
  <c r="M709" i="4"/>
  <c r="M583" i="4"/>
  <c r="M554" i="4"/>
  <c r="M511" i="4"/>
  <c r="M488" i="4"/>
  <c r="M1447" i="4"/>
  <c r="M1429" i="4"/>
  <c r="M1405" i="4"/>
  <c r="M1387" i="4"/>
  <c r="M1363" i="4"/>
  <c r="M1345" i="4"/>
  <c r="M1321" i="4"/>
  <c r="M1304" i="4"/>
  <c r="M1261" i="4"/>
  <c r="M1237" i="4"/>
  <c r="M1184" i="4"/>
  <c r="M1099" i="4"/>
  <c r="M1069" i="4"/>
  <c r="M943" i="4"/>
  <c r="M919" i="4"/>
  <c r="M865" i="4"/>
  <c r="M835" i="4"/>
  <c r="M812" i="4"/>
  <c r="M805" i="4"/>
  <c r="M775" i="4"/>
  <c r="M715" i="4"/>
  <c r="M685" i="4"/>
  <c r="M596" i="4"/>
  <c r="M589" i="4"/>
  <c r="M560" i="4"/>
  <c r="M553" i="4"/>
  <c r="M524" i="4"/>
  <c r="M517" i="4"/>
  <c r="M487" i="4"/>
  <c r="E1428" i="4"/>
  <c r="E1362" i="4"/>
  <c r="E1254" i="4"/>
  <c r="E1176" i="4"/>
  <c r="E912" i="4"/>
  <c r="E732" i="4"/>
  <c r="E631" i="4"/>
  <c r="E552" i="4"/>
  <c r="M1268" i="4"/>
  <c r="M1220" i="4"/>
  <c r="M1213" i="4"/>
  <c r="M1183" i="4"/>
  <c r="M1160" i="4"/>
  <c r="M1136" i="4"/>
  <c r="M1129" i="4"/>
  <c r="M1105" i="4"/>
  <c r="M949" i="4"/>
  <c r="M925" i="4"/>
  <c r="M895" i="4"/>
  <c r="M848" i="4"/>
  <c r="M841" i="4"/>
  <c r="M781" i="4"/>
  <c r="M751" i="4"/>
  <c r="M721" i="4"/>
  <c r="M655" i="4"/>
  <c r="M632" i="4"/>
  <c r="M625" i="4"/>
  <c r="M602" i="4"/>
  <c r="M566" i="4"/>
  <c r="M559" i="4"/>
  <c r="M530" i="4"/>
  <c r="E1350" i="4"/>
  <c r="E1338" i="4"/>
  <c r="E1284" i="4"/>
  <c r="E1242" i="4"/>
  <c r="E1020" i="4"/>
  <c r="E660" i="4"/>
  <c r="E480" i="4"/>
  <c r="M1232" i="4"/>
  <c r="M512" i="4"/>
  <c r="M1453" i="4"/>
  <c r="M1435" i="4"/>
  <c r="M1411" i="4"/>
  <c r="M1393" i="4"/>
  <c r="M1369" i="4"/>
  <c r="M1351" i="4"/>
  <c r="M1327" i="4"/>
  <c r="M1309" i="4"/>
  <c r="M1285" i="4"/>
  <c r="M1267" i="4"/>
  <c r="M1243" i="4"/>
  <c r="M1219" i="4"/>
  <c r="M1135" i="4"/>
  <c r="M1075" i="4"/>
  <c r="M992" i="4"/>
  <c r="M985" i="4"/>
  <c r="M901" i="4"/>
  <c r="M847" i="4"/>
  <c r="M817" i="4"/>
  <c r="M757" i="4"/>
  <c r="M691" i="4"/>
  <c r="M638" i="4"/>
  <c r="M608" i="4"/>
  <c r="M601" i="4"/>
  <c r="M572" i="4"/>
  <c r="M565" i="4"/>
  <c r="M529" i="4"/>
  <c r="M499" i="4"/>
  <c r="M469" i="4"/>
  <c r="E1326" i="4"/>
  <c r="E1272" i="4"/>
  <c r="E1128" i="4"/>
  <c r="E588" i="4"/>
  <c r="E1421" i="4"/>
  <c r="E1223" i="4"/>
  <c r="E1193" i="4"/>
  <c r="E1181" i="4"/>
  <c r="E1097" i="4"/>
  <c r="E1055" i="4"/>
  <c r="E1043" i="4"/>
  <c r="E1031" i="4"/>
  <c r="E1013" i="4"/>
  <c r="E1001" i="4"/>
  <c r="E959" i="4"/>
  <c r="E899" i="4"/>
  <c r="E869" i="4"/>
  <c r="E857" i="4"/>
  <c r="E839" i="4"/>
  <c r="E827" i="4"/>
  <c r="E815" i="4"/>
  <c r="E767" i="4"/>
  <c r="E737" i="4"/>
  <c r="E665" i="4"/>
  <c r="E593" i="4"/>
  <c r="E521" i="4"/>
  <c r="E1463" i="4"/>
  <c r="E1451" i="4"/>
  <c r="E1409" i="4"/>
  <c r="E1397" i="4"/>
  <c r="E1367" i="4"/>
  <c r="E1349" i="4"/>
  <c r="E1331" i="4"/>
  <c r="E1313" i="4"/>
  <c r="E1295" i="4"/>
  <c r="E1277" i="4"/>
  <c r="E1259" i="4"/>
  <c r="E1241" i="4"/>
  <c r="E1211" i="4"/>
  <c r="E1085" i="4"/>
  <c r="E1073" i="4"/>
  <c r="E989" i="4"/>
  <c r="E917" i="4"/>
  <c r="E887" i="4"/>
  <c r="E797" i="4"/>
  <c r="E785" i="4"/>
  <c r="E755" i="4"/>
  <c r="E725" i="4"/>
  <c r="E713" i="4"/>
  <c r="E695" i="4"/>
  <c r="E683" i="4"/>
  <c r="E671" i="4"/>
  <c r="E653" i="4"/>
  <c r="E641" i="4"/>
  <c r="E623" i="4"/>
  <c r="E611" i="4"/>
  <c r="E599" i="4"/>
  <c r="E581" i="4"/>
  <c r="E569" i="4"/>
  <c r="E551" i="4"/>
  <c r="E539" i="4"/>
  <c r="E527" i="4"/>
  <c r="E509" i="4"/>
  <c r="E497" i="4"/>
  <c r="E479" i="4"/>
  <c r="E1439" i="4"/>
  <c r="E1385" i="4"/>
  <c r="E1229" i="4"/>
  <c r="E1199" i="4"/>
  <c r="E1169" i="4"/>
  <c r="E1157" i="4"/>
  <c r="E1145" i="4"/>
  <c r="E1127" i="4"/>
  <c r="E1115" i="4"/>
  <c r="E1103" i="4"/>
  <c r="E977" i="4"/>
  <c r="E965" i="4"/>
  <c r="E947" i="4"/>
  <c r="E935" i="4"/>
  <c r="E923" i="4"/>
  <c r="E875" i="4"/>
  <c r="E845" i="4"/>
  <c r="E743" i="4"/>
  <c r="E1457" i="4"/>
  <c r="E1403" i="4"/>
  <c r="E1217" i="4"/>
  <c r="E1175" i="4"/>
  <c r="E1133" i="4"/>
  <c r="E1079" i="4"/>
  <c r="E983" i="4"/>
  <c r="E953" i="4"/>
  <c r="E851" i="4"/>
  <c r="E791" i="4"/>
  <c r="E761" i="4"/>
  <c r="E749" i="4"/>
  <c r="E731" i="4"/>
  <c r="E719" i="4"/>
  <c r="E707" i="4"/>
  <c r="E689" i="4"/>
  <c r="E677" i="4"/>
  <c r="E659" i="4"/>
  <c r="E647" i="4"/>
  <c r="E635" i="4"/>
  <c r="E617" i="4"/>
  <c r="E605" i="4"/>
  <c r="E587" i="4"/>
  <c r="E575" i="4"/>
  <c r="E563" i="4"/>
  <c r="E545" i="4"/>
  <c r="E533" i="4"/>
  <c r="E515" i="4"/>
  <c r="E503" i="4"/>
  <c r="E491" i="4"/>
  <c r="E473" i="4"/>
  <c r="E1445" i="4"/>
  <c r="E1433" i="4"/>
  <c r="E1391" i="4"/>
  <c r="E1379" i="4"/>
  <c r="E1361" i="4"/>
  <c r="E1343" i="4"/>
  <c r="E1325" i="4"/>
  <c r="E1307" i="4"/>
  <c r="E1289" i="4"/>
  <c r="E1271" i="4"/>
  <c r="E1253" i="4"/>
  <c r="E1235" i="4"/>
  <c r="E1205" i="4"/>
  <c r="E1163" i="4"/>
  <c r="E1151" i="4"/>
  <c r="E1139" i="4"/>
  <c r="E1121" i="4"/>
  <c r="E1109" i="4"/>
  <c r="E1067" i="4"/>
  <c r="E1025" i="4"/>
  <c r="E971" i="4"/>
  <c r="E941" i="4"/>
  <c r="E929" i="4"/>
  <c r="E911" i="4"/>
  <c r="E881" i="4"/>
  <c r="E809" i="4"/>
  <c r="E779" i="4"/>
  <c r="E1440" i="4"/>
  <c r="E1422" i="4"/>
  <c r="E1404" i="4"/>
  <c r="E1386" i="4"/>
  <c r="E1177" i="4"/>
  <c r="E1129" i="4"/>
  <c r="E1111" i="4"/>
  <c r="E1069" i="4"/>
  <c r="E1021" i="4"/>
  <c r="E1003" i="4"/>
  <c r="B1195" i="4"/>
  <c r="E1195" i="4"/>
  <c r="B1189" i="4"/>
  <c r="E1189" i="4"/>
  <c r="B1159" i="4"/>
  <c r="E1159" i="4"/>
  <c r="B1153" i="4"/>
  <c r="E1153" i="4"/>
  <c r="B1123" i="4"/>
  <c r="E1123" i="4"/>
  <c r="B1117" i="4"/>
  <c r="E1117" i="4"/>
  <c r="B1087" i="4"/>
  <c r="E1087" i="4"/>
  <c r="B1081" i="4"/>
  <c r="E1081" i="4"/>
  <c r="B1051" i="4"/>
  <c r="E1051" i="4"/>
  <c r="B1045" i="4"/>
  <c r="E1045" i="4"/>
  <c r="B1015" i="4"/>
  <c r="E1015" i="4"/>
  <c r="B1009" i="4"/>
  <c r="E1009" i="4"/>
  <c r="B979" i="4"/>
  <c r="E979" i="4"/>
  <c r="E1231" i="4"/>
  <c r="E1201" i="4"/>
  <c r="E1183" i="4"/>
  <c r="E1141" i="4"/>
  <c r="E1093" i="4"/>
  <c r="E1075" i="4"/>
  <c r="E1033" i="4"/>
  <c r="E985" i="4"/>
  <c r="B1458" i="4"/>
  <c r="B1410" i="4"/>
  <c r="B1368" i="4"/>
  <c r="B1308" i="4"/>
  <c r="B1296" i="4"/>
  <c r="B1260" i="4"/>
  <c r="B1236" i="4"/>
  <c r="B1230" i="4"/>
  <c r="B1224" i="4"/>
  <c r="E1224" i="4"/>
  <c r="B1218" i="4"/>
  <c r="B1200" i="4"/>
  <c r="B1188" i="4"/>
  <c r="E1188" i="4"/>
  <c r="B1182" i="4"/>
  <c r="E1182" i="4"/>
  <c r="B1170" i="4"/>
  <c r="B1152" i="4"/>
  <c r="E1152" i="4"/>
  <c r="B1146" i="4"/>
  <c r="E1146" i="4"/>
  <c r="B1134" i="4"/>
  <c r="B1116" i="4"/>
  <c r="E1116" i="4"/>
  <c r="B1110" i="4"/>
  <c r="E1110" i="4"/>
  <c r="B1104" i="4"/>
  <c r="B1098" i="4"/>
  <c r="B1086" i="4"/>
  <c r="B1080" i="4"/>
  <c r="E1080" i="4"/>
  <c r="B1074" i="4"/>
  <c r="E1074" i="4"/>
  <c r="B1068" i="4"/>
  <c r="B1062" i="4"/>
  <c r="B1050" i="4"/>
  <c r="B1044" i="4"/>
  <c r="E1044" i="4"/>
  <c r="B1038" i="4"/>
  <c r="E1038" i="4"/>
  <c r="B1032" i="4"/>
  <c r="B1026" i="4"/>
  <c r="B1014" i="4"/>
  <c r="B1008" i="4"/>
  <c r="E1008" i="4"/>
  <c r="B1002" i="4"/>
  <c r="E1002" i="4"/>
  <c r="B996" i="4"/>
  <c r="B990" i="4"/>
  <c r="B978" i="4"/>
  <c r="B972" i="4"/>
  <c r="E972" i="4"/>
  <c r="B966" i="4"/>
  <c r="E966" i="4"/>
  <c r="B960" i="4"/>
  <c r="B954" i="4"/>
  <c r="B942" i="4"/>
  <c r="B936" i="4"/>
  <c r="E936" i="4"/>
  <c r="B930" i="4"/>
  <c r="E930" i="4"/>
  <c r="B924" i="4"/>
  <c r="B918" i="4"/>
  <c r="B906" i="4"/>
  <c r="B900" i="4"/>
  <c r="E900" i="4"/>
  <c r="B894" i="4"/>
  <c r="E894" i="4"/>
  <c r="B888" i="4"/>
  <c r="B882" i="4"/>
  <c r="B870" i="4"/>
  <c r="B864" i="4"/>
  <c r="E864" i="4"/>
  <c r="B858" i="4"/>
  <c r="E858" i="4"/>
  <c r="B852" i="4"/>
  <c r="B846" i="4"/>
  <c r="B834" i="4"/>
  <c r="B828" i="4"/>
  <c r="E828" i="4"/>
  <c r="B822" i="4"/>
  <c r="E822" i="4"/>
  <c r="B816" i="4"/>
  <c r="B810" i="4"/>
  <c r="B798" i="4"/>
  <c r="B792" i="4"/>
  <c r="E792" i="4"/>
  <c r="B786" i="4"/>
  <c r="E786" i="4"/>
  <c r="B780" i="4"/>
  <c r="B774" i="4"/>
  <c r="B762" i="4"/>
  <c r="B756" i="4"/>
  <c r="E756" i="4"/>
  <c r="B750" i="4"/>
  <c r="E750" i="4"/>
  <c r="B744" i="4"/>
  <c r="B738" i="4"/>
  <c r="B726" i="4"/>
  <c r="B720" i="4"/>
  <c r="E720" i="4"/>
  <c r="B714" i="4"/>
  <c r="E714" i="4"/>
  <c r="B708" i="4"/>
  <c r="B702" i="4"/>
  <c r="B690" i="4"/>
  <c r="E690" i="4"/>
  <c r="B684" i="4"/>
  <c r="E684" i="4"/>
  <c r="B678" i="4"/>
  <c r="E678" i="4"/>
  <c r="B672" i="4"/>
  <c r="B666" i="4"/>
  <c r="B654" i="4"/>
  <c r="E654" i="4"/>
  <c r="B648" i="4"/>
  <c r="E648" i="4"/>
  <c r="B642" i="4"/>
  <c r="E642" i="4"/>
  <c r="B636" i="4"/>
  <c r="B630" i="4"/>
  <c r="B618" i="4"/>
  <c r="E618" i="4"/>
  <c r="B612" i="4"/>
  <c r="E612" i="4"/>
  <c r="B606" i="4"/>
  <c r="E606" i="4"/>
  <c r="B600" i="4"/>
  <c r="B594" i="4"/>
  <c r="B582" i="4"/>
  <c r="E582" i="4"/>
  <c r="B576" i="4"/>
  <c r="E576" i="4"/>
  <c r="B570" i="4"/>
  <c r="E570" i="4"/>
  <c r="B564" i="4"/>
  <c r="B558" i="4"/>
  <c r="B546" i="4"/>
  <c r="E546" i="4"/>
  <c r="B540" i="4"/>
  <c r="E540" i="4"/>
  <c r="B534" i="4"/>
  <c r="E534" i="4"/>
  <c r="B528" i="4"/>
  <c r="B522" i="4"/>
  <c r="B510" i="4"/>
  <c r="E510" i="4"/>
  <c r="B504" i="4"/>
  <c r="E504" i="4"/>
  <c r="B498" i="4"/>
  <c r="E498" i="4"/>
  <c r="B492" i="4"/>
  <c r="B486" i="4"/>
  <c r="B474" i="4"/>
  <c r="E474" i="4"/>
  <c r="B468" i="4"/>
  <c r="E468" i="4"/>
  <c r="M1303" i="4"/>
  <c r="M1279" i="4"/>
  <c r="E1230" i="4"/>
  <c r="E1207" i="4"/>
  <c r="E1200" i="4"/>
  <c r="E1158" i="4"/>
  <c r="E1140" i="4"/>
  <c r="E1099" i="4"/>
  <c r="E1092" i="4"/>
  <c r="E1050" i="4"/>
  <c r="E1032" i="4"/>
  <c r="E991" i="4"/>
  <c r="E984" i="4"/>
  <c r="E942" i="4"/>
  <c r="E924" i="4"/>
  <c r="E876" i="4"/>
  <c r="E834" i="4"/>
  <c r="E816" i="4"/>
  <c r="E768" i="4"/>
  <c r="E726" i="4"/>
  <c r="E708" i="4"/>
  <c r="E672" i="4"/>
  <c r="E636" i="4"/>
  <c r="E600" i="4"/>
  <c r="E564" i="4"/>
  <c r="E528" i="4"/>
  <c r="E492" i="4"/>
  <c r="E1452" i="4"/>
  <c r="E1434" i="4"/>
  <c r="E1416" i="4"/>
  <c r="E1398" i="4"/>
  <c r="E1380" i="4"/>
  <c r="E1213" i="4"/>
  <c r="E1165" i="4"/>
  <c r="E1147" i="4"/>
  <c r="E1105" i="4"/>
  <c r="E1057" i="4"/>
  <c r="E1039" i="4"/>
  <c r="E997" i="4"/>
  <c r="E1219" i="4"/>
  <c r="E1212" i="4"/>
  <c r="E1171" i="4"/>
  <c r="E1164" i="4"/>
  <c r="E1122" i="4"/>
  <c r="E1104" i="4"/>
  <c r="E1063" i="4"/>
  <c r="E1056" i="4"/>
  <c r="E1014" i="4"/>
  <c r="E996" i="4"/>
  <c r="M1394" i="4"/>
  <c r="M1262" i="4"/>
  <c r="M1226" i="4"/>
  <c r="M1190" i="4"/>
  <c r="M614" i="4"/>
  <c r="M506" i="4"/>
  <c r="M470" i="4"/>
  <c r="M1418" i="4"/>
  <c r="M1364" i="4"/>
  <c r="M1334" i="4"/>
  <c r="M1370" i="4"/>
  <c r="M1310" i="4"/>
  <c r="M1274" i="4"/>
  <c r="M1238" i="4"/>
  <c r="M1376" i="4"/>
  <c r="M1316" i="4"/>
  <c r="M1280" i="4"/>
  <c r="M1244" i="4"/>
  <c r="M1319" i="4"/>
  <c r="M1436" i="4"/>
  <c r="M1352" i="4"/>
  <c r="M1322" i="4"/>
  <c r="M1286" i="4"/>
  <c r="M1178" i="4"/>
  <c r="M1460" i="4"/>
  <c r="M1430" i="4"/>
  <c r="M1388" i="4"/>
  <c r="M1346" i="4"/>
  <c r="M1292" i="4"/>
  <c r="M1250" i="4"/>
  <c r="M1208" i="4"/>
  <c r="M1166" i="4"/>
  <c r="M956" i="4"/>
  <c r="M704" i="4"/>
  <c r="M620" i="4"/>
  <c r="M578" i="4"/>
  <c r="M536" i="4"/>
  <c r="M494" i="4"/>
  <c r="M1442" i="4"/>
  <c r="M1400" i="4"/>
  <c r="M1358" i="4"/>
  <c r="E566" i="4"/>
  <c r="E560" i="4"/>
  <c r="E554" i="4"/>
  <c r="E548" i="4"/>
  <c r="E542" i="4"/>
  <c r="E536" i="4"/>
  <c r="E530" i="4"/>
  <c r="E524" i="4"/>
  <c r="E518" i="4"/>
  <c r="E512" i="4"/>
  <c r="E506" i="4"/>
  <c r="E500" i="4"/>
  <c r="E494" i="4"/>
  <c r="E488" i="4"/>
  <c r="E482" i="4"/>
  <c r="E476" i="4"/>
  <c r="E470" i="4"/>
  <c r="M1448" i="4"/>
  <c r="M1406" i="4"/>
  <c r="M1412" i="4"/>
  <c r="M1328" i="4"/>
  <c r="B1154" i="4"/>
  <c r="B1148" i="4"/>
  <c r="B1142" i="4"/>
  <c r="B1130" i="4"/>
  <c r="B1124" i="4"/>
  <c r="B1118" i="4"/>
  <c r="B1112" i="4"/>
  <c r="B1106" i="4"/>
  <c r="B1094" i="4"/>
  <c r="B1088" i="4"/>
  <c r="B1082" i="4"/>
  <c r="B1076" i="4"/>
  <c r="B1070" i="4"/>
  <c r="B1058" i="4"/>
  <c r="B1052" i="4"/>
  <c r="B1046" i="4"/>
  <c r="B1040" i="4"/>
  <c r="B1034" i="4"/>
  <c r="B1022" i="4"/>
  <c r="B1016" i="4"/>
  <c r="B1010" i="4"/>
  <c r="B1004" i="4"/>
  <c r="B998" i="4"/>
  <c r="B986" i="4"/>
  <c r="B980" i="4"/>
  <c r="B974" i="4"/>
  <c r="B968" i="4"/>
  <c r="B962" i="4"/>
  <c r="E962" i="4"/>
  <c r="B956" i="4"/>
  <c r="E956" i="4"/>
  <c r="B950" i="4"/>
  <c r="E950" i="4"/>
  <c r="B944" i="4"/>
  <c r="E944" i="4"/>
  <c r="B938" i="4"/>
  <c r="E938" i="4"/>
  <c r="B932" i="4"/>
  <c r="E932" i="4"/>
  <c r="B926" i="4"/>
  <c r="E926" i="4"/>
  <c r="B920" i="4"/>
  <c r="E920" i="4"/>
  <c r="B914" i="4"/>
  <c r="E914" i="4"/>
  <c r="B908" i="4"/>
  <c r="E908" i="4"/>
  <c r="B902" i="4"/>
  <c r="E902" i="4"/>
  <c r="B896" i="4"/>
  <c r="E896" i="4"/>
  <c r="B890" i="4"/>
  <c r="E890" i="4"/>
  <c r="B884" i="4"/>
  <c r="E884" i="4"/>
  <c r="B878" i="4"/>
  <c r="E878" i="4"/>
  <c r="B872" i="4"/>
  <c r="E872" i="4"/>
  <c r="B866" i="4"/>
  <c r="E866" i="4"/>
  <c r="B860" i="4"/>
  <c r="E860" i="4"/>
  <c r="B854" i="4"/>
  <c r="E854" i="4"/>
  <c r="B848" i="4"/>
  <c r="E848" i="4"/>
  <c r="B842" i="4"/>
  <c r="E842" i="4"/>
  <c r="B836" i="4"/>
  <c r="E836" i="4"/>
  <c r="B830" i="4"/>
  <c r="E830" i="4"/>
  <c r="B824" i="4"/>
  <c r="E824" i="4"/>
  <c r="B818" i="4"/>
  <c r="E818" i="4"/>
  <c r="B812" i="4"/>
  <c r="E812" i="4"/>
  <c r="B806" i="4"/>
  <c r="E806" i="4"/>
  <c r="B800" i="4"/>
  <c r="E800" i="4"/>
  <c r="B794" i="4"/>
  <c r="E794" i="4"/>
  <c r="B788" i="4"/>
  <c r="E788" i="4"/>
  <c r="B782" i="4"/>
  <c r="E782" i="4"/>
  <c r="B776" i="4"/>
  <c r="E776" i="4"/>
  <c r="B770" i="4"/>
  <c r="E770" i="4"/>
  <c r="B764" i="4"/>
  <c r="E764" i="4"/>
  <c r="B758" i="4"/>
  <c r="E758" i="4"/>
  <c r="B752" i="4"/>
  <c r="E752" i="4"/>
  <c r="B746" i="4"/>
  <c r="E746" i="4"/>
  <c r="B740" i="4"/>
  <c r="E740" i="4"/>
  <c r="B734" i="4"/>
  <c r="E734" i="4"/>
  <c r="B728" i="4"/>
  <c r="E728" i="4"/>
  <c r="B722" i="4"/>
  <c r="E722" i="4"/>
  <c r="B716" i="4"/>
  <c r="E716" i="4"/>
  <c r="B710" i="4"/>
  <c r="E710" i="4"/>
  <c r="B704" i="4"/>
  <c r="E704" i="4"/>
  <c r="B698" i="4"/>
  <c r="E698" i="4"/>
  <c r="B692" i="4"/>
  <c r="E692" i="4"/>
  <c r="B686" i="4"/>
  <c r="E686" i="4"/>
  <c r="B680" i="4"/>
  <c r="E680" i="4"/>
  <c r="B674" i="4"/>
  <c r="E674" i="4"/>
  <c r="B668" i="4"/>
  <c r="E668" i="4"/>
  <c r="B662" i="4"/>
  <c r="E662" i="4"/>
  <c r="B656" i="4"/>
  <c r="E656" i="4"/>
  <c r="B650" i="4"/>
  <c r="E650" i="4"/>
  <c r="E1154" i="4"/>
  <c r="E1148" i="4"/>
  <c r="E1142" i="4"/>
  <c r="E1136" i="4"/>
  <c r="E1130" i="4"/>
  <c r="E1124" i="4"/>
  <c r="E1118" i="4"/>
  <c r="E1112" i="4"/>
  <c r="E1106" i="4"/>
  <c r="E1100" i="4"/>
  <c r="E1094" i="4"/>
  <c r="E1088" i="4"/>
  <c r="E1082" i="4"/>
  <c r="E1076" i="4"/>
  <c r="E1070" i="4"/>
  <c r="E1064" i="4"/>
  <c r="E1058" i="4"/>
  <c r="E1052" i="4"/>
  <c r="E1046" i="4"/>
  <c r="E1040" i="4"/>
  <c r="E1034" i="4"/>
  <c r="E1028" i="4"/>
  <c r="E1022" i="4"/>
  <c r="E1016" i="4"/>
  <c r="E1010" i="4"/>
  <c r="E1004" i="4"/>
  <c r="E998" i="4"/>
  <c r="E992" i="4"/>
  <c r="E986" i="4"/>
  <c r="E980" i="4"/>
  <c r="E974" i="4"/>
  <c r="E968" i="4"/>
  <c r="M1067" i="4"/>
  <c r="M815" i="4"/>
  <c r="M563" i="4"/>
  <c r="E644" i="4"/>
  <c r="E638" i="4"/>
  <c r="E632" i="4"/>
  <c r="E626" i="4"/>
  <c r="E620" i="4"/>
  <c r="E614" i="4"/>
  <c r="E608" i="4"/>
  <c r="E602" i="4"/>
  <c r="E596" i="4"/>
  <c r="E590" i="4"/>
  <c r="E584" i="4"/>
  <c r="E578" i="4"/>
  <c r="E572" i="4"/>
  <c r="E1459" i="4"/>
  <c r="E1453" i="4"/>
  <c r="E1447" i="4"/>
  <c r="E1441" i="4"/>
  <c r="E1435" i="4"/>
  <c r="E1429" i="4"/>
  <c r="E1423" i="4"/>
  <c r="E1417" i="4"/>
  <c r="E1411" i="4"/>
  <c r="E1405" i="4"/>
  <c r="E1399" i="4"/>
  <c r="E1393" i="4"/>
  <c r="E1387" i="4"/>
  <c r="E1381" i="4"/>
  <c r="E1375" i="4"/>
  <c r="E1369" i="4"/>
  <c r="E1363" i="4"/>
  <c r="E1357" i="4"/>
  <c r="E1351" i="4"/>
  <c r="E1345" i="4"/>
  <c r="E1339" i="4"/>
  <c r="E1333" i="4"/>
  <c r="E1327" i="4"/>
  <c r="E1321" i="4"/>
  <c r="E1315" i="4"/>
  <c r="E1309" i="4"/>
  <c r="E1303" i="4"/>
  <c r="E1297" i="4"/>
  <c r="E1291" i="4"/>
  <c r="E1285" i="4"/>
  <c r="E1279" i="4"/>
  <c r="E1273" i="4"/>
  <c r="E1267" i="4"/>
  <c r="E1261" i="4"/>
  <c r="E1255" i="4"/>
  <c r="E1249" i="4"/>
  <c r="E1243" i="4"/>
  <c r="E1237" i="4"/>
  <c r="B1454" i="4"/>
  <c r="M1454" i="4"/>
  <c r="B973" i="4"/>
  <c r="B967" i="4"/>
  <c r="B961" i="4"/>
  <c r="B955" i="4"/>
  <c r="B949" i="4"/>
  <c r="B943" i="4"/>
  <c r="B937" i="4"/>
  <c r="B931" i="4"/>
  <c r="B925" i="4"/>
  <c r="B919" i="4"/>
  <c r="B913" i="4"/>
  <c r="B907" i="4"/>
  <c r="B901" i="4"/>
  <c r="B895" i="4"/>
  <c r="B889" i="4"/>
  <c r="B883" i="4"/>
  <c r="B877" i="4"/>
  <c r="B871" i="4"/>
  <c r="B865" i="4"/>
  <c r="B859" i="4"/>
  <c r="B853" i="4"/>
  <c r="B847" i="4"/>
  <c r="B841" i="4"/>
  <c r="B835" i="4"/>
  <c r="B829" i="4"/>
  <c r="B823" i="4"/>
  <c r="B817" i="4"/>
  <c r="B811" i="4"/>
  <c r="B805" i="4"/>
  <c r="B799" i="4"/>
  <c r="B793" i="4"/>
  <c r="B787" i="4"/>
  <c r="B781" i="4"/>
  <c r="B775" i="4"/>
  <c r="B769" i="4"/>
  <c r="B763" i="4"/>
  <c r="B757" i="4"/>
  <c r="B751" i="4"/>
  <c r="B745" i="4"/>
  <c r="B739" i="4"/>
  <c r="B733" i="4"/>
  <c r="B727" i="4"/>
  <c r="B721" i="4"/>
  <c r="B715" i="4"/>
  <c r="B709" i="4"/>
  <c r="B703" i="4"/>
  <c r="B697" i="4"/>
  <c r="B691" i="4"/>
  <c r="B685" i="4"/>
  <c r="B679" i="4"/>
  <c r="B673" i="4"/>
  <c r="B667" i="4"/>
  <c r="B661" i="4"/>
  <c r="B655" i="4"/>
  <c r="B649" i="4"/>
  <c r="B643" i="4"/>
  <c r="B637" i="4"/>
  <c r="B631" i="4"/>
  <c r="B625" i="4"/>
  <c r="B619" i="4"/>
  <c r="B613" i="4"/>
  <c r="B607" i="4"/>
  <c r="B601" i="4"/>
  <c r="B595" i="4"/>
  <c r="B589" i="4"/>
  <c r="B583" i="4"/>
  <c r="B577" i="4"/>
  <c r="B571" i="4"/>
  <c r="B565" i="4"/>
  <c r="B559" i="4"/>
  <c r="B553" i="4"/>
  <c r="B547" i="4"/>
  <c r="B541" i="4"/>
  <c r="B535" i="4"/>
  <c r="B529" i="4"/>
  <c r="B523" i="4"/>
  <c r="B517" i="4"/>
  <c r="B511" i="4"/>
  <c r="B505" i="4"/>
  <c r="B499" i="4"/>
  <c r="B493" i="4"/>
  <c r="B487" i="4"/>
  <c r="B481" i="4"/>
  <c r="B475" i="4"/>
  <c r="B469" i="4"/>
  <c r="E1460" i="4"/>
  <c r="E1454" i="4"/>
  <c r="E1448" i="4"/>
  <c r="E1442" i="4"/>
  <c r="E1436" i="4"/>
  <c r="E1430" i="4"/>
  <c r="E1424" i="4"/>
  <c r="E1418" i="4"/>
  <c r="E1412" i="4"/>
  <c r="E1406" i="4"/>
  <c r="E1400" i="4"/>
  <c r="E1394" i="4"/>
  <c r="E1388" i="4"/>
  <c r="E1382" i="4"/>
  <c r="E1376" i="4"/>
  <c r="E1370" i="4"/>
  <c r="E1364" i="4"/>
  <c r="E1358" i="4"/>
  <c r="E1352" i="4"/>
  <c r="E1346" i="4"/>
  <c r="E1340" i="4"/>
  <c r="E1334" i="4"/>
  <c r="E1328" i="4"/>
  <c r="E1322" i="4"/>
  <c r="E1316" i="4"/>
  <c r="E1310" i="4"/>
  <c r="E1304" i="4"/>
  <c r="E1298" i="4"/>
  <c r="E1292" i="4"/>
  <c r="E1286" i="4"/>
  <c r="E1280" i="4"/>
  <c r="E1274" i="4"/>
  <c r="E1268" i="4"/>
  <c r="E1262" i="4"/>
  <c r="E1256" i="4"/>
  <c r="E1250" i="4"/>
  <c r="E1244" i="4"/>
  <c r="E1238" i="4"/>
  <c r="E1232" i="4"/>
  <c r="E1226" i="4"/>
  <c r="E1220" i="4"/>
  <c r="E1214" i="4"/>
  <c r="E1208" i="4"/>
  <c r="E1202" i="4"/>
  <c r="E1196" i="4"/>
  <c r="E1190" i="4"/>
  <c r="E1184" i="4"/>
  <c r="E1178" i="4"/>
  <c r="E1172" i="4"/>
  <c r="E1166" i="4"/>
  <c r="E1160" i="4"/>
  <c r="M1361" i="4"/>
  <c r="M1277" i="4"/>
  <c r="M1109" i="4"/>
  <c r="M1025" i="4"/>
  <c r="M857" i="4"/>
  <c r="M773" i="4"/>
  <c r="M647" i="4"/>
  <c r="M605" i="4"/>
  <c r="M521" i="4"/>
  <c r="M479" i="4"/>
  <c r="M1445" i="4"/>
  <c r="M1403" i="4"/>
  <c r="M1235" i="4"/>
  <c r="M1193" i="4"/>
  <c r="M1151" i="4"/>
  <c r="M983" i="4"/>
  <c r="M941" i="4"/>
  <c r="M899" i="4"/>
  <c r="M731" i="4"/>
  <c r="M689" i="4"/>
  <c r="M1438" i="4"/>
  <c r="M1333" i="4"/>
  <c r="M1228" i="4"/>
  <c r="M1123" i="4"/>
  <c r="M1060" i="4"/>
  <c r="M955" i="4"/>
  <c r="M871" i="4"/>
  <c r="M787" i="4"/>
  <c r="M703" i="4"/>
  <c r="M577" i="4"/>
  <c r="M493" i="4"/>
  <c r="M1354" i="4"/>
  <c r="M1249" i="4"/>
  <c r="M1165" i="4"/>
  <c r="M1039" i="4"/>
  <c r="M934" i="4"/>
  <c r="M850" i="4"/>
  <c r="M745" i="4"/>
  <c r="M682" i="4"/>
  <c r="M619" i="4"/>
  <c r="M514" i="4"/>
  <c r="M1452" i="4"/>
  <c r="M1431" i="4"/>
  <c r="M1424" i="4"/>
  <c r="M1410" i="4"/>
  <c r="M1389" i="4"/>
  <c r="M1382" i="4"/>
  <c r="M1368" i="4"/>
  <c r="M1347" i="4"/>
  <c r="M1340" i="4"/>
  <c r="M1326" i="4"/>
  <c r="M1305" i="4"/>
  <c r="M1298" i="4"/>
  <c r="M1284" i="4"/>
  <c r="M1263" i="4"/>
  <c r="M1256" i="4"/>
  <c r="M1242" i="4"/>
  <c r="M1221" i="4"/>
  <c r="M1214" i="4"/>
  <c r="M1200" i="4"/>
  <c r="M1179" i="4"/>
  <c r="M1172" i="4"/>
  <c r="M1158" i="4"/>
  <c r="M1137" i="4"/>
  <c r="M1130" i="4"/>
  <c r="M1116" i="4"/>
  <c r="M1095" i="4"/>
  <c r="M1088" i="4"/>
  <c r="M1074" i="4"/>
  <c r="M1053" i="4"/>
  <c r="M1046" i="4"/>
  <c r="M1032" i="4"/>
  <c r="M1011" i="4"/>
  <c r="M1004" i="4"/>
  <c r="M990" i="4"/>
  <c r="M969" i="4"/>
  <c r="M962" i="4"/>
  <c r="M948" i="4"/>
  <c r="M927" i="4"/>
  <c r="M920" i="4"/>
  <c r="M906" i="4"/>
  <c r="M885" i="4"/>
  <c r="M878" i="4"/>
  <c r="M864" i="4"/>
  <c r="M843" i="4"/>
  <c r="M836" i="4"/>
  <c r="M822" i="4"/>
  <c r="M801" i="4"/>
  <c r="M794" i="4"/>
  <c r="M780" i="4"/>
  <c r="M759" i="4"/>
  <c r="M752" i="4"/>
  <c r="M738" i="4"/>
  <c r="M717" i="4"/>
  <c r="M710" i="4"/>
  <c r="M696" i="4"/>
  <c r="M675" i="4"/>
  <c r="M668" i="4"/>
  <c r="M654" i="4"/>
  <c r="M633" i="4"/>
  <c r="M626" i="4"/>
  <c r="M612" i="4"/>
  <c r="M591" i="4"/>
  <c r="M584" i="4"/>
  <c r="M570" i="4"/>
  <c r="M549" i="4"/>
  <c r="M542" i="4"/>
  <c r="M528" i="4"/>
  <c r="M507" i="4"/>
  <c r="M500" i="4"/>
  <c r="M486" i="4"/>
  <c r="M1459" i="4"/>
  <c r="M1375" i="4"/>
  <c r="M1291" i="4"/>
  <c r="M1207" i="4"/>
  <c r="M1081" i="4"/>
  <c r="M997" i="4"/>
  <c r="M892" i="4"/>
  <c r="M829" i="4"/>
  <c r="M724" i="4"/>
  <c r="M640" i="4"/>
  <c r="M598" i="4"/>
  <c r="M535" i="4"/>
  <c r="M1396" i="4"/>
  <c r="M1270" i="4"/>
  <c r="M1144" i="4"/>
  <c r="M976" i="4"/>
  <c r="M1417" i="4"/>
  <c r="M1312" i="4"/>
  <c r="M1186" i="4"/>
  <c r="M1102" i="4"/>
  <c r="M1018" i="4"/>
  <c r="M913" i="4"/>
  <c r="M808" i="4"/>
  <c r="M766" i="4"/>
  <c r="M661" i="4"/>
  <c r="M556" i="4"/>
  <c r="M472" i="4"/>
  <c r="C1" i="4"/>
  <c r="A3" i="8" l="1"/>
  <c r="J1465" i="4" l="1"/>
  <c r="K1465" i="4"/>
  <c r="L4" i="4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C4" i="4"/>
  <c r="C5" i="4"/>
  <c r="M5" i="4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6" i="4"/>
  <c r="D96" i="4" s="1"/>
  <c r="C97" i="4"/>
  <c r="D97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09" i="4"/>
  <c r="D109" i="4" s="1"/>
  <c r="C110" i="4"/>
  <c r="D110" i="4" s="1"/>
  <c r="C111" i="4"/>
  <c r="D111" i="4" s="1"/>
  <c r="C112" i="4"/>
  <c r="D112" i="4" s="1"/>
  <c r="C113" i="4"/>
  <c r="D113" i="4" s="1"/>
  <c r="C114" i="4"/>
  <c r="D114" i="4" s="1"/>
  <c r="C115" i="4"/>
  <c r="D115" i="4" s="1"/>
  <c r="C116" i="4"/>
  <c r="D116" i="4" s="1"/>
  <c r="C117" i="4"/>
  <c r="D117" i="4" s="1"/>
  <c r="C118" i="4"/>
  <c r="D118" i="4" s="1"/>
  <c r="C119" i="4"/>
  <c r="D119" i="4" s="1"/>
  <c r="C120" i="4"/>
  <c r="D120" i="4" s="1"/>
  <c r="C121" i="4"/>
  <c r="D121" i="4" s="1"/>
  <c r="C122" i="4"/>
  <c r="D122" i="4" s="1"/>
  <c r="C123" i="4"/>
  <c r="D123" i="4" s="1"/>
  <c r="C124" i="4"/>
  <c r="D124" i="4" s="1"/>
  <c r="C125" i="4"/>
  <c r="D125" i="4" s="1"/>
  <c r="C126" i="4"/>
  <c r="D126" i="4" s="1"/>
  <c r="C127" i="4"/>
  <c r="D127" i="4" s="1"/>
  <c r="C128" i="4"/>
  <c r="D128" i="4" s="1"/>
  <c r="C129" i="4"/>
  <c r="D129" i="4" s="1"/>
  <c r="C130" i="4"/>
  <c r="D130" i="4" s="1"/>
  <c r="C131" i="4"/>
  <c r="D131" i="4" s="1"/>
  <c r="C132" i="4"/>
  <c r="D132" i="4" s="1"/>
  <c r="C133" i="4"/>
  <c r="D133" i="4" s="1"/>
  <c r="C134" i="4"/>
  <c r="D134" i="4" s="1"/>
  <c r="C135" i="4"/>
  <c r="D135" i="4" s="1"/>
  <c r="C136" i="4"/>
  <c r="D136" i="4" s="1"/>
  <c r="C137" i="4"/>
  <c r="D137" i="4" s="1"/>
  <c r="C138" i="4"/>
  <c r="D138" i="4" s="1"/>
  <c r="C139" i="4"/>
  <c r="D139" i="4" s="1"/>
  <c r="C140" i="4"/>
  <c r="D140" i="4" s="1"/>
  <c r="C141" i="4"/>
  <c r="D141" i="4" s="1"/>
  <c r="C142" i="4"/>
  <c r="D142" i="4" s="1"/>
  <c r="C143" i="4"/>
  <c r="D143" i="4" s="1"/>
  <c r="C144" i="4"/>
  <c r="D144" i="4" s="1"/>
  <c r="C145" i="4"/>
  <c r="D145" i="4" s="1"/>
  <c r="C146" i="4"/>
  <c r="D146" i="4" s="1"/>
  <c r="C147" i="4"/>
  <c r="D147" i="4" s="1"/>
  <c r="C148" i="4"/>
  <c r="D148" i="4" s="1"/>
  <c r="C149" i="4"/>
  <c r="D149" i="4" s="1"/>
  <c r="C150" i="4"/>
  <c r="D150" i="4" s="1"/>
  <c r="C151" i="4"/>
  <c r="D151" i="4" s="1"/>
  <c r="C152" i="4"/>
  <c r="D152" i="4" s="1"/>
  <c r="C153" i="4"/>
  <c r="D153" i="4" s="1"/>
  <c r="C154" i="4"/>
  <c r="D154" i="4" s="1"/>
  <c r="C155" i="4"/>
  <c r="D155" i="4" s="1"/>
  <c r="C156" i="4"/>
  <c r="D156" i="4" s="1"/>
  <c r="C157" i="4"/>
  <c r="D157" i="4" s="1"/>
  <c r="C158" i="4"/>
  <c r="D158" i="4" s="1"/>
  <c r="C159" i="4"/>
  <c r="D159" i="4" s="1"/>
  <c r="C160" i="4"/>
  <c r="D160" i="4" s="1"/>
  <c r="C161" i="4"/>
  <c r="D161" i="4" s="1"/>
  <c r="C162" i="4"/>
  <c r="D162" i="4" s="1"/>
  <c r="C163" i="4"/>
  <c r="D163" i="4" s="1"/>
  <c r="C164" i="4"/>
  <c r="D164" i="4" s="1"/>
  <c r="C165" i="4"/>
  <c r="D165" i="4" s="1"/>
  <c r="C166" i="4"/>
  <c r="D166" i="4" s="1"/>
  <c r="C167" i="4"/>
  <c r="D167" i="4" s="1"/>
  <c r="C168" i="4"/>
  <c r="D168" i="4" s="1"/>
  <c r="C169" i="4"/>
  <c r="D169" i="4" s="1"/>
  <c r="C170" i="4"/>
  <c r="D170" i="4" s="1"/>
  <c r="C171" i="4"/>
  <c r="D171" i="4" s="1"/>
  <c r="C172" i="4"/>
  <c r="D172" i="4" s="1"/>
  <c r="C173" i="4"/>
  <c r="D173" i="4" s="1"/>
  <c r="C174" i="4"/>
  <c r="D174" i="4" s="1"/>
  <c r="C175" i="4"/>
  <c r="D175" i="4" s="1"/>
  <c r="C176" i="4"/>
  <c r="D176" i="4" s="1"/>
  <c r="C177" i="4"/>
  <c r="D177" i="4" s="1"/>
  <c r="C178" i="4"/>
  <c r="D178" i="4" s="1"/>
  <c r="C179" i="4"/>
  <c r="D179" i="4" s="1"/>
  <c r="C180" i="4"/>
  <c r="D180" i="4" s="1"/>
  <c r="C181" i="4"/>
  <c r="D181" i="4" s="1"/>
  <c r="C182" i="4"/>
  <c r="D182" i="4" s="1"/>
  <c r="C183" i="4"/>
  <c r="D183" i="4" s="1"/>
  <c r="C184" i="4"/>
  <c r="D184" i="4" s="1"/>
  <c r="C185" i="4"/>
  <c r="D185" i="4" s="1"/>
  <c r="C186" i="4"/>
  <c r="D186" i="4" s="1"/>
  <c r="C187" i="4"/>
  <c r="D187" i="4" s="1"/>
  <c r="C188" i="4"/>
  <c r="D188" i="4" s="1"/>
  <c r="C189" i="4"/>
  <c r="D189" i="4" s="1"/>
  <c r="C190" i="4"/>
  <c r="D190" i="4" s="1"/>
  <c r="C191" i="4"/>
  <c r="D191" i="4" s="1"/>
  <c r="C192" i="4"/>
  <c r="D192" i="4" s="1"/>
  <c r="C193" i="4"/>
  <c r="D193" i="4" s="1"/>
  <c r="C194" i="4"/>
  <c r="D194" i="4" s="1"/>
  <c r="C195" i="4"/>
  <c r="D195" i="4" s="1"/>
  <c r="C196" i="4"/>
  <c r="D196" i="4" s="1"/>
  <c r="C197" i="4"/>
  <c r="D197" i="4" s="1"/>
  <c r="C198" i="4"/>
  <c r="D198" i="4" s="1"/>
  <c r="C199" i="4"/>
  <c r="D199" i="4" s="1"/>
  <c r="C200" i="4"/>
  <c r="D200" i="4" s="1"/>
  <c r="C201" i="4"/>
  <c r="D201" i="4" s="1"/>
  <c r="C202" i="4"/>
  <c r="D202" i="4" s="1"/>
  <c r="C203" i="4"/>
  <c r="D203" i="4" s="1"/>
  <c r="C204" i="4"/>
  <c r="D204" i="4" s="1"/>
  <c r="C205" i="4"/>
  <c r="D205" i="4" s="1"/>
  <c r="C206" i="4"/>
  <c r="D206" i="4" s="1"/>
  <c r="C207" i="4"/>
  <c r="D207" i="4" s="1"/>
  <c r="C208" i="4"/>
  <c r="D208" i="4" s="1"/>
  <c r="C209" i="4"/>
  <c r="D209" i="4" s="1"/>
  <c r="C210" i="4"/>
  <c r="D210" i="4" s="1"/>
  <c r="C211" i="4"/>
  <c r="D211" i="4" s="1"/>
  <c r="C212" i="4"/>
  <c r="D212" i="4" s="1"/>
  <c r="C213" i="4"/>
  <c r="D213" i="4" s="1"/>
  <c r="C214" i="4"/>
  <c r="D214" i="4" s="1"/>
  <c r="C215" i="4"/>
  <c r="D215" i="4" s="1"/>
  <c r="C216" i="4"/>
  <c r="D216" i="4" s="1"/>
  <c r="C217" i="4"/>
  <c r="D217" i="4" s="1"/>
  <c r="C218" i="4"/>
  <c r="D218" i="4" s="1"/>
  <c r="C219" i="4"/>
  <c r="D219" i="4" s="1"/>
  <c r="C220" i="4"/>
  <c r="D220" i="4" s="1"/>
  <c r="C221" i="4"/>
  <c r="D221" i="4" s="1"/>
  <c r="C222" i="4"/>
  <c r="D222" i="4" s="1"/>
  <c r="C223" i="4"/>
  <c r="D223" i="4" s="1"/>
  <c r="C224" i="4"/>
  <c r="D224" i="4" s="1"/>
  <c r="C225" i="4"/>
  <c r="D225" i="4" s="1"/>
  <c r="C226" i="4"/>
  <c r="D226" i="4" s="1"/>
  <c r="C227" i="4"/>
  <c r="D227" i="4" s="1"/>
  <c r="C228" i="4"/>
  <c r="D228" i="4" s="1"/>
  <c r="C229" i="4"/>
  <c r="D229" i="4" s="1"/>
  <c r="C230" i="4"/>
  <c r="D230" i="4" s="1"/>
  <c r="C231" i="4"/>
  <c r="D231" i="4" s="1"/>
  <c r="C232" i="4"/>
  <c r="D232" i="4" s="1"/>
  <c r="C233" i="4"/>
  <c r="D233" i="4" s="1"/>
  <c r="C234" i="4"/>
  <c r="D234" i="4" s="1"/>
  <c r="C235" i="4"/>
  <c r="D235" i="4" s="1"/>
  <c r="C236" i="4"/>
  <c r="D236" i="4" s="1"/>
  <c r="C237" i="4"/>
  <c r="D237" i="4" s="1"/>
  <c r="C238" i="4"/>
  <c r="D238" i="4" s="1"/>
  <c r="C239" i="4"/>
  <c r="D239" i="4" s="1"/>
  <c r="C240" i="4"/>
  <c r="D240" i="4" s="1"/>
  <c r="C241" i="4"/>
  <c r="D241" i="4" s="1"/>
  <c r="C242" i="4"/>
  <c r="D242" i="4" s="1"/>
  <c r="C243" i="4"/>
  <c r="D243" i="4" s="1"/>
  <c r="C244" i="4"/>
  <c r="D244" i="4" s="1"/>
  <c r="C245" i="4"/>
  <c r="D245" i="4" s="1"/>
  <c r="C246" i="4"/>
  <c r="D246" i="4" s="1"/>
  <c r="C247" i="4"/>
  <c r="D247" i="4" s="1"/>
  <c r="C248" i="4"/>
  <c r="D248" i="4" s="1"/>
  <c r="C249" i="4"/>
  <c r="D249" i="4" s="1"/>
  <c r="C250" i="4"/>
  <c r="D250" i="4" s="1"/>
  <c r="C251" i="4"/>
  <c r="D251" i="4" s="1"/>
  <c r="C252" i="4"/>
  <c r="D252" i="4" s="1"/>
  <c r="C253" i="4"/>
  <c r="D253" i="4" s="1"/>
  <c r="C254" i="4"/>
  <c r="D254" i="4" s="1"/>
  <c r="C255" i="4"/>
  <c r="D255" i="4" s="1"/>
  <c r="C256" i="4"/>
  <c r="D256" i="4" s="1"/>
  <c r="C257" i="4"/>
  <c r="D257" i="4" s="1"/>
  <c r="C258" i="4"/>
  <c r="D258" i="4" s="1"/>
  <c r="C259" i="4"/>
  <c r="D259" i="4" s="1"/>
  <c r="C260" i="4"/>
  <c r="D260" i="4" s="1"/>
  <c r="C261" i="4"/>
  <c r="D261" i="4" s="1"/>
  <c r="C262" i="4"/>
  <c r="D262" i="4" s="1"/>
  <c r="C263" i="4"/>
  <c r="D263" i="4" s="1"/>
  <c r="C264" i="4"/>
  <c r="D264" i="4" s="1"/>
  <c r="C265" i="4"/>
  <c r="D265" i="4" s="1"/>
  <c r="C266" i="4"/>
  <c r="D266" i="4" s="1"/>
  <c r="C267" i="4"/>
  <c r="D267" i="4" s="1"/>
  <c r="C268" i="4"/>
  <c r="D268" i="4" s="1"/>
  <c r="C269" i="4"/>
  <c r="D269" i="4" s="1"/>
  <c r="C270" i="4"/>
  <c r="D270" i="4" s="1"/>
  <c r="C271" i="4"/>
  <c r="D271" i="4" s="1"/>
  <c r="C272" i="4"/>
  <c r="D272" i="4" s="1"/>
  <c r="C273" i="4"/>
  <c r="D273" i="4" s="1"/>
  <c r="C274" i="4"/>
  <c r="D274" i="4" s="1"/>
  <c r="C275" i="4"/>
  <c r="D275" i="4" s="1"/>
  <c r="C276" i="4"/>
  <c r="D276" i="4" s="1"/>
  <c r="C277" i="4"/>
  <c r="D277" i="4" s="1"/>
  <c r="C278" i="4"/>
  <c r="D278" i="4" s="1"/>
  <c r="C279" i="4"/>
  <c r="D279" i="4" s="1"/>
  <c r="C280" i="4"/>
  <c r="D280" i="4" s="1"/>
  <c r="C281" i="4"/>
  <c r="D281" i="4" s="1"/>
  <c r="C282" i="4"/>
  <c r="D282" i="4" s="1"/>
  <c r="C283" i="4"/>
  <c r="D283" i="4" s="1"/>
  <c r="C284" i="4"/>
  <c r="D284" i="4" s="1"/>
  <c r="C285" i="4"/>
  <c r="D285" i="4" s="1"/>
  <c r="C286" i="4"/>
  <c r="D286" i="4" s="1"/>
  <c r="C287" i="4"/>
  <c r="D287" i="4" s="1"/>
  <c r="C288" i="4"/>
  <c r="D288" i="4" s="1"/>
  <c r="C289" i="4"/>
  <c r="D289" i="4" s="1"/>
  <c r="C290" i="4"/>
  <c r="D290" i="4" s="1"/>
  <c r="C291" i="4"/>
  <c r="D291" i="4" s="1"/>
  <c r="C292" i="4"/>
  <c r="D292" i="4" s="1"/>
  <c r="C293" i="4"/>
  <c r="D293" i="4" s="1"/>
  <c r="C294" i="4"/>
  <c r="D294" i="4" s="1"/>
  <c r="C295" i="4"/>
  <c r="D295" i="4" s="1"/>
  <c r="C296" i="4"/>
  <c r="D296" i="4" s="1"/>
  <c r="C297" i="4"/>
  <c r="D297" i="4" s="1"/>
  <c r="C298" i="4"/>
  <c r="D298" i="4" s="1"/>
  <c r="C299" i="4"/>
  <c r="D299" i="4" s="1"/>
  <c r="C300" i="4"/>
  <c r="D300" i="4" s="1"/>
  <c r="C301" i="4"/>
  <c r="D301" i="4" s="1"/>
  <c r="C302" i="4"/>
  <c r="D302" i="4" s="1"/>
  <c r="C303" i="4"/>
  <c r="D303" i="4" s="1"/>
  <c r="C304" i="4"/>
  <c r="D304" i="4" s="1"/>
  <c r="C305" i="4"/>
  <c r="D305" i="4" s="1"/>
  <c r="C306" i="4"/>
  <c r="D306" i="4" s="1"/>
  <c r="C307" i="4"/>
  <c r="D307" i="4" s="1"/>
  <c r="C308" i="4"/>
  <c r="D308" i="4" s="1"/>
  <c r="C309" i="4"/>
  <c r="D309" i="4" s="1"/>
  <c r="C310" i="4"/>
  <c r="D310" i="4" s="1"/>
  <c r="C311" i="4"/>
  <c r="D311" i="4" s="1"/>
  <c r="C312" i="4"/>
  <c r="D312" i="4" s="1"/>
  <c r="C313" i="4"/>
  <c r="D313" i="4" s="1"/>
  <c r="C314" i="4"/>
  <c r="D314" i="4" s="1"/>
  <c r="C315" i="4"/>
  <c r="D315" i="4" s="1"/>
  <c r="C316" i="4"/>
  <c r="D316" i="4" s="1"/>
  <c r="C317" i="4"/>
  <c r="D317" i="4" s="1"/>
  <c r="C318" i="4"/>
  <c r="D318" i="4" s="1"/>
  <c r="C319" i="4"/>
  <c r="D319" i="4" s="1"/>
  <c r="C320" i="4"/>
  <c r="D320" i="4" s="1"/>
  <c r="C321" i="4"/>
  <c r="D321" i="4" s="1"/>
  <c r="C322" i="4"/>
  <c r="D322" i="4" s="1"/>
  <c r="C323" i="4"/>
  <c r="D323" i="4" s="1"/>
  <c r="C324" i="4"/>
  <c r="D324" i="4" s="1"/>
  <c r="C325" i="4"/>
  <c r="D325" i="4" s="1"/>
  <c r="C326" i="4"/>
  <c r="D326" i="4" s="1"/>
  <c r="C327" i="4"/>
  <c r="D327" i="4" s="1"/>
  <c r="C328" i="4"/>
  <c r="D328" i="4" s="1"/>
  <c r="C329" i="4"/>
  <c r="D329" i="4" s="1"/>
  <c r="C330" i="4"/>
  <c r="D330" i="4" s="1"/>
  <c r="C331" i="4"/>
  <c r="D331" i="4" s="1"/>
  <c r="C332" i="4"/>
  <c r="D332" i="4" s="1"/>
  <c r="C333" i="4"/>
  <c r="D333" i="4" s="1"/>
  <c r="C334" i="4"/>
  <c r="D334" i="4" s="1"/>
  <c r="C335" i="4"/>
  <c r="D335" i="4" s="1"/>
  <c r="C336" i="4"/>
  <c r="D336" i="4" s="1"/>
  <c r="C337" i="4"/>
  <c r="D337" i="4" s="1"/>
  <c r="C338" i="4"/>
  <c r="D338" i="4" s="1"/>
  <c r="C339" i="4"/>
  <c r="D339" i="4" s="1"/>
  <c r="C340" i="4"/>
  <c r="D340" i="4" s="1"/>
  <c r="C341" i="4"/>
  <c r="D341" i="4" s="1"/>
  <c r="C342" i="4"/>
  <c r="D342" i="4" s="1"/>
  <c r="C343" i="4"/>
  <c r="D343" i="4" s="1"/>
  <c r="C344" i="4"/>
  <c r="D344" i="4" s="1"/>
  <c r="C345" i="4"/>
  <c r="D345" i="4" s="1"/>
  <c r="C346" i="4"/>
  <c r="D346" i="4" s="1"/>
  <c r="C347" i="4"/>
  <c r="D347" i="4" s="1"/>
  <c r="C348" i="4"/>
  <c r="D348" i="4" s="1"/>
  <c r="C349" i="4"/>
  <c r="D349" i="4" s="1"/>
  <c r="C350" i="4"/>
  <c r="D350" i="4" s="1"/>
  <c r="C351" i="4"/>
  <c r="D351" i="4" s="1"/>
  <c r="C352" i="4"/>
  <c r="D352" i="4" s="1"/>
  <c r="C353" i="4"/>
  <c r="D353" i="4" s="1"/>
  <c r="C354" i="4"/>
  <c r="D354" i="4" s="1"/>
  <c r="C355" i="4"/>
  <c r="D355" i="4" s="1"/>
  <c r="C356" i="4"/>
  <c r="D356" i="4" s="1"/>
  <c r="C357" i="4"/>
  <c r="D357" i="4" s="1"/>
  <c r="C358" i="4"/>
  <c r="D358" i="4" s="1"/>
  <c r="C359" i="4"/>
  <c r="D359" i="4" s="1"/>
  <c r="C360" i="4"/>
  <c r="D360" i="4" s="1"/>
  <c r="C361" i="4"/>
  <c r="D361" i="4" s="1"/>
  <c r="C362" i="4"/>
  <c r="D362" i="4" s="1"/>
  <c r="C363" i="4"/>
  <c r="D363" i="4" s="1"/>
  <c r="C364" i="4"/>
  <c r="D364" i="4" s="1"/>
  <c r="C365" i="4"/>
  <c r="D365" i="4" s="1"/>
  <c r="C366" i="4"/>
  <c r="D366" i="4" s="1"/>
  <c r="C367" i="4"/>
  <c r="D367" i="4" s="1"/>
  <c r="C368" i="4"/>
  <c r="D368" i="4" s="1"/>
  <c r="C369" i="4"/>
  <c r="D369" i="4" s="1"/>
  <c r="C370" i="4"/>
  <c r="D370" i="4" s="1"/>
  <c r="C371" i="4"/>
  <c r="D371" i="4" s="1"/>
  <c r="C372" i="4"/>
  <c r="D372" i="4" s="1"/>
  <c r="C373" i="4"/>
  <c r="D373" i="4" s="1"/>
  <c r="C374" i="4"/>
  <c r="D374" i="4" s="1"/>
  <c r="C375" i="4"/>
  <c r="D375" i="4" s="1"/>
  <c r="C376" i="4"/>
  <c r="D376" i="4" s="1"/>
  <c r="C377" i="4"/>
  <c r="D377" i="4" s="1"/>
  <c r="C378" i="4"/>
  <c r="D378" i="4" s="1"/>
  <c r="C379" i="4"/>
  <c r="D379" i="4" s="1"/>
  <c r="C380" i="4"/>
  <c r="D380" i="4" s="1"/>
  <c r="C381" i="4"/>
  <c r="D381" i="4" s="1"/>
  <c r="C382" i="4"/>
  <c r="D382" i="4" s="1"/>
  <c r="C383" i="4"/>
  <c r="D383" i="4" s="1"/>
  <c r="C384" i="4"/>
  <c r="D384" i="4" s="1"/>
  <c r="C385" i="4"/>
  <c r="D385" i="4" s="1"/>
  <c r="C386" i="4"/>
  <c r="D386" i="4" s="1"/>
  <c r="C387" i="4"/>
  <c r="D387" i="4" s="1"/>
  <c r="C388" i="4"/>
  <c r="D388" i="4" s="1"/>
  <c r="C389" i="4"/>
  <c r="D389" i="4" s="1"/>
  <c r="C390" i="4"/>
  <c r="D390" i="4" s="1"/>
  <c r="C391" i="4"/>
  <c r="D391" i="4" s="1"/>
  <c r="C392" i="4"/>
  <c r="D392" i="4" s="1"/>
  <c r="C393" i="4"/>
  <c r="D393" i="4" s="1"/>
  <c r="C394" i="4"/>
  <c r="D394" i="4" s="1"/>
  <c r="C395" i="4"/>
  <c r="D395" i="4" s="1"/>
  <c r="C396" i="4"/>
  <c r="D396" i="4" s="1"/>
  <c r="C397" i="4"/>
  <c r="D397" i="4" s="1"/>
  <c r="C398" i="4"/>
  <c r="D398" i="4" s="1"/>
  <c r="C399" i="4"/>
  <c r="D399" i="4" s="1"/>
  <c r="C400" i="4"/>
  <c r="D400" i="4" s="1"/>
  <c r="C401" i="4"/>
  <c r="D401" i="4" s="1"/>
  <c r="C402" i="4"/>
  <c r="D402" i="4" s="1"/>
  <c r="C403" i="4"/>
  <c r="D403" i="4" s="1"/>
  <c r="C404" i="4"/>
  <c r="D404" i="4" s="1"/>
  <c r="C405" i="4"/>
  <c r="D405" i="4" s="1"/>
  <c r="C406" i="4"/>
  <c r="D406" i="4" s="1"/>
  <c r="C407" i="4"/>
  <c r="D407" i="4" s="1"/>
  <c r="C408" i="4"/>
  <c r="D408" i="4" s="1"/>
  <c r="C409" i="4"/>
  <c r="D409" i="4" s="1"/>
  <c r="C410" i="4"/>
  <c r="D410" i="4" s="1"/>
  <c r="C411" i="4"/>
  <c r="D411" i="4" s="1"/>
  <c r="C412" i="4"/>
  <c r="D412" i="4" s="1"/>
  <c r="C413" i="4"/>
  <c r="D413" i="4" s="1"/>
  <c r="C414" i="4"/>
  <c r="D414" i="4" s="1"/>
  <c r="C415" i="4"/>
  <c r="D415" i="4" s="1"/>
  <c r="C416" i="4"/>
  <c r="D416" i="4" s="1"/>
  <c r="C417" i="4"/>
  <c r="D417" i="4" s="1"/>
  <c r="C418" i="4"/>
  <c r="D418" i="4" s="1"/>
  <c r="C419" i="4"/>
  <c r="D419" i="4" s="1"/>
  <c r="C420" i="4"/>
  <c r="D420" i="4" s="1"/>
  <c r="C421" i="4"/>
  <c r="D421" i="4" s="1"/>
  <c r="C422" i="4"/>
  <c r="D422" i="4" s="1"/>
  <c r="C423" i="4"/>
  <c r="D423" i="4" s="1"/>
  <c r="C424" i="4"/>
  <c r="D424" i="4" s="1"/>
  <c r="C425" i="4"/>
  <c r="D425" i="4" s="1"/>
  <c r="C426" i="4"/>
  <c r="D426" i="4" s="1"/>
  <c r="C427" i="4"/>
  <c r="D427" i="4" s="1"/>
  <c r="C428" i="4"/>
  <c r="D428" i="4" s="1"/>
  <c r="C429" i="4"/>
  <c r="D429" i="4" s="1"/>
  <c r="C430" i="4"/>
  <c r="D430" i="4" s="1"/>
  <c r="C431" i="4"/>
  <c r="D431" i="4" s="1"/>
  <c r="C432" i="4"/>
  <c r="D432" i="4" s="1"/>
  <c r="C433" i="4"/>
  <c r="D433" i="4" s="1"/>
  <c r="C434" i="4"/>
  <c r="D434" i="4" s="1"/>
  <c r="C435" i="4"/>
  <c r="D435" i="4" s="1"/>
  <c r="C436" i="4"/>
  <c r="D436" i="4" s="1"/>
  <c r="C437" i="4"/>
  <c r="D437" i="4" s="1"/>
  <c r="C438" i="4"/>
  <c r="D438" i="4" s="1"/>
  <c r="C439" i="4"/>
  <c r="D439" i="4" s="1"/>
  <c r="C440" i="4"/>
  <c r="D440" i="4" s="1"/>
  <c r="C441" i="4"/>
  <c r="D441" i="4" s="1"/>
  <c r="C442" i="4"/>
  <c r="D442" i="4" s="1"/>
  <c r="C443" i="4"/>
  <c r="D443" i="4" s="1"/>
  <c r="C444" i="4"/>
  <c r="D444" i="4" s="1"/>
  <c r="C445" i="4"/>
  <c r="D445" i="4" s="1"/>
  <c r="C446" i="4"/>
  <c r="D446" i="4" s="1"/>
  <c r="C447" i="4"/>
  <c r="D447" i="4" s="1"/>
  <c r="C448" i="4"/>
  <c r="D448" i="4" s="1"/>
  <c r="C449" i="4"/>
  <c r="D449" i="4" s="1"/>
  <c r="C450" i="4"/>
  <c r="D450" i="4" s="1"/>
  <c r="C451" i="4"/>
  <c r="D451" i="4" s="1"/>
  <c r="C452" i="4"/>
  <c r="D452" i="4" s="1"/>
  <c r="C453" i="4"/>
  <c r="D453" i="4" s="1"/>
  <c r="C454" i="4"/>
  <c r="D454" i="4" s="1"/>
  <c r="C455" i="4"/>
  <c r="D455" i="4" s="1"/>
  <c r="C456" i="4"/>
  <c r="D456" i="4" s="1"/>
  <c r="C457" i="4"/>
  <c r="D457" i="4" s="1"/>
  <c r="C458" i="4"/>
  <c r="D458" i="4" s="1"/>
  <c r="C459" i="4"/>
  <c r="D459" i="4" s="1"/>
  <c r="C460" i="4"/>
  <c r="D460" i="4" s="1"/>
  <c r="C461" i="4"/>
  <c r="D461" i="4" s="1"/>
  <c r="C462" i="4"/>
  <c r="D462" i="4" s="1"/>
  <c r="C463" i="4"/>
  <c r="D463" i="4" s="1"/>
  <c r="C464" i="4"/>
  <c r="D464" i="4" s="1"/>
  <c r="D4" i="4" l="1"/>
  <c r="B13" i="9"/>
  <c r="G13" i="9" s="1"/>
  <c r="B15" i="9"/>
  <c r="G15" i="9" s="1"/>
  <c r="B21" i="9"/>
  <c r="G21" i="9" s="1"/>
  <c r="B16" i="9"/>
  <c r="G16" i="9" s="1"/>
  <c r="B22" i="9"/>
  <c r="G22" i="9" s="1"/>
  <c r="B17" i="9"/>
  <c r="G17" i="9" s="1"/>
  <c r="B10" i="9"/>
  <c r="G10" i="9" s="1"/>
  <c r="B11" i="9"/>
  <c r="G11" i="9" s="1"/>
  <c r="B18" i="9"/>
  <c r="G18" i="9" s="1"/>
  <c r="B12" i="9"/>
  <c r="G12" i="9" s="1"/>
  <c r="B19" i="9"/>
  <c r="G19" i="9" s="1"/>
  <c r="B14" i="9"/>
  <c r="G14" i="9" s="1"/>
  <c r="B20" i="9"/>
  <c r="G20" i="9" s="1"/>
  <c r="D5" i="4"/>
  <c r="B453" i="4"/>
  <c r="B423" i="4"/>
  <c r="B387" i="4"/>
  <c r="B345" i="4"/>
  <c r="B446" i="4"/>
  <c r="B428" i="4"/>
  <c r="B398" i="4"/>
  <c r="B368" i="4"/>
  <c r="B338" i="4"/>
  <c r="B451" i="4"/>
  <c r="B439" i="4"/>
  <c r="B415" i="4"/>
  <c r="B391" i="4"/>
  <c r="B373" i="4"/>
  <c r="B355" i="4"/>
  <c r="B337" i="4"/>
  <c r="B313" i="4"/>
  <c r="B295" i="4"/>
  <c r="B271" i="4"/>
  <c r="B253" i="4"/>
  <c r="B235" i="4"/>
  <c r="B211" i="4"/>
  <c r="B181" i="4"/>
  <c r="B121" i="4"/>
  <c r="B456" i="4"/>
  <c r="B444" i="4"/>
  <c r="B426" i="4"/>
  <c r="B414" i="4"/>
  <c r="B408" i="4"/>
  <c r="B461" i="4"/>
  <c r="B449" i="4"/>
  <c r="B443" i="4"/>
  <c r="B431" i="4"/>
  <c r="B419" i="4"/>
  <c r="B413" i="4"/>
  <c r="B401" i="4"/>
  <c r="B389" i="4"/>
  <c r="B377" i="4"/>
  <c r="B365" i="4"/>
  <c r="B460" i="4"/>
  <c r="B454" i="4"/>
  <c r="B448" i="4"/>
  <c r="B442" i="4"/>
  <c r="B436" i="4"/>
  <c r="B430" i="4"/>
  <c r="B424" i="4"/>
  <c r="B418" i="4"/>
  <c r="B412" i="4"/>
  <c r="B406" i="4"/>
  <c r="B400" i="4"/>
  <c r="B394" i="4"/>
  <c r="B388" i="4"/>
  <c r="B382" i="4"/>
  <c r="B376" i="4"/>
  <c r="B370" i="4"/>
  <c r="B364" i="4"/>
  <c r="B358" i="4"/>
  <c r="B352" i="4"/>
  <c r="B346" i="4"/>
  <c r="B340" i="4"/>
  <c r="B334" i="4"/>
  <c r="B328" i="4"/>
  <c r="B322" i="4"/>
  <c r="B316" i="4"/>
  <c r="B310" i="4"/>
  <c r="B304" i="4"/>
  <c r="B298" i="4"/>
  <c r="B292" i="4"/>
  <c r="B286" i="4"/>
  <c r="B280" i="4"/>
  <c r="B274" i="4"/>
  <c r="B268" i="4"/>
  <c r="B262" i="4"/>
  <c r="B256" i="4"/>
  <c r="B250" i="4"/>
  <c r="B244" i="4"/>
  <c r="B238" i="4"/>
  <c r="B232" i="4"/>
  <c r="B226" i="4"/>
  <c r="B220" i="4"/>
  <c r="B214" i="4"/>
  <c r="B208" i="4"/>
  <c r="B202" i="4"/>
  <c r="B196" i="4"/>
  <c r="B190" i="4"/>
  <c r="B184" i="4"/>
  <c r="B178" i="4"/>
  <c r="B172" i="4"/>
  <c r="B166" i="4"/>
  <c r="B160" i="4"/>
  <c r="B154" i="4"/>
  <c r="B148" i="4"/>
  <c r="B142" i="4"/>
  <c r="B136" i="4"/>
  <c r="B130" i="4"/>
  <c r="B124" i="4"/>
  <c r="B118" i="4"/>
  <c r="B112" i="4"/>
  <c r="B106" i="4"/>
  <c r="B100" i="4"/>
  <c r="B94" i="4"/>
  <c r="B88" i="4"/>
  <c r="B82" i="4"/>
  <c r="B76" i="4"/>
  <c r="B70" i="4"/>
  <c r="B64" i="4"/>
  <c r="B58" i="4"/>
  <c r="B52" i="4"/>
  <c r="B46" i="4"/>
  <c r="B40" i="4"/>
  <c r="B34" i="4"/>
  <c r="B28" i="4"/>
  <c r="B22" i="4"/>
  <c r="B16" i="4"/>
  <c r="B10" i="4"/>
  <c r="B4" i="4"/>
  <c r="B417" i="4"/>
  <c r="B375" i="4"/>
  <c r="B339" i="4"/>
  <c r="B333" i="4"/>
  <c r="B327" i="4"/>
  <c r="B321" i="4"/>
  <c r="B315" i="4"/>
  <c r="B309" i="4"/>
  <c r="B303" i="4"/>
  <c r="B297" i="4"/>
  <c r="B291" i="4"/>
  <c r="B285" i="4"/>
  <c r="B279" i="4"/>
  <c r="B273" i="4"/>
  <c r="B267" i="4"/>
  <c r="B261" i="4"/>
  <c r="B255" i="4"/>
  <c r="B249" i="4"/>
  <c r="B243" i="4"/>
  <c r="B237" i="4"/>
  <c r="B231" i="4"/>
  <c r="B225" i="4"/>
  <c r="B219" i="4"/>
  <c r="B213" i="4"/>
  <c r="B207" i="4"/>
  <c r="B201" i="4"/>
  <c r="B195" i="4"/>
  <c r="B189" i="4"/>
  <c r="B183" i="4"/>
  <c r="B177" i="4"/>
  <c r="B171" i="4"/>
  <c r="B165" i="4"/>
  <c r="B159" i="4"/>
  <c r="B153" i="4"/>
  <c r="B147" i="4"/>
  <c r="B141" i="4"/>
  <c r="B135" i="4"/>
  <c r="B129" i="4"/>
  <c r="B123" i="4"/>
  <c r="B117" i="4"/>
  <c r="B111" i="4"/>
  <c r="B105" i="4"/>
  <c r="B99" i="4"/>
  <c r="B93" i="4"/>
  <c r="B87" i="4"/>
  <c r="B81" i="4"/>
  <c r="B75" i="4"/>
  <c r="B69" i="4"/>
  <c r="B63" i="4"/>
  <c r="B57" i="4"/>
  <c r="B51" i="4"/>
  <c r="B45" i="4"/>
  <c r="B39" i="4"/>
  <c r="B33" i="4"/>
  <c r="B27" i="4"/>
  <c r="B21" i="4"/>
  <c r="B15" i="4"/>
  <c r="B9" i="4"/>
  <c r="B429" i="4"/>
  <c r="B393" i="4"/>
  <c r="B363" i="4"/>
  <c r="B416" i="4"/>
  <c r="B380" i="4"/>
  <c r="B350" i="4"/>
  <c r="B326" i="4"/>
  <c r="B320" i="4"/>
  <c r="B314" i="4"/>
  <c r="B308" i="4"/>
  <c r="B302" i="4"/>
  <c r="B296" i="4"/>
  <c r="B290" i="4"/>
  <c r="B284" i="4"/>
  <c r="B278" i="4"/>
  <c r="B272" i="4"/>
  <c r="B266" i="4"/>
  <c r="B260" i="4"/>
  <c r="B254" i="4"/>
  <c r="B248" i="4"/>
  <c r="B242" i="4"/>
  <c r="B236" i="4"/>
  <c r="B230" i="4"/>
  <c r="B224" i="4"/>
  <c r="B218" i="4"/>
  <c r="B212" i="4"/>
  <c r="B206" i="4"/>
  <c r="B200" i="4"/>
  <c r="B194" i="4"/>
  <c r="B188" i="4"/>
  <c r="B182" i="4"/>
  <c r="B176" i="4"/>
  <c r="B170" i="4"/>
  <c r="B164" i="4"/>
  <c r="B158" i="4"/>
  <c r="B152" i="4"/>
  <c r="B146" i="4"/>
  <c r="B140" i="4"/>
  <c r="B134" i="4"/>
  <c r="B128" i="4"/>
  <c r="B122" i="4"/>
  <c r="B116" i="4"/>
  <c r="B110" i="4"/>
  <c r="B104" i="4"/>
  <c r="B98" i="4"/>
  <c r="B92" i="4"/>
  <c r="B86" i="4"/>
  <c r="B80" i="4"/>
  <c r="B74" i="4"/>
  <c r="B68" i="4"/>
  <c r="B62" i="4"/>
  <c r="B56" i="4"/>
  <c r="B50" i="4"/>
  <c r="B44" i="4"/>
  <c r="B38" i="4"/>
  <c r="B32" i="4"/>
  <c r="B26" i="4"/>
  <c r="B20" i="4"/>
  <c r="B14" i="4"/>
  <c r="B8" i="4"/>
  <c r="B447" i="4"/>
  <c r="B411" i="4"/>
  <c r="B381" i="4"/>
  <c r="B351" i="4"/>
  <c r="B452" i="4"/>
  <c r="B422" i="4"/>
  <c r="B392" i="4"/>
  <c r="B356" i="4"/>
  <c r="B463" i="4"/>
  <c r="B433" i="4"/>
  <c r="B397" i="4"/>
  <c r="B361" i="4"/>
  <c r="B319" i="4"/>
  <c r="B289" i="4"/>
  <c r="B259" i="4"/>
  <c r="B229" i="4"/>
  <c r="B199" i="4"/>
  <c r="B175" i="4"/>
  <c r="B163" i="4"/>
  <c r="B151" i="4"/>
  <c r="B145" i="4"/>
  <c r="B139" i="4"/>
  <c r="B115" i="4"/>
  <c r="B109" i="4"/>
  <c r="B103" i="4"/>
  <c r="B97" i="4"/>
  <c r="B91" i="4"/>
  <c r="B85" i="4"/>
  <c r="B79" i="4"/>
  <c r="B73" i="4"/>
  <c r="B67" i="4"/>
  <c r="B61" i="4"/>
  <c r="B55" i="4"/>
  <c r="B49" i="4"/>
  <c r="B43" i="4"/>
  <c r="B37" i="4"/>
  <c r="B31" i="4"/>
  <c r="B25" i="4"/>
  <c r="B19" i="4"/>
  <c r="B13" i="4"/>
  <c r="B7" i="4"/>
  <c r="B441" i="4"/>
  <c r="B405" i="4"/>
  <c r="B357" i="4"/>
  <c r="B458" i="4"/>
  <c r="B434" i="4"/>
  <c r="B404" i="4"/>
  <c r="B374" i="4"/>
  <c r="B344" i="4"/>
  <c r="B457" i="4"/>
  <c r="B427" i="4"/>
  <c r="B403" i="4"/>
  <c r="B379" i="4"/>
  <c r="B349" i="4"/>
  <c r="B331" i="4"/>
  <c r="B301" i="4"/>
  <c r="B277" i="4"/>
  <c r="B241" i="4"/>
  <c r="B217" i="4"/>
  <c r="B193" i="4"/>
  <c r="B127" i="4"/>
  <c r="B438" i="4"/>
  <c r="B396" i="4"/>
  <c r="B390" i="4"/>
  <c r="B384" i="4"/>
  <c r="B378" i="4"/>
  <c r="B372" i="4"/>
  <c r="B366" i="4"/>
  <c r="B360" i="4"/>
  <c r="B354" i="4"/>
  <c r="B348" i="4"/>
  <c r="B342" i="4"/>
  <c r="B336" i="4"/>
  <c r="B330" i="4"/>
  <c r="B324" i="4"/>
  <c r="B318" i="4"/>
  <c r="B312" i="4"/>
  <c r="B306" i="4"/>
  <c r="B300" i="4"/>
  <c r="B294" i="4"/>
  <c r="B288" i="4"/>
  <c r="B282" i="4"/>
  <c r="B276" i="4"/>
  <c r="B270" i="4"/>
  <c r="B264" i="4"/>
  <c r="B258" i="4"/>
  <c r="B252" i="4"/>
  <c r="B246" i="4"/>
  <c r="B240" i="4"/>
  <c r="B234" i="4"/>
  <c r="B228" i="4"/>
  <c r="B222" i="4"/>
  <c r="B216" i="4"/>
  <c r="B210" i="4"/>
  <c r="B204" i="4"/>
  <c r="B198" i="4"/>
  <c r="B192" i="4"/>
  <c r="B186" i="4"/>
  <c r="B180" i="4"/>
  <c r="B174" i="4"/>
  <c r="B168" i="4"/>
  <c r="B162" i="4"/>
  <c r="B156" i="4"/>
  <c r="B150" i="4"/>
  <c r="B144" i="4"/>
  <c r="B138" i="4"/>
  <c r="B132" i="4"/>
  <c r="B126" i="4"/>
  <c r="B120" i="4"/>
  <c r="B114" i="4"/>
  <c r="B108" i="4"/>
  <c r="B102" i="4"/>
  <c r="B96" i="4"/>
  <c r="B90" i="4"/>
  <c r="B84" i="4"/>
  <c r="B78" i="4"/>
  <c r="B72" i="4"/>
  <c r="B66" i="4"/>
  <c r="B60" i="4"/>
  <c r="B54" i="4"/>
  <c r="B48" i="4"/>
  <c r="B42" i="4"/>
  <c r="B36" i="4"/>
  <c r="B30" i="4"/>
  <c r="B24" i="4"/>
  <c r="B18" i="4"/>
  <c r="B12" i="4"/>
  <c r="B6" i="4"/>
  <c r="B459" i="4"/>
  <c r="B435" i="4"/>
  <c r="B399" i="4"/>
  <c r="B369" i="4"/>
  <c r="B464" i="4"/>
  <c r="B440" i="4"/>
  <c r="B410" i="4"/>
  <c r="B386" i="4"/>
  <c r="B362" i="4"/>
  <c r="B332" i="4"/>
  <c r="B445" i="4"/>
  <c r="B421" i="4"/>
  <c r="B409" i="4"/>
  <c r="B385" i="4"/>
  <c r="B367" i="4"/>
  <c r="B343" i="4"/>
  <c r="B325" i="4"/>
  <c r="B307" i="4"/>
  <c r="B283" i="4"/>
  <c r="B265" i="4"/>
  <c r="B247" i="4"/>
  <c r="B223" i="4"/>
  <c r="B205" i="4"/>
  <c r="B187" i="4"/>
  <c r="B169" i="4"/>
  <c r="B157" i="4"/>
  <c r="B133" i="4"/>
  <c r="B462" i="4"/>
  <c r="B450" i="4"/>
  <c r="B432" i="4"/>
  <c r="B420" i="4"/>
  <c r="B402" i="4"/>
  <c r="B455" i="4"/>
  <c r="B437" i="4"/>
  <c r="B425" i="4"/>
  <c r="B407" i="4"/>
  <c r="B395" i="4"/>
  <c r="B383" i="4"/>
  <c r="B371" i="4"/>
  <c r="B359" i="4"/>
  <c r="B353" i="4"/>
  <c r="B347" i="4"/>
  <c r="B341" i="4"/>
  <c r="B335" i="4"/>
  <c r="B329" i="4"/>
  <c r="B323" i="4"/>
  <c r="B317" i="4"/>
  <c r="B311" i="4"/>
  <c r="B305" i="4"/>
  <c r="B299" i="4"/>
  <c r="B293" i="4"/>
  <c r="B287" i="4"/>
  <c r="B281" i="4"/>
  <c r="B275" i="4"/>
  <c r="B269" i="4"/>
  <c r="B263" i="4"/>
  <c r="B257" i="4"/>
  <c r="B251" i="4"/>
  <c r="B245" i="4"/>
  <c r="B239" i="4"/>
  <c r="B233" i="4"/>
  <c r="B227" i="4"/>
  <c r="B221" i="4"/>
  <c r="B215" i="4"/>
  <c r="B209" i="4"/>
  <c r="B203" i="4"/>
  <c r="B197" i="4"/>
  <c r="B191" i="4"/>
  <c r="B185" i="4"/>
  <c r="B179" i="4"/>
  <c r="B173" i="4"/>
  <c r="B167" i="4"/>
  <c r="B161" i="4"/>
  <c r="B155" i="4"/>
  <c r="B149" i="4"/>
  <c r="B143" i="4"/>
  <c r="B137" i="4"/>
  <c r="B131" i="4"/>
  <c r="B125" i="4"/>
  <c r="B119" i="4"/>
  <c r="B113" i="4"/>
  <c r="B107" i="4"/>
  <c r="B101" i="4"/>
  <c r="B95" i="4"/>
  <c r="B89" i="4"/>
  <c r="B83" i="4"/>
  <c r="B77" i="4"/>
  <c r="B71" i="4"/>
  <c r="B65" i="4"/>
  <c r="B59" i="4"/>
  <c r="B53" i="4"/>
  <c r="B47" i="4"/>
  <c r="B41" i="4"/>
  <c r="B35" i="4"/>
  <c r="B29" i="4"/>
  <c r="B23" i="4"/>
  <c r="B17" i="4"/>
  <c r="B11" i="4"/>
  <c r="B5" i="4"/>
  <c r="M465" i="4"/>
  <c r="M462" i="4"/>
  <c r="M450" i="4"/>
  <c r="M442" i="4"/>
  <c r="M434" i="4"/>
  <c r="M422" i="4"/>
  <c r="M414" i="4"/>
  <c r="M406" i="4"/>
  <c r="M394" i="4"/>
  <c r="M386" i="4"/>
  <c r="M378" i="4"/>
  <c r="M366" i="4"/>
  <c r="M362" i="4"/>
  <c r="M354" i="4"/>
  <c r="M342" i="4"/>
  <c r="M306" i="4"/>
  <c r="M298" i="4"/>
  <c r="M286" i="4"/>
  <c r="M226" i="4"/>
  <c r="M218" i="4"/>
  <c r="M210" i="4"/>
  <c r="M198" i="4"/>
  <c r="M190" i="4"/>
  <c r="M182" i="4"/>
  <c r="M170" i="4"/>
  <c r="M166" i="4"/>
  <c r="M158" i="4"/>
  <c r="M146" i="4"/>
  <c r="M138" i="4"/>
  <c r="M130" i="4"/>
  <c r="M118" i="4"/>
  <c r="M110" i="4"/>
  <c r="M106" i="4"/>
  <c r="M98" i="4"/>
  <c r="M86" i="4"/>
  <c r="M78" i="4"/>
  <c r="M70" i="4"/>
  <c r="M58" i="4"/>
  <c r="M46" i="4"/>
  <c r="M34" i="4"/>
  <c r="M26" i="4"/>
  <c r="M14" i="4"/>
  <c r="M461" i="4"/>
  <c r="M457" i="4"/>
  <c r="M453" i="4"/>
  <c r="M449" i="4"/>
  <c r="M445" i="4"/>
  <c r="M441" i="4"/>
  <c r="M433" i="4"/>
  <c r="M429" i="4"/>
  <c r="M425" i="4"/>
  <c r="M421" i="4"/>
  <c r="M417" i="4"/>
  <c r="M413" i="4"/>
  <c r="M405" i="4"/>
  <c r="M401" i="4"/>
  <c r="M397" i="4"/>
  <c r="M393" i="4"/>
  <c r="M389" i="4"/>
  <c r="M385" i="4"/>
  <c r="M377" i="4"/>
  <c r="M373" i="4"/>
  <c r="M369" i="4"/>
  <c r="M365" i="4"/>
  <c r="M361" i="4"/>
  <c r="M357" i="4"/>
  <c r="M349" i="4"/>
  <c r="M345" i="4"/>
  <c r="M341" i="4"/>
  <c r="M337" i="4"/>
  <c r="M333" i="4"/>
  <c r="M329" i="4"/>
  <c r="M321" i="4"/>
  <c r="M317" i="4"/>
  <c r="M313" i="4"/>
  <c r="M309" i="4"/>
  <c r="M305" i="4"/>
  <c r="M301" i="4"/>
  <c r="M293" i="4"/>
  <c r="M289" i="4"/>
  <c r="M285" i="4"/>
  <c r="M281" i="4"/>
  <c r="M277" i="4"/>
  <c r="M273" i="4"/>
  <c r="M265" i="4"/>
  <c r="M261" i="4"/>
  <c r="M257" i="4"/>
  <c r="M253" i="4"/>
  <c r="M249" i="4"/>
  <c r="M245" i="4"/>
  <c r="M237" i="4"/>
  <c r="M233" i="4"/>
  <c r="M229" i="4"/>
  <c r="M225" i="4"/>
  <c r="M221" i="4"/>
  <c r="M217" i="4"/>
  <c r="M209" i="4"/>
  <c r="M205" i="4"/>
  <c r="M201" i="4"/>
  <c r="M197" i="4"/>
  <c r="M193" i="4"/>
  <c r="M189" i="4"/>
  <c r="M181" i="4"/>
  <c r="M177" i="4"/>
  <c r="M173" i="4"/>
  <c r="M169" i="4"/>
  <c r="M165" i="4"/>
  <c r="M161" i="4"/>
  <c r="M153" i="4"/>
  <c r="M149" i="4"/>
  <c r="M145" i="4"/>
  <c r="M141" i="4"/>
  <c r="M137" i="4"/>
  <c r="M133" i="4"/>
  <c r="M125" i="4"/>
  <c r="M121" i="4"/>
  <c r="M117" i="4"/>
  <c r="M113" i="4"/>
  <c r="M109" i="4"/>
  <c r="M105" i="4"/>
  <c r="M97" i="4"/>
  <c r="M93" i="4"/>
  <c r="M89" i="4"/>
  <c r="M85" i="4"/>
  <c r="M81" i="4"/>
  <c r="M77" i="4"/>
  <c r="M69" i="4"/>
  <c r="M65" i="4"/>
  <c r="M61" i="4"/>
  <c r="M57" i="4"/>
  <c r="M53" i="4"/>
  <c r="M49" i="4"/>
  <c r="M41" i="4"/>
  <c r="M37" i="4"/>
  <c r="M33" i="4"/>
  <c r="M29" i="4"/>
  <c r="M25" i="4"/>
  <c r="M21" i="4"/>
  <c r="M13" i="4"/>
  <c r="M9" i="4"/>
  <c r="M446" i="4"/>
  <c r="M438" i="4"/>
  <c r="M426" i="4"/>
  <c r="M334" i="4"/>
  <c r="M330" i="4"/>
  <c r="M322" i="4"/>
  <c r="M310" i="4"/>
  <c r="M302" i="4"/>
  <c r="M294" i="4"/>
  <c r="M282" i="4"/>
  <c r="M274" i="4"/>
  <c r="M266" i="4"/>
  <c r="M254" i="4"/>
  <c r="M246" i="4"/>
  <c r="M242" i="4"/>
  <c r="M230" i="4"/>
  <c r="M222" i="4"/>
  <c r="M214" i="4"/>
  <c r="M202" i="4"/>
  <c r="M54" i="4"/>
  <c r="M42" i="4"/>
  <c r="M30" i="4"/>
  <c r="M18" i="4"/>
  <c r="M6" i="4"/>
  <c r="M464" i="4"/>
  <c r="M460" i="4"/>
  <c r="M456" i="4"/>
  <c r="M452" i="4"/>
  <c r="M448" i="4"/>
  <c r="M440" i="4"/>
  <c r="M436" i="4"/>
  <c r="M432" i="4"/>
  <c r="M428" i="4"/>
  <c r="M424" i="4"/>
  <c r="M420" i="4"/>
  <c r="M412" i="4"/>
  <c r="M408" i="4"/>
  <c r="M404" i="4"/>
  <c r="M400" i="4"/>
  <c r="M396" i="4"/>
  <c r="M392" i="4"/>
  <c r="M384" i="4"/>
  <c r="M380" i="4"/>
  <c r="M376" i="4"/>
  <c r="M372" i="4"/>
  <c r="M368" i="4"/>
  <c r="M364" i="4"/>
  <c r="M356" i="4"/>
  <c r="M352" i="4"/>
  <c r="M348" i="4"/>
  <c r="M344" i="4"/>
  <c r="M340" i="4"/>
  <c r="M336" i="4"/>
  <c r="M328" i="4"/>
  <c r="M324" i="4"/>
  <c r="M320" i="4"/>
  <c r="M316" i="4"/>
  <c r="M312" i="4"/>
  <c r="M308" i="4"/>
  <c r="M300" i="4"/>
  <c r="M296" i="4"/>
  <c r="M292" i="4"/>
  <c r="M288" i="4"/>
  <c r="M284" i="4"/>
  <c r="M280" i="4"/>
  <c r="M272" i="4"/>
  <c r="M268" i="4"/>
  <c r="M264" i="4"/>
  <c r="M260" i="4"/>
  <c r="M256" i="4"/>
  <c r="M252" i="4"/>
  <c r="M244" i="4"/>
  <c r="M240" i="4"/>
  <c r="M236" i="4"/>
  <c r="M232" i="4"/>
  <c r="M228" i="4"/>
  <c r="M224" i="4"/>
  <c r="M216" i="4"/>
  <c r="M212" i="4"/>
  <c r="M208" i="4"/>
  <c r="M204" i="4"/>
  <c r="M200" i="4"/>
  <c r="M196" i="4"/>
  <c r="M188" i="4"/>
  <c r="M184" i="4"/>
  <c r="M180" i="4"/>
  <c r="M176" i="4"/>
  <c r="M172" i="4"/>
  <c r="M168" i="4"/>
  <c r="M160" i="4"/>
  <c r="M156" i="4"/>
  <c r="M152" i="4"/>
  <c r="M148" i="4"/>
  <c r="M144" i="4"/>
  <c r="M140" i="4"/>
  <c r="M132" i="4"/>
  <c r="M128" i="4"/>
  <c r="M124" i="4"/>
  <c r="M120" i="4"/>
  <c r="M116" i="4"/>
  <c r="M112" i="4"/>
  <c r="M104" i="4"/>
  <c r="M100" i="4"/>
  <c r="M96" i="4"/>
  <c r="M92" i="4"/>
  <c r="M88" i="4"/>
  <c r="M84" i="4"/>
  <c r="M76" i="4"/>
  <c r="M72" i="4"/>
  <c r="M68" i="4"/>
  <c r="M64" i="4"/>
  <c r="M60" i="4"/>
  <c r="M56" i="4"/>
  <c r="M48" i="4"/>
  <c r="M44" i="4"/>
  <c r="M40" i="4"/>
  <c r="M36" i="4"/>
  <c r="M32" i="4"/>
  <c r="M28" i="4"/>
  <c r="M20" i="4"/>
  <c r="M16" i="4"/>
  <c r="M12" i="4"/>
  <c r="M8" i="4"/>
  <c r="M4" i="4"/>
  <c r="M454" i="4"/>
  <c r="M418" i="4"/>
  <c r="M410" i="4"/>
  <c r="M398" i="4"/>
  <c r="M390" i="4"/>
  <c r="M382" i="4"/>
  <c r="M370" i="4"/>
  <c r="M358" i="4"/>
  <c r="M350" i="4"/>
  <c r="M338" i="4"/>
  <c r="M326" i="4"/>
  <c r="M314" i="4"/>
  <c r="M278" i="4"/>
  <c r="M270" i="4"/>
  <c r="M258" i="4"/>
  <c r="M250" i="4"/>
  <c r="M238" i="4"/>
  <c r="M194" i="4"/>
  <c r="M186" i="4"/>
  <c r="M174" i="4"/>
  <c r="M162" i="4"/>
  <c r="M154" i="4"/>
  <c r="M142" i="4"/>
  <c r="M134" i="4"/>
  <c r="M126" i="4"/>
  <c r="M114" i="4"/>
  <c r="M102" i="4"/>
  <c r="M90" i="4"/>
  <c r="M82" i="4"/>
  <c r="M74" i="4"/>
  <c r="M62" i="4"/>
  <c r="M50" i="4"/>
  <c r="M38" i="4"/>
  <c r="M22" i="4"/>
  <c r="M10" i="4"/>
  <c r="M463" i="4"/>
  <c r="M459" i="4"/>
  <c r="M455" i="4"/>
  <c r="M447" i="4"/>
  <c r="M443" i="4"/>
  <c r="M439" i="4"/>
  <c r="M435" i="4"/>
  <c r="M431" i="4"/>
  <c r="M427" i="4"/>
  <c r="M419" i="4"/>
  <c r="M415" i="4"/>
  <c r="M411" i="4"/>
  <c r="M407" i="4"/>
  <c r="M403" i="4"/>
  <c r="M399" i="4"/>
  <c r="M391" i="4"/>
  <c r="M387" i="4"/>
  <c r="M383" i="4"/>
  <c r="M379" i="4"/>
  <c r="M375" i="4"/>
  <c r="M371" i="4"/>
  <c r="M363" i="4"/>
  <c r="M359" i="4"/>
  <c r="M355" i="4"/>
  <c r="M351" i="4"/>
  <c r="M347" i="4"/>
  <c r="M343" i="4"/>
  <c r="M335" i="4"/>
  <c r="M331" i="4"/>
  <c r="M327" i="4"/>
  <c r="M323" i="4"/>
  <c r="M319" i="4"/>
  <c r="M315" i="4"/>
  <c r="M307" i="4"/>
  <c r="M303" i="4"/>
  <c r="M299" i="4"/>
  <c r="M295" i="4"/>
  <c r="M291" i="4"/>
  <c r="M287" i="4"/>
  <c r="M279" i="4"/>
  <c r="M275" i="4"/>
  <c r="M271" i="4"/>
  <c r="M267" i="4"/>
  <c r="M263" i="4"/>
  <c r="M259" i="4"/>
  <c r="M251" i="4"/>
  <c r="M247" i="4"/>
  <c r="M243" i="4"/>
  <c r="M239" i="4"/>
  <c r="M235" i="4"/>
  <c r="M231" i="4"/>
  <c r="M223" i="4"/>
  <c r="M219" i="4"/>
  <c r="M215" i="4"/>
  <c r="M211" i="4"/>
  <c r="M207" i="4"/>
  <c r="M203" i="4"/>
  <c r="M195" i="4"/>
  <c r="M191" i="4"/>
  <c r="M187" i="4"/>
  <c r="M183" i="4"/>
  <c r="M179" i="4"/>
  <c r="M175" i="4"/>
  <c r="M167" i="4"/>
  <c r="M163" i="4"/>
  <c r="M159" i="4"/>
  <c r="M155" i="4"/>
  <c r="M151" i="4"/>
  <c r="M147" i="4"/>
  <c r="M139" i="4"/>
  <c r="M135" i="4"/>
  <c r="M131" i="4"/>
  <c r="M127" i="4"/>
  <c r="M123" i="4"/>
  <c r="M119" i="4"/>
  <c r="M111" i="4"/>
  <c r="M107" i="4"/>
  <c r="M103" i="4"/>
  <c r="M99" i="4"/>
  <c r="M95" i="4"/>
  <c r="M91" i="4"/>
  <c r="M83" i="4"/>
  <c r="M79" i="4"/>
  <c r="M75" i="4"/>
  <c r="M71" i="4"/>
  <c r="M67" i="4"/>
  <c r="M63" i="4"/>
  <c r="M55" i="4"/>
  <c r="M51" i="4"/>
  <c r="M47" i="4"/>
  <c r="M43" i="4"/>
  <c r="M39" i="4"/>
  <c r="M35" i="4"/>
  <c r="M27" i="4"/>
  <c r="M23" i="4"/>
  <c r="M19" i="4"/>
  <c r="M15" i="4"/>
  <c r="M11" i="4"/>
  <c r="M7" i="4"/>
  <c r="M458" i="4"/>
  <c r="M430" i="4"/>
  <c r="M402" i="4"/>
  <c r="M374" i="4"/>
  <c r="M346" i="4"/>
  <c r="M318" i="4"/>
  <c r="M290" i="4"/>
  <c r="M262" i="4"/>
  <c r="M234" i="4"/>
  <c r="M206" i="4"/>
  <c r="M178" i="4"/>
  <c r="M150" i="4"/>
  <c r="M122" i="4"/>
  <c r="M94" i="4"/>
  <c r="M66" i="4"/>
  <c r="M381" i="4"/>
  <c r="M353" i="4"/>
  <c r="M325" i="4"/>
  <c r="M297" i="4"/>
  <c r="M269" i="4"/>
  <c r="M241" i="4"/>
  <c r="M213" i="4"/>
  <c r="M157" i="4"/>
  <c r="M129" i="4"/>
  <c r="M73" i="4"/>
  <c r="M45" i="4"/>
  <c r="M444" i="4"/>
  <c r="M416" i="4"/>
  <c r="M332" i="4"/>
  <c r="M304" i="4"/>
  <c r="M276" i="4"/>
  <c r="M248" i="4"/>
  <c r="M220" i="4"/>
  <c r="M192" i="4"/>
  <c r="M164" i="4"/>
  <c r="M136" i="4"/>
  <c r="M108" i="4"/>
  <c r="M80" i="4"/>
  <c r="M52" i="4"/>
  <c r="M24" i="4"/>
  <c r="M437" i="4"/>
  <c r="M409" i="4"/>
  <c r="M185" i="4"/>
  <c r="M101" i="4"/>
  <c r="M17" i="4"/>
  <c r="M388" i="4"/>
  <c r="M360" i="4"/>
  <c r="M451" i="4"/>
  <c r="M423" i="4"/>
  <c r="M395" i="4"/>
  <c r="M367" i="4"/>
  <c r="M339" i="4"/>
  <c r="M311" i="4"/>
  <c r="M283" i="4"/>
  <c r="M255" i="4"/>
  <c r="M227" i="4"/>
  <c r="M199" i="4"/>
  <c r="M171" i="4"/>
  <c r="M143" i="4"/>
  <c r="M115" i="4"/>
  <c r="M87" i="4"/>
  <c r="M59" i="4"/>
  <c r="M31" i="4"/>
  <c r="C14" i="8"/>
  <c r="G23" i="9" l="1"/>
  <c r="M1465" i="4"/>
  <c r="C3" i="8"/>
  <c r="C11" i="8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</calcChain>
</file>

<file path=xl/sharedStrings.xml><?xml version="1.0" encoding="utf-8"?>
<sst xmlns="http://schemas.openxmlformats.org/spreadsheetml/2006/main" count="156" uniqueCount="93">
  <si>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</si>
  <si>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</si>
  <si>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</si>
  <si>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</si>
  <si>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</si>
  <si>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</si>
  <si>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</si>
  <si>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</si>
  <si>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</si>
  <si>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</si>
  <si>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</si>
  <si>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</si>
  <si>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</si>
  <si>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</si>
  <si>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</si>
  <si>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</si>
  <si>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</si>
  <si>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</si>
  <si>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</si>
  <si>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</si>
  <si>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</si>
  <si>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ABS</t>
  </si>
  <si>
    <t>Absence</t>
  </si>
  <si>
    <t>CP</t>
  </si>
  <si>
    <t>Congé payé</t>
  </si>
  <si>
    <t>Form</t>
  </si>
  <si>
    <t>Formation</t>
  </si>
  <si>
    <t>EF</t>
  </si>
  <si>
    <t>Evénement familial</t>
  </si>
  <si>
    <t>Mal</t>
  </si>
  <si>
    <t>Maladie</t>
  </si>
  <si>
    <t>AT</t>
  </si>
  <si>
    <t>Accident de travail</t>
  </si>
  <si>
    <t>RTT</t>
  </si>
  <si>
    <t>Heures</t>
  </si>
  <si>
    <t>HS</t>
  </si>
  <si>
    <t>H_Abs</t>
  </si>
  <si>
    <t>Total</t>
  </si>
  <si>
    <t>Abs.</t>
  </si>
  <si>
    <t>Début
matin</t>
  </si>
  <si>
    <t>Fin
matin</t>
  </si>
  <si>
    <t>Début
apm</t>
  </si>
  <si>
    <t>Fin
apm</t>
  </si>
  <si>
    <t>Relevé présence et calcul 
des heures suplémentaires</t>
  </si>
  <si>
    <t>Prise en compte 
pour décompte HS</t>
  </si>
  <si>
    <t>Repos</t>
  </si>
  <si>
    <t>Renseignements sur l’agent ayant effectué les heures supplémentaires ou complémentaires</t>
  </si>
  <si>
    <t>NOM Prénom :</t>
  </si>
  <si>
    <t xml:space="preserve">Fonction : </t>
  </si>
  <si>
    <t>Informations sur les heures réalisées</t>
  </si>
  <si>
    <t>Horaires habituels de travail</t>
  </si>
  <si>
    <t>Nature de l’intervention : Propreté</t>
  </si>
  <si>
    <t>Evènement Interne au Service (*présiser)</t>
  </si>
  <si>
    <t>Evènement Externe au Service (*présiser)</t>
  </si>
  <si>
    <t>DEMANDES DU SERVICE AVS</t>
  </si>
  <si>
    <t>Cet état doit faire apparaître les heures effectivement réalisées et ne doit pas dépasser le seuil de 25 HS ou 30 HC mensuelles.</t>
  </si>
  <si>
    <t>TOTAL GENERAL</t>
  </si>
  <si>
    <t>Modalités de récupération</t>
  </si>
  <si>
    <t>Date :</t>
  </si>
  <si>
    <t>NOM Prénom :</t>
  </si>
  <si>
    <t>Signature :</t>
  </si>
  <si>
    <t>Nombre d’heures à payer (le cas échéant)</t>
  </si>
  <si>
    <t>Temps de travail :</t>
  </si>
  <si>
    <t>Validation du cadre de proximité</t>
  </si>
  <si>
    <t>FORMULAIRE DE DECLARATION DES HEURES SUPPLEMENTAIRES (HS) ET COMPLEMENTAIRES (HC)</t>
  </si>
  <si>
    <t>MOIS :</t>
  </si>
  <si>
    <t>Du  21/</t>
  </si>
  <si>
    <t xml:space="preserve">au  20/ </t>
  </si>
  <si>
    <t>Nombre d’heures à récupérer :</t>
  </si>
  <si>
    <t>Modalités d’utilisation des heures</t>
  </si>
  <si>
    <t>Jour :</t>
  </si>
  <si>
    <t>Nuit :</t>
  </si>
  <si>
    <t>DJF :</t>
  </si>
  <si>
    <t>Nombre d’heures à payer :</t>
  </si>
  <si>
    <t>Horaires Matin</t>
  </si>
  <si>
    <t>Horaires Après-Midi</t>
  </si>
  <si>
    <t>JOUR</t>
  </si>
  <si>
    <r>
      <t xml:space="preserve">NUIT
</t>
    </r>
    <r>
      <rPr>
        <b/>
        <sz val="8"/>
        <color theme="1"/>
        <rFont val="Calibri"/>
        <family val="2"/>
        <scheme val="minor"/>
      </rPr>
      <t>(22h -7h)</t>
    </r>
  </si>
  <si>
    <r>
      <rPr>
        <b/>
        <sz val="11"/>
        <color rgb="FFFF0000"/>
        <rFont val="Calibri"/>
        <family val="2"/>
        <scheme val="minor"/>
      </rPr>
      <t>Dimanche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theme="4"/>
        <rFont val="Calibri"/>
        <family val="2"/>
        <scheme val="minor"/>
      </rPr>
      <t>jours fériés</t>
    </r>
  </si>
  <si>
    <t>Nombre d’heures supplémentaires de :</t>
  </si>
  <si>
    <t>Dimanches et jours fériés</t>
  </si>
  <si>
    <t>Pour mon service (manque personnel)</t>
  </si>
  <si>
    <t>Nature</t>
  </si>
  <si>
    <t>MOTIF</t>
  </si>
  <si>
    <t>Sce</t>
  </si>
  <si>
    <t>Dim. Jf</t>
  </si>
  <si>
    <t>Evè Int.</t>
  </si>
  <si>
    <t>Evè Ext.</t>
  </si>
  <si>
    <t>Dde Sce</t>
  </si>
  <si>
    <t>Intitulé</t>
  </si>
  <si>
    <t>L’original du formulaire, rempli et signé, doit être adressé à la DRH avant le 21 de chaque mois.</t>
  </si>
  <si>
    <t xml:space="preserve">TOTAL A PAYER : </t>
  </si>
  <si>
    <t>Validation de la 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</si>
</sst>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[hh]:mm"/>
    <numFmt numFmtId="165" formatCode="ddd\ dd/mm/yyyy"/>
    <numFmt numFmtId="166" formatCode="[$-F800]dddd\,\ mmmm\ dd\,\ yyyy"/>
    <numFmt numFmtId="167" formatCode="&quot;S&quot;00"/>
    <numFmt numFmtId="168" formatCode="[hh]:mm;@"/>
    <numFmt numFmtId="169" formatCode="[h]:mm;@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0070C0"/>
      <name val="Arial Narrow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166" fontId="8" fillId="3" borderId="0" xfId="0" applyNumberFormat="1" applyFont="1" applyFill="1" applyAlignment="1">
      <alignment horizontal="left" vertical="center"/>
    </xf>
    <xf numFmtId="164" fontId="0" fillId="3" borderId="0" xfId="0" applyNumberFormat="1" applyFill="1" applyAlignment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left" vertical="center"/>
    </xf>
    <xf numFmtId="0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10" fillId="3" borderId="0" xfId="0" applyFont="1" applyFill="1" applyAlignment="1">
      <alignment horizontal="left" vertical="center" wrapText="1"/>
    </xf>
    <xf numFmtId="0" fontId="7" fillId="3" borderId="0" xfId="0" applyNumberFormat="1" applyFont="1" applyFill="1" applyAlignment="1">
      <alignment horizontal="center" vertical="center"/>
    </xf>
    <xf numFmtId="20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10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167" fontId="1" fillId="4" borderId="0" xfId="0" applyNumberFormat="1" applyFont="1" applyFill="1" applyAlignment="1">
      <alignment horizontal="center" vertical="center"/>
    </xf>
    <xf numFmtId="166" fontId="1" fillId="4" borderId="0" xfId="0" applyNumberFormat="1" applyFont="1" applyFill="1" applyAlignment="1">
      <alignment horizontal="left" vertical="center"/>
    </xf>
    <xf numFmtId="0" fontId="1" fillId="4" borderId="0" xfId="0" applyNumberFormat="1" applyFont="1" applyFill="1" applyAlignment="1">
      <alignment horizontal="center" vertical="center"/>
    </xf>
    <xf numFmtId="20" fontId="1" fillId="4" borderId="0" xfId="0" applyNumberFormat="1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7" fontId="11" fillId="4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center" vertical="center"/>
    </xf>
    <xf numFmtId="20" fontId="11" fillId="4" borderId="0" xfId="0" applyNumberFormat="1" applyFont="1" applyFill="1" applyAlignment="1">
      <alignment horizontal="center" vertical="center"/>
    </xf>
    <xf numFmtId="164" fontId="11" fillId="4" borderId="0" xfId="0" applyNumberFormat="1" applyFont="1" applyFill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0" fontId="1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20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vertical="center" wrapText="1"/>
    </xf>
    <xf numFmtId="0" fontId="0" fillId="0" borderId="20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12" fillId="0" borderId="3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8" borderId="7" xfId="0" applyFont="1" applyFill="1" applyBorder="1" applyAlignment="1">
      <alignment vertical="center" wrapText="1"/>
    </xf>
    <xf numFmtId="0" fontId="12" fillId="8" borderId="8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/>
    </xf>
    <xf numFmtId="0" fontId="12" fillId="8" borderId="8" xfId="0" applyFont="1" applyFill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0" fillId="0" borderId="29" xfId="0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8" borderId="9" xfId="0" applyFont="1" applyFill="1" applyBorder="1" applyAlignment="1">
      <alignment vertical="center"/>
    </xf>
    <xf numFmtId="0" fontId="0" fillId="8" borderId="7" xfId="0" applyFont="1" applyFill="1" applyBorder="1" applyAlignment="1">
      <alignment vertical="center"/>
    </xf>
    <xf numFmtId="0" fontId="12" fillId="0" borderId="0" xfId="0" applyFont="1" applyAlignment="1">
      <alignment horizontal="centerContinuous" vertical="center"/>
    </xf>
    <xf numFmtId="0" fontId="0" fillId="0" borderId="2" xfId="0" applyFont="1" applyBorder="1" applyAlignment="1">
      <alignment horizontal="centerContinuous" vertical="center"/>
    </xf>
    <xf numFmtId="0" fontId="12" fillId="0" borderId="9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2" fillId="0" borderId="32" xfId="0" applyFont="1" applyBorder="1" applyAlignment="1">
      <alignment horizontal="right" vertical="center" wrapText="1"/>
    </xf>
    <xf numFmtId="0" fontId="12" fillId="0" borderId="31" xfId="0" applyFont="1" applyBorder="1" applyAlignment="1">
      <alignment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24" xfId="0" applyFont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6" xfId="0" applyFont="1" applyBorder="1" applyAlignment="1">
      <alignment vertical="center" wrapText="1"/>
    </xf>
    <xf numFmtId="0" fontId="16" fillId="0" borderId="0" xfId="0" applyFont="1" applyAlignment="1">
      <alignment horizontal="centerContinuous" vertical="center"/>
    </xf>
    <xf numFmtId="0" fontId="15" fillId="0" borderId="18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0" fillId="0" borderId="14" xfId="0" applyFont="1" applyBorder="1" applyAlignment="1">
      <alignment vertical="center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0" xfId="0" quotePrefix="1" applyFont="1" applyAlignment="1">
      <alignment vertical="center"/>
    </xf>
    <xf numFmtId="0" fontId="14" fillId="6" borderId="6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20" fontId="0" fillId="0" borderId="6" xfId="0" applyNumberFormat="1" applyFont="1" applyBorder="1" applyAlignment="1">
      <alignment vertical="center" wrapText="1"/>
    </xf>
    <xf numFmtId="168" fontId="0" fillId="0" borderId="6" xfId="0" applyNumberFormat="1" applyFont="1" applyBorder="1" applyAlignment="1">
      <alignment horizontal="center" vertical="center" wrapText="1"/>
    </xf>
    <xf numFmtId="168" fontId="0" fillId="0" borderId="25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/>
    </xf>
    <xf numFmtId="169" fontId="0" fillId="0" borderId="23" xfId="0" applyNumberFormat="1" applyFont="1" applyBorder="1" applyAlignment="1">
      <alignment horizontal="center" vertical="center" wrapText="1"/>
    </xf>
    <xf numFmtId="20" fontId="0" fillId="0" borderId="6" xfId="0" quotePrefix="1" applyNumberFormat="1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justify" vertical="center" wrapText="1"/>
    </xf>
    <xf numFmtId="0" fontId="0" fillId="0" borderId="29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51">
    <dxf>
      <font>
        <b/>
        <i val="0"/>
        <color rgb="FFFF0000"/>
      </font>
    </dxf>
    <dxf>
      <font>
        <b/>
        <i val="0"/>
      </font>
      <fill>
        <patternFill>
          <bgColor theme="8" tint="0.59996337778862885"/>
        </patternFill>
      </fill>
      <border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79998168889431442"/>
        </patternFill>
      </fill>
      <border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8" tint="0.59996337778862885"/>
        </patternFill>
      </fill>
      <border>
        <bottom style="thin">
          <color auto="1"/>
        </bottom>
        <vertical/>
        <horizontal/>
      </border>
    </dxf>
    <dxf>
      <font>
        <color rgb="FFFF0000"/>
      </font>
    </dxf>
    <dxf>
      <font>
        <b/>
        <i val="0"/>
      </font>
      <fill>
        <patternFill>
          <bgColor theme="8" tint="0.59996337778862885"/>
        </patternFill>
      </fill>
      <border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79998168889431442"/>
        </patternFill>
      </fill>
      <border>
        <bottom style="thin">
          <color auto="1"/>
        </bottom>
        <vertical/>
        <horizontal/>
      </border>
    </dxf>
    <dxf>
      <font>
        <b/>
        <i val="0"/>
      </font>
      <fill>
        <patternFill>
          <bgColor theme="8" tint="0.59996337778862885"/>
        </patternFill>
      </fill>
      <border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79998168889431442"/>
        </patternFill>
      </fill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 tint="-4.9989318521683403E-2"/>
        </patternFill>
      </fill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4" formatCode="[hh]:mm"/>
      <alignment vertical="center" textRotation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vertical="center" textRotation="0" indent="0" justifyLastLine="0" shrinkToFit="0" readingOrder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top style="thin">
          <color theme="4"/>
        </top>
      </border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11</xdr:row>
      <xdr:rowOff>46921</xdr:rowOff>
    </xdr:from>
    <xdr:to>
      <xdr:col>0</xdr:col>
      <xdr:colOff>1125360</xdr:colOff>
      <xdr:row>30</xdr:row>
      <xdr:rowOff>66674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599621"/>
              <a:ext cx="1055510" cy="36392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3</xdr:row>
      <xdr:rowOff>38103</xdr:rowOff>
    </xdr:from>
    <xdr:to>
      <xdr:col>0</xdr:col>
      <xdr:colOff>1117600</xdr:colOff>
      <xdr:row>10</xdr:row>
      <xdr:rowOff>171451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066803"/>
              <a:ext cx="1055510" cy="14668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3</xdr:row>
      <xdr:rowOff>63500</xdr:rowOff>
    </xdr:from>
    <xdr:to>
      <xdr:col>0</xdr:col>
      <xdr:colOff>2505075</xdr:colOff>
      <xdr:row>28</xdr:row>
      <xdr:rowOff>187325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092200"/>
              <a:ext cx="1330325" cy="4886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00000000-0013-0000-FFFF-FFFF03000000}" sourceName="Semaine">
  <extLst>
    <x:ext xmlns:x15="http://schemas.microsoft.com/office/spreadsheetml/2010/11/main" uri="{2F2917AC-EB37-4324-AD4E-5DD8C200BD13}">
      <x15:tableSlicerCache tableId="1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Semaine" xr10:uid="{00000000-0014-0000-FFFF-FFFF03000000}" cache="Segment_Semaine" caption="Semain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motif" displayName="Tmotif" ref="A4:C11" totalsRowShown="0" headerRowDxfId="50" dataDxfId="49">
  <autoFilter ref="A4:C11" xr:uid="{00000000-0009-0000-0100-000002000000}"/>
  <tableColumns count="3">
    <tableColumn id="1" xr3:uid="{00000000-0010-0000-0000-000001000000}" name="Motifs" dataDxfId="48"/>
    <tableColumn id="2" xr3:uid="{00000000-0010-0000-0000-000002000000}" name="Libellé" dataDxfId="47"/>
    <tableColumn id="3" xr3:uid="{00000000-0010-0000-0000-000003000000}" name="Prise en compte _x000a_pour décompte HS" dataDxfId="4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8EDFD9-A2F0-4E8C-BCEB-DC18CD1EF72A}" name="TNature" displayName="TNature" ref="E4:F9" totalsRowShown="0" headerRowDxfId="45" tableBorderDxfId="44">
  <autoFilter ref="E4:F9" xr:uid="{00000000-0001-0000-0000-000000000000}"/>
  <tableColumns count="2">
    <tableColumn id="1" xr3:uid="{8A2E5C14-7659-4812-BD81-3CF71F1CAE2E}" name="Nature" dataDxfId="43"/>
    <tableColumn id="2" xr3:uid="{CF3DB982-D389-4864-B32A-9BF07F0B46C5}" name="Intitulé" dataDxfId="42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3:M1465" totalsRowCount="1" headerRowDxfId="40" dataDxfId="39" totalsRowDxfId="38">
  <autoFilter ref="B3:M1464" xr:uid="{00000000-0009-0000-0100-000001000000}">
    <filterColumn colId="3">
      <filters>
        <filter val="2024"/>
      </filters>
    </filterColumn>
  </autoFilter>
  <tableColumns count="12">
    <tableColumn id="4" xr3:uid="{00000000-0010-0000-0100-000004000000}" name="Semaine" dataDxfId="33" totalsRowDxfId="21">
      <calculatedColumnFormula>WEEKNUM(Tableau1[[#This Row],[Date]])</calculatedColumnFormula>
    </tableColumn>
    <tableColumn id="1" xr3:uid="{00000000-0010-0000-0100-000001000000}" name="Date" totalsRowLabel="Total" dataDxfId="32" totalsRowDxfId="20">
      <calculatedColumnFormula>debut+ROW()-ROW(Tableau1[[#Headers],[Date]])-1</calculatedColumnFormula>
    </tableColumn>
    <tableColumn id="9" xr3:uid="{00000000-0010-0000-0100-000009000000}" name="Mois" dataDxfId="31" totalsRowDxfId="19">
      <calculatedColumnFormula>UPPER(TEXT((Tableau1[[#This Row],[Date]]),"mmmm"))</calculatedColumnFormula>
    </tableColumn>
    <tableColumn id="10" xr3:uid="{00000000-0010-0000-0100-00000A000000}" name="Année" dataDxfId="30" totalsRowDxfId="18">
      <calculatedColumnFormula>YEAR(Tableau1[[#This Row],[Date]])</calculatedColumnFormula>
    </tableColumn>
    <tableColumn id="2" xr3:uid="{00000000-0010-0000-0100-000002000000}" name="Début_x000a_matin" dataDxfId="29" totalsRowDxfId="17"/>
    <tableColumn id="6" xr3:uid="{00000000-0010-0000-0100-000006000000}" name="Fin_x000a_matin" dataDxfId="28" totalsRowDxfId="16"/>
    <tableColumn id="7" xr3:uid="{00000000-0010-0000-0100-000007000000}" name="Début_x000a_apm" dataDxfId="27" totalsRowDxfId="15"/>
    <tableColumn id="8" xr3:uid="{00000000-0010-0000-0100-000008000000}" name="Fin_x000a_apm" dataDxfId="26" totalsRowDxfId="14"/>
    <tableColumn id="15" xr3:uid="{00000000-0010-0000-0100-00000F000000}" name="Abs." totalsRowFunction="count" dataDxfId="25" totalsRowDxfId="13"/>
    <tableColumn id="5" xr3:uid="{00000000-0010-0000-0100-000005000000}" name="Heures" totalsRowFunction="sum" dataDxfId="24" totalsRowDxfId="12">
      <calculatedColumnFormula>MOD(Tableau1[[#This Row],[Fin
apm]]-Tableau1[[#This Row],[Début
apm]],1)+MOD(Tableau1[[#This Row],[Fin
matin]]-Tableau1[[#This Row],[Début
matin]],1)</calculatedColumnFormula>
    </tableColumn>
    <tableColumn id="3" xr3:uid="{00000000-0010-0000-0100-000003000000}" name="H_Abs" dataDxfId="23" totalsRowDxfId="11">
      <calculatedColumnFormula>IFERROR(VLOOKUP(Tableau1[[#This Row],[Abs.]],Tmotif[],3,0),0)</calculatedColumnFormula>
    </tableColumn>
    <tableColumn id="14" xr3:uid="{00000000-0010-0000-0100-00000E000000}" name="HS" totalsRowFunction="sum" dataDxfId="22" totalsRowDxfId="10">
      <calculatedColumnFormula>IF(WEEKDAY(Tableau1[[#This Row],[Date]],2)&lt;7,0,MAX(0,SUM(OFFSET(Tableau1[[#This Row],[Heures]],-6,,7))+SUM(OFFSET(Tableau1[[#This Row],[H_Abs]],-6,,7))-_HS))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F11"/>
  <sheetViews>
    <sheetView workbookViewId="0">
      <selection activeCell="B2" sqref="B2"/>
    </sheetView>
  </sheetViews>
  <sheetFormatPr baseColWidth="10" defaultRowHeight="24" customHeight="1" x14ac:dyDescent="0.25"/>
  <cols>
    <col min="1" max="1" width="22.85546875" style="49" customWidth="1"/>
    <col min="2" max="2" width="18.7109375" style="49" customWidth="1"/>
    <col min="3" max="3" width="26.7109375" style="49" customWidth="1"/>
    <col min="4" max="4" width="13.140625" style="49" customWidth="1"/>
    <col min="5" max="5" width="15" style="49" customWidth="1"/>
    <col min="6" max="6" width="40.5703125" style="49" customWidth="1"/>
    <col min="7" max="8" width="13.140625" style="49" customWidth="1"/>
    <col min="9" max="16384" width="11.42578125" style="49"/>
  </cols>
  <sheetData>
    <row r="1" spans="1:6" ht="24" customHeight="1" x14ac:dyDescent="0.25">
      <c r="A1" s="49" t="s">
        <v>18</v>
      </c>
      <c r="B1" s="7">
        <v>1.4583333333333333</v>
      </c>
    </row>
    <row r="4" spans="1:6" s="50" customFormat="1" ht="33" customHeight="1" x14ac:dyDescent="0.25">
      <c r="A4" s="50" t="s">
        <v>19</v>
      </c>
      <c r="B4" s="50" t="s">
        <v>20</v>
      </c>
      <c r="C4" s="53" t="s">
        <v>44</v>
      </c>
      <c r="E4" s="50" t="s">
        <v>82</v>
      </c>
      <c r="F4" s="50" t="s">
        <v>89</v>
      </c>
    </row>
    <row r="5" spans="1:6" ht="24" customHeight="1" x14ac:dyDescent="0.25">
      <c r="A5" s="51" t="s">
        <v>21</v>
      </c>
      <c r="B5" s="51" t="s">
        <v>22</v>
      </c>
      <c r="C5" s="51"/>
      <c r="E5" s="51" t="s">
        <v>84</v>
      </c>
      <c r="F5" s="51" t="s">
        <v>81</v>
      </c>
    </row>
    <row r="6" spans="1:6" ht="24" customHeight="1" x14ac:dyDescent="0.25">
      <c r="A6" s="51" t="s">
        <v>23</v>
      </c>
      <c r="B6" s="51" t="s">
        <v>24</v>
      </c>
      <c r="C6" s="51"/>
      <c r="E6" s="51" t="s">
        <v>85</v>
      </c>
      <c r="F6" s="51" t="s">
        <v>80</v>
      </c>
    </row>
    <row r="7" spans="1:6" ht="24" customHeight="1" x14ac:dyDescent="0.25">
      <c r="A7" s="51" t="s">
        <v>25</v>
      </c>
      <c r="B7" s="51" t="s">
        <v>26</v>
      </c>
      <c r="C7" s="52">
        <v>0.29166666666666669</v>
      </c>
      <c r="E7" s="51" t="s">
        <v>86</v>
      </c>
      <c r="F7" s="51" t="s">
        <v>52</v>
      </c>
    </row>
    <row r="8" spans="1:6" ht="24" customHeight="1" x14ac:dyDescent="0.25">
      <c r="A8" s="51" t="s">
        <v>27</v>
      </c>
      <c r="B8" s="51" t="s">
        <v>28</v>
      </c>
      <c r="C8" s="52">
        <v>0.29166666666666669</v>
      </c>
      <c r="E8" s="51" t="s">
        <v>87</v>
      </c>
      <c r="F8" s="51" t="s">
        <v>53</v>
      </c>
    </row>
    <row r="9" spans="1:6" ht="24" customHeight="1" x14ac:dyDescent="0.25">
      <c r="A9" s="51" t="s">
        <v>29</v>
      </c>
      <c r="B9" s="51" t="s">
        <v>30</v>
      </c>
      <c r="C9" s="51"/>
      <c r="E9" s="51" t="s">
        <v>88</v>
      </c>
      <c r="F9" s="51" t="s">
        <v>54</v>
      </c>
    </row>
    <row r="10" spans="1:6" ht="24" customHeight="1" x14ac:dyDescent="0.25">
      <c r="A10" s="51" t="s">
        <v>31</v>
      </c>
      <c r="B10" s="51" t="s">
        <v>32</v>
      </c>
      <c r="C10" s="51"/>
    </row>
    <row r="11" spans="1:6" ht="24" customHeight="1" x14ac:dyDescent="0.25">
      <c r="A11" s="51" t="s">
        <v>33</v>
      </c>
      <c r="B11" s="51" t="s">
        <v>45</v>
      </c>
      <c r="C11" s="52">
        <v>0.29166666666666669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M62"/>
  <sheetViews>
    <sheetView topLeftCell="A37" workbookViewId="0">
      <selection activeCell="B3" sqref="B3"/>
    </sheetView>
  </sheetViews>
  <sheetFormatPr baseColWidth="10" defaultRowHeight="15" x14ac:dyDescent="0.25"/>
  <cols>
    <col min="1" max="1" width="16.42578125" customWidth="1"/>
    <col min="2" max="2" width="13.28515625" bestFit="1" customWidth="1"/>
    <col min="3" max="3" width="19.28515625" customWidth="1"/>
  </cols>
  <sheetData>
    <row r="1" spans="1:13" x14ac:dyDescent="0.25">
      <c r="A1" s="1" t="s">
        <v>4</v>
      </c>
      <c r="B1" s="2">
        <v>45292</v>
      </c>
      <c r="C1" s="8" t="s">
        <v>5</v>
      </c>
      <c r="L1" s="3"/>
      <c r="M1" s="3"/>
    </row>
    <row r="2" spans="1:13" ht="14.45" x14ac:dyDescent="0.35">
      <c r="A2" s="1"/>
      <c r="B2" s="2"/>
      <c r="L2" s="3"/>
      <c r="M2" s="3"/>
    </row>
    <row r="3" spans="1:13" ht="14.45" x14ac:dyDescent="0.35">
      <c r="A3" s="4">
        <f>YEAR(debut)</f>
        <v>2024</v>
      </c>
      <c r="B3" s="5" t="s">
        <v>6</v>
      </c>
      <c r="C3" s="6">
        <f>DATE(A3,1,1)</f>
        <v>45292</v>
      </c>
    </row>
    <row r="4" spans="1:13" x14ac:dyDescent="0.25">
      <c r="A4" s="5"/>
      <c r="B4" s="5" t="s">
        <v>7</v>
      </c>
      <c r="C4" s="6">
        <f>ROUND(DATE(A3,4,MOD(234-11*MOD(A3,19),30))/7,0)*7-6</f>
        <v>45382</v>
      </c>
    </row>
    <row r="5" spans="1:13" x14ac:dyDescent="0.25">
      <c r="A5" s="5"/>
      <c r="B5" s="5" t="s">
        <v>8</v>
      </c>
      <c r="C5" s="6">
        <f>C4+1</f>
        <v>45383</v>
      </c>
    </row>
    <row r="6" spans="1:13" x14ac:dyDescent="0.25">
      <c r="A6" s="5"/>
      <c r="B6" s="5" t="s">
        <v>9</v>
      </c>
      <c r="C6" s="6">
        <f>DATE(A3,5,1)</f>
        <v>45413</v>
      </c>
    </row>
    <row r="7" spans="1:13" ht="14.45" x14ac:dyDescent="0.35">
      <c r="A7" s="5"/>
      <c r="B7" s="5" t="s">
        <v>10</v>
      </c>
      <c r="C7" s="6">
        <f>DATE(A3,5,8)</f>
        <v>45420</v>
      </c>
    </row>
    <row r="8" spans="1:13" ht="14.45" x14ac:dyDescent="0.35">
      <c r="A8" s="5"/>
      <c r="B8" s="5" t="s">
        <v>11</v>
      </c>
      <c r="C8" s="6">
        <f>C4+39</f>
        <v>45421</v>
      </c>
    </row>
    <row r="9" spans="1:13" x14ac:dyDescent="0.25">
      <c r="A9" s="5"/>
      <c r="B9" s="5" t="s">
        <v>12</v>
      </c>
      <c r="C9" s="6">
        <f>C4+50</f>
        <v>45432</v>
      </c>
    </row>
    <row r="10" spans="1:13" x14ac:dyDescent="0.25">
      <c r="A10" s="5"/>
      <c r="B10" s="5" t="s">
        <v>13</v>
      </c>
      <c r="C10" s="6">
        <f>DATE(A3,7,14)</f>
        <v>45487</v>
      </c>
    </row>
    <row r="11" spans="1:13" ht="14.45" x14ac:dyDescent="0.35">
      <c r="A11" s="5"/>
      <c r="B11" s="5" t="s">
        <v>14</v>
      </c>
      <c r="C11" s="6">
        <f>DATE(A3,8,15)</f>
        <v>45519</v>
      </c>
    </row>
    <row r="12" spans="1:13" ht="14.45" x14ac:dyDescent="0.35">
      <c r="A12" s="5"/>
      <c r="B12" s="5" t="s">
        <v>15</v>
      </c>
      <c r="C12" s="6">
        <f>DATE(A3,11,1)</f>
        <v>45597</v>
      </c>
    </row>
    <row r="13" spans="1:13" ht="14.45" x14ac:dyDescent="0.35">
      <c r="A13" s="5"/>
      <c r="B13" s="5" t="s">
        <v>16</v>
      </c>
      <c r="C13" s="6">
        <f>DATE(A3,11,11)</f>
        <v>45607</v>
      </c>
    </row>
    <row r="14" spans="1:13" x14ac:dyDescent="0.25">
      <c r="A14" s="5"/>
      <c r="B14" s="5" t="s">
        <v>17</v>
      </c>
      <c r="C14" s="6">
        <f>DATE(A3,12,25)</f>
        <v>45651</v>
      </c>
    </row>
    <row r="15" spans="1:13" ht="14.45" x14ac:dyDescent="0.35">
      <c r="A15" s="4">
        <f>A3+1</f>
        <v>2025</v>
      </c>
      <c r="B15" s="5" t="s">
        <v>6</v>
      </c>
      <c r="C15" s="6">
        <f>DATE(A15,1,1)</f>
        <v>45658</v>
      </c>
    </row>
    <row r="16" spans="1:13" x14ac:dyDescent="0.25">
      <c r="A16" s="5"/>
      <c r="B16" s="5" t="s">
        <v>7</v>
      </c>
      <c r="C16" s="6">
        <f>ROUND(DATE(A15,4,MOD(234-11*MOD(A15,19),30))/7,0)*7-6</f>
        <v>45767</v>
      </c>
    </row>
    <row r="17" spans="1:3" x14ac:dyDescent="0.25">
      <c r="A17" s="5"/>
      <c r="B17" s="5" t="s">
        <v>8</v>
      </c>
      <c r="C17" s="6">
        <f>C16+1</f>
        <v>45768</v>
      </c>
    </row>
    <row r="18" spans="1:3" x14ac:dyDescent="0.25">
      <c r="A18" s="5"/>
      <c r="B18" s="5" t="s">
        <v>9</v>
      </c>
      <c r="C18" s="6">
        <f>DATE(A15,5,1)</f>
        <v>45778</v>
      </c>
    </row>
    <row r="19" spans="1:3" ht="14.45" x14ac:dyDescent="0.35">
      <c r="A19" s="5"/>
      <c r="B19" s="5" t="s">
        <v>10</v>
      </c>
      <c r="C19" s="6">
        <f>DATE(A15,5,8)</f>
        <v>45785</v>
      </c>
    </row>
    <row r="20" spans="1:3" ht="14.45" x14ac:dyDescent="0.35">
      <c r="A20" s="5"/>
      <c r="B20" s="5" t="s">
        <v>11</v>
      </c>
      <c r="C20" s="6">
        <f>C16+39</f>
        <v>45806</v>
      </c>
    </row>
    <row r="21" spans="1:3" x14ac:dyDescent="0.25">
      <c r="A21" s="5"/>
      <c r="B21" s="5" t="s">
        <v>12</v>
      </c>
      <c r="C21" s="6">
        <f>C16+50</f>
        <v>45817</v>
      </c>
    </row>
    <row r="22" spans="1:3" x14ac:dyDescent="0.25">
      <c r="A22" s="5"/>
      <c r="B22" s="5" t="s">
        <v>13</v>
      </c>
      <c r="C22" s="6">
        <f>DATE(A15,7,14)</f>
        <v>45852</v>
      </c>
    </row>
    <row r="23" spans="1:3" ht="14.45" x14ac:dyDescent="0.35">
      <c r="A23" s="5"/>
      <c r="B23" s="5" t="s">
        <v>14</v>
      </c>
      <c r="C23" s="6">
        <f>DATE(A15,8,15)</f>
        <v>45884</v>
      </c>
    </row>
    <row r="24" spans="1:3" x14ac:dyDescent="0.25">
      <c r="A24" s="5"/>
      <c r="B24" s="5" t="s">
        <v>15</v>
      </c>
      <c r="C24" s="6">
        <f>DATE(A15,11,1)</f>
        <v>45962</v>
      </c>
    </row>
    <row r="25" spans="1:3" x14ac:dyDescent="0.25">
      <c r="A25" s="5"/>
      <c r="B25" s="5" t="s">
        <v>16</v>
      </c>
      <c r="C25" s="6">
        <f>DATE(A15,11,11)</f>
        <v>45972</v>
      </c>
    </row>
    <row r="26" spans="1:3" x14ac:dyDescent="0.25">
      <c r="A26" s="5"/>
      <c r="B26" s="5" t="s">
        <v>17</v>
      </c>
      <c r="C26" s="6">
        <f>DATE(A15,12,25)</f>
        <v>46016</v>
      </c>
    </row>
    <row r="27" spans="1:3" x14ac:dyDescent="0.25">
      <c r="A27" s="4">
        <f>A15+1</f>
        <v>2026</v>
      </c>
      <c r="B27" s="5" t="s">
        <v>6</v>
      </c>
      <c r="C27" s="6">
        <f>DATE(A27,1,1)</f>
        <v>46023</v>
      </c>
    </row>
    <row r="28" spans="1:3" x14ac:dyDescent="0.25">
      <c r="A28" s="5"/>
      <c r="B28" s="5" t="s">
        <v>7</v>
      </c>
      <c r="C28" s="6">
        <f>ROUND(DATE(A27,4,MOD(234-11*MOD(A27,19),30))/7,0)*7-6</f>
        <v>46117</v>
      </c>
    </row>
    <row r="29" spans="1:3" x14ac:dyDescent="0.25">
      <c r="A29" s="5"/>
      <c r="B29" s="5" t="s">
        <v>8</v>
      </c>
      <c r="C29" s="6">
        <f>C28+1</f>
        <v>46118</v>
      </c>
    </row>
    <row r="30" spans="1:3" x14ac:dyDescent="0.25">
      <c r="A30" s="5"/>
      <c r="B30" s="5" t="s">
        <v>9</v>
      </c>
      <c r="C30" s="6">
        <f>DATE(A27,5,1)</f>
        <v>46143</v>
      </c>
    </row>
    <row r="31" spans="1:3" x14ac:dyDescent="0.25">
      <c r="A31" s="5"/>
      <c r="B31" s="5" t="s">
        <v>10</v>
      </c>
      <c r="C31" s="6">
        <f>DATE(A27,5,8)</f>
        <v>46150</v>
      </c>
    </row>
    <row r="32" spans="1:3" x14ac:dyDescent="0.25">
      <c r="A32" s="5"/>
      <c r="B32" s="5" t="s">
        <v>11</v>
      </c>
      <c r="C32" s="6">
        <f>C28+39</f>
        <v>46156</v>
      </c>
    </row>
    <row r="33" spans="1:3" x14ac:dyDescent="0.25">
      <c r="A33" s="5"/>
      <c r="B33" s="5" t="s">
        <v>12</v>
      </c>
      <c r="C33" s="6">
        <f>C28+50</f>
        <v>46167</v>
      </c>
    </row>
    <row r="34" spans="1:3" x14ac:dyDescent="0.25">
      <c r="A34" s="5"/>
      <c r="B34" s="5" t="s">
        <v>13</v>
      </c>
      <c r="C34" s="6">
        <f>DATE(A27,7,14)</f>
        <v>46217</v>
      </c>
    </row>
    <row r="35" spans="1:3" x14ac:dyDescent="0.25">
      <c r="A35" s="5"/>
      <c r="B35" s="5" t="s">
        <v>14</v>
      </c>
      <c r="C35" s="6">
        <f>DATE(A27,8,15)</f>
        <v>46249</v>
      </c>
    </row>
    <row r="36" spans="1:3" x14ac:dyDescent="0.25">
      <c r="A36" s="5"/>
      <c r="B36" s="5" t="s">
        <v>15</v>
      </c>
      <c r="C36" s="6">
        <f>DATE(A27,11,1)</f>
        <v>46327</v>
      </c>
    </row>
    <row r="37" spans="1:3" x14ac:dyDescent="0.25">
      <c r="A37" s="5"/>
      <c r="B37" s="5" t="s">
        <v>16</v>
      </c>
      <c r="C37" s="6">
        <f>DATE(A27,11,11)</f>
        <v>46337</v>
      </c>
    </row>
    <row r="38" spans="1:3" x14ac:dyDescent="0.25">
      <c r="A38" s="5"/>
      <c r="B38" s="5" t="s">
        <v>17</v>
      </c>
      <c r="C38" s="6">
        <f>DATE(A27,12,25)</f>
        <v>46381</v>
      </c>
    </row>
    <row r="39" spans="1:3" x14ac:dyDescent="0.25">
      <c r="A39" s="4">
        <f>A27+1</f>
        <v>2027</v>
      </c>
      <c r="B39" s="5" t="s">
        <v>6</v>
      </c>
      <c r="C39" s="6">
        <f>DATE(A39,1,1)</f>
        <v>46388</v>
      </c>
    </row>
    <row r="40" spans="1:3" x14ac:dyDescent="0.25">
      <c r="A40" s="5"/>
      <c r="B40" s="5" t="s">
        <v>7</v>
      </c>
      <c r="C40" s="6">
        <f>ROUND(DATE(A39,4,MOD(234-11*MOD(A39,19),30))/7,0)*7-6</f>
        <v>46474</v>
      </c>
    </row>
    <row r="41" spans="1:3" x14ac:dyDescent="0.25">
      <c r="A41" s="5"/>
      <c r="B41" s="5" t="s">
        <v>8</v>
      </c>
      <c r="C41" s="6">
        <f>C40+1</f>
        <v>46475</v>
      </c>
    </row>
    <row r="42" spans="1:3" x14ac:dyDescent="0.25">
      <c r="A42" s="5"/>
      <c r="B42" s="5" t="s">
        <v>9</v>
      </c>
      <c r="C42" s="6">
        <f>DATE(A39,5,1)</f>
        <v>46508</v>
      </c>
    </row>
    <row r="43" spans="1:3" x14ac:dyDescent="0.25">
      <c r="A43" s="5"/>
      <c r="B43" s="5" t="s">
        <v>10</v>
      </c>
      <c r="C43" s="6">
        <f>DATE(A39,5,8)</f>
        <v>46515</v>
      </c>
    </row>
    <row r="44" spans="1:3" x14ac:dyDescent="0.25">
      <c r="A44" s="5"/>
      <c r="B44" s="5" t="s">
        <v>11</v>
      </c>
      <c r="C44" s="6">
        <f>C40+39</f>
        <v>46513</v>
      </c>
    </row>
    <row r="45" spans="1:3" x14ac:dyDescent="0.25">
      <c r="A45" s="5"/>
      <c r="B45" s="5" t="s">
        <v>12</v>
      </c>
      <c r="C45" s="6">
        <f>C40+50</f>
        <v>46524</v>
      </c>
    </row>
    <row r="46" spans="1:3" x14ac:dyDescent="0.25">
      <c r="A46" s="5"/>
      <c r="B46" s="5" t="s">
        <v>13</v>
      </c>
      <c r="C46" s="6">
        <f>DATE(A39,7,14)</f>
        <v>46582</v>
      </c>
    </row>
    <row r="47" spans="1:3" x14ac:dyDescent="0.25">
      <c r="A47" s="5"/>
      <c r="B47" s="5" t="s">
        <v>14</v>
      </c>
      <c r="C47" s="6">
        <f>DATE(A39,8,15)</f>
        <v>46614</v>
      </c>
    </row>
    <row r="48" spans="1:3" x14ac:dyDescent="0.25">
      <c r="A48" s="5"/>
      <c r="B48" s="5" t="s">
        <v>15</v>
      </c>
      <c r="C48" s="6">
        <f>DATE(A39,11,1)</f>
        <v>46692</v>
      </c>
    </row>
    <row r="49" spans="1:3" x14ac:dyDescent="0.25">
      <c r="A49" s="5"/>
      <c r="B49" s="5" t="s">
        <v>16</v>
      </c>
      <c r="C49" s="6">
        <f>DATE(A39,11,11)</f>
        <v>46702</v>
      </c>
    </row>
    <row r="50" spans="1:3" x14ac:dyDescent="0.25">
      <c r="A50" s="5"/>
      <c r="B50" s="5" t="s">
        <v>17</v>
      </c>
      <c r="C50" s="6">
        <f>DATE(A39,12,25)</f>
        <v>46746</v>
      </c>
    </row>
    <row r="51" spans="1:3" x14ac:dyDescent="0.25">
      <c r="A51" s="4">
        <f>A39+1</f>
        <v>2028</v>
      </c>
      <c r="B51" s="5" t="s">
        <v>6</v>
      </c>
      <c r="C51" s="6">
        <f>DATE(A51,1,1)</f>
        <v>46753</v>
      </c>
    </row>
    <row r="52" spans="1:3" x14ac:dyDescent="0.25">
      <c r="A52" s="5"/>
      <c r="B52" s="5" t="s">
        <v>7</v>
      </c>
      <c r="C52" s="6">
        <f>ROUND(DATE(A51,4,MOD(234-11*MOD(A51,19),30))/7,0)*7-6</f>
        <v>46859</v>
      </c>
    </row>
    <row r="53" spans="1:3" x14ac:dyDescent="0.25">
      <c r="A53" s="5"/>
      <c r="B53" s="5" t="s">
        <v>8</v>
      </c>
      <c r="C53" s="6">
        <f>C52+1</f>
        <v>46860</v>
      </c>
    </row>
    <row r="54" spans="1:3" x14ac:dyDescent="0.25">
      <c r="A54" s="5"/>
      <c r="B54" s="5" t="s">
        <v>9</v>
      </c>
      <c r="C54" s="6">
        <f>DATE(A51,5,1)</f>
        <v>46874</v>
      </c>
    </row>
    <row r="55" spans="1:3" x14ac:dyDescent="0.25">
      <c r="A55" s="5"/>
      <c r="B55" s="5" t="s">
        <v>10</v>
      </c>
      <c r="C55" s="6">
        <f>DATE(A51,5,8)</f>
        <v>46881</v>
      </c>
    </row>
    <row r="56" spans="1:3" x14ac:dyDescent="0.25">
      <c r="A56" s="5"/>
      <c r="B56" s="5" t="s">
        <v>11</v>
      </c>
      <c r="C56" s="6">
        <f>C52+39</f>
        <v>46898</v>
      </c>
    </row>
    <row r="57" spans="1:3" x14ac:dyDescent="0.25">
      <c r="A57" s="5"/>
      <c r="B57" s="5" t="s">
        <v>12</v>
      </c>
      <c r="C57" s="6">
        <f>C52+50</f>
        <v>46909</v>
      </c>
    </row>
    <row r="58" spans="1:3" x14ac:dyDescent="0.25">
      <c r="A58" s="5"/>
      <c r="B58" s="5" t="s">
        <v>13</v>
      </c>
      <c r="C58" s="6">
        <f>DATE(A51,7,14)</f>
        <v>46948</v>
      </c>
    </row>
    <row r="59" spans="1:3" x14ac:dyDescent="0.25">
      <c r="A59" s="5"/>
      <c r="B59" s="5" t="s">
        <v>14</v>
      </c>
      <c r="C59" s="6">
        <f>DATE(A51,8,15)</f>
        <v>46980</v>
      </c>
    </row>
    <row r="60" spans="1:3" x14ac:dyDescent="0.25">
      <c r="A60" s="5"/>
      <c r="B60" s="5" t="s">
        <v>15</v>
      </c>
      <c r="C60" s="6">
        <f>DATE(A51,11,1)</f>
        <v>47058</v>
      </c>
    </row>
    <row r="61" spans="1:3" x14ac:dyDescent="0.25">
      <c r="A61" s="5"/>
      <c r="B61" s="5" t="s">
        <v>16</v>
      </c>
      <c r="C61" s="6">
        <f>DATE(A51,11,11)</f>
        <v>47068</v>
      </c>
    </row>
    <row r="62" spans="1:3" x14ac:dyDescent="0.25">
      <c r="A62" s="5"/>
      <c r="B62" s="5" t="s">
        <v>17</v>
      </c>
      <c r="C62" s="6">
        <f>DATE(A51,12,25)</f>
        <v>47112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AB3AE-96CE-4CDA-810B-F63400AAE650}">
  <sheetPr>
    <pageSetUpPr fitToPage="1"/>
  </sheetPr>
  <dimension ref="A1:P31"/>
  <sheetViews>
    <sheetView tabSelected="1" zoomScale="80" zoomScaleNormal="80" workbookViewId="0">
      <selection activeCell="G14" sqref="G14"/>
    </sheetView>
  </sheetViews>
  <sheetFormatPr baseColWidth="10" defaultRowHeight="24" customHeight="1" x14ac:dyDescent="0.25"/>
  <cols>
    <col min="1" max="1" width="33.140625" style="69" customWidth="1"/>
    <col min="2" max="2" width="22.7109375" style="69" customWidth="1"/>
    <col min="3" max="6" width="11.7109375" style="69" customWidth="1"/>
    <col min="7" max="7" width="62.5703125" style="69" customWidth="1"/>
    <col min="8" max="8" width="72.140625" style="69" customWidth="1"/>
    <col min="9" max="9" width="14.7109375" style="69" customWidth="1"/>
    <col min="10" max="10" width="49" style="104" customWidth="1"/>
    <col min="11" max="11" width="16.7109375" style="69" customWidth="1"/>
    <col min="12" max="13" width="18.7109375" style="69" customWidth="1"/>
    <col min="14" max="14" width="13.5703125" style="69" bestFit="1" customWidth="1"/>
    <col min="15" max="16384" width="11.42578125" style="69"/>
  </cols>
  <sheetData>
    <row r="1" spans="1:16" ht="65.099999999999994" customHeight="1" x14ac:dyDescent="0.25">
      <c r="A1" s="96" t="s">
        <v>64</v>
      </c>
      <c r="B1" s="83"/>
      <c r="C1" s="68"/>
      <c r="D1" s="68"/>
      <c r="E1" s="68"/>
      <c r="F1" s="68"/>
      <c r="G1" s="68"/>
      <c r="H1" s="68"/>
      <c r="I1" s="68"/>
      <c r="K1" s="68"/>
      <c r="L1" s="68"/>
      <c r="M1" s="68"/>
      <c r="N1" s="68"/>
    </row>
    <row r="2" spans="1:16" ht="24" customHeight="1" thickBot="1" x14ac:dyDescent="0.3">
      <c r="A2" s="84" t="s">
        <v>90</v>
      </c>
      <c r="B2" s="84"/>
      <c r="C2" s="84"/>
      <c r="D2" s="84"/>
      <c r="E2" s="84"/>
      <c r="F2" s="84"/>
      <c r="G2" s="84"/>
      <c r="H2" s="84"/>
      <c r="I2" s="84"/>
      <c r="J2" s="105"/>
      <c r="K2" s="84"/>
      <c r="L2" s="84"/>
      <c r="M2" s="84"/>
      <c r="N2" s="84"/>
    </row>
    <row r="3" spans="1:16" ht="24" customHeight="1" thickBot="1" x14ac:dyDescent="0.3">
      <c r="A3" s="132" t="s">
        <v>46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4"/>
    </row>
    <row r="4" spans="1:16" ht="35.1" customHeight="1" thickBot="1" x14ac:dyDescent="0.3">
      <c r="A4" s="85" t="s">
        <v>47</v>
      </c>
      <c r="B4" s="86" t="str">
        <f ca="1">RIGHT(CELL("nomfichier",F4),LEN(CELL("nomfichier",F4))-FIND("]",CELL("nomfichier",F4)))</f>
        <v>Tableau Récap. par personne</v>
      </c>
      <c r="C4" s="70"/>
      <c r="D4" s="70"/>
      <c r="E4" s="70"/>
      <c r="F4" s="70"/>
      <c r="G4" s="71"/>
      <c r="H4" s="70"/>
      <c r="I4" s="70"/>
      <c r="J4" s="106"/>
      <c r="K4" s="70"/>
      <c r="L4" s="70"/>
      <c r="M4" s="70"/>
      <c r="N4" s="72"/>
    </row>
    <row r="5" spans="1:16" ht="35.1" customHeight="1" thickBot="1" x14ac:dyDescent="0.3">
      <c r="A5" s="67" t="s">
        <v>62</v>
      </c>
      <c r="B5" s="73"/>
      <c r="C5" s="74"/>
      <c r="D5" s="74"/>
      <c r="E5" s="74"/>
      <c r="F5" s="74"/>
      <c r="G5" s="67" t="s">
        <v>48</v>
      </c>
      <c r="H5" s="74"/>
      <c r="I5" s="74"/>
      <c r="J5" s="107"/>
      <c r="K5" s="74"/>
      <c r="L5" s="74"/>
      <c r="M5" s="74"/>
      <c r="N5" s="72"/>
    </row>
    <row r="6" spans="1:16" ht="24" customHeight="1" thickBot="1" x14ac:dyDescent="0.3">
      <c r="A6" s="132" t="s">
        <v>49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4"/>
    </row>
    <row r="7" spans="1:16" ht="30" customHeight="1" thickBot="1" x14ac:dyDescent="0.3">
      <c r="A7" s="87" t="s">
        <v>65</v>
      </c>
      <c r="B7" s="156"/>
      <c r="C7" s="156"/>
      <c r="D7" s="88"/>
      <c r="E7" s="88" t="s">
        <v>66</v>
      </c>
      <c r="F7" s="76"/>
      <c r="G7" s="60" t="s">
        <v>67</v>
      </c>
      <c r="H7" s="76"/>
      <c r="I7" s="76"/>
      <c r="J7" s="108"/>
      <c r="K7" s="76"/>
      <c r="L7" s="76"/>
      <c r="M7" s="76"/>
      <c r="N7" s="77"/>
    </row>
    <row r="8" spans="1:16" ht="24" customHeight="1" thickTop="1" thickBot="1" x14ac:dyDescent="0.3">
      <c r="A8" s="152" t="s">
        <v>0</v>
      </c>
      <c r="B8" s="154" t="s">
        <v>50</v>
      </c>
      <c r="C8" s="135" t="s">
        <v>74</v>
      </c>
      <c r="D8" s="157"/>
      <c r="E8" s="135" t="s">
        <v>75</v>
      </c>
      <c r="F8" s="157"/>
      <c r="G8" s="135" t="s">
        <v>79</v>
      </c>
      <c r="H8" s="136"/>
      <c r="I8" s="157"/>
      <c r="J8" s="135" t="s">
        <v>51</v>
      </c>
      <c r="K8" s="136"/>
      <c r="L8" s="136"/>
      <c r="M8" s="136"/>
      <c r="N8" s="137"/>
    </row>
    <row r="9" spans="1:16" ht="32.1" customHeight="1" thickBot="1" x14ac:dyDescent="0.3">
      <c r="A9" s="153"/>
      <c r="B9" s="155"/>
      <c r="C9" s="48" t="s">
        <v>39</v>
      </c>
      <c r="D9" s="28" t="s">
        <v>40</v>
      </c>
      <c r="E9" s="28" t="s">
        <v>41</v>
      </c>
      <c r="F9" s="28" t="s">
        <v>42</v>
      </c>
      <c r="G9" s="89" t="s">
        <v>76</v>
      </c>
      <c r="H9" s="89" t="s">
        <v>77</v>
      </c>
      <c r="I9" s="89" t="s">
        <v>78</v>
      </c>
      <c r="J9" s="103" t="s">
        <v>83</v>
      </c>
      <c r="K9" s="55"/>
      <c r="L9" s="54"/>
      <c r="M9" s="54"/>
      <c r="N9" s="56"/>
    </row>
    <row r="10" spans="1:16" ht="24" customHeight="1" thickBot="1" x14ac:dyDescent="0.3">
      <c r="A10" s="32">
        <v>45372</v>
      </c>
      <c r="B10" s="101">
        <f>IFERROR(INDEX('NOM Prénom'!$K$4:$K$369,MATCH(A10,'NOM Prénom'!$C$4:$C$369,0)),"-")</f>
        <v>0.29166666666666663</v>
      </c>
      <c r="C10" s="101">
        <v>0.29166666666666669</v>
      </c>
      <c r="D10" s="101">
        <v>0.5</v>
      </c>
      <c r="E10" s="101">
        <v>0.54166666666666663</v>
      </c>
      <c r="F10" s="101">
        <v>0.66666666666666663</v>
      </c>
      <c r="G10" s="121">
        <f>IF(MOD(F10-E10,1)+MOD(D10-C10,1)&gt;B10,MOD(F10-E10,1)+MOD(D10-C10,1)-B10,0)</f>
        <v>4.1666666666666685E-2</v>
      </c>
      <c r="H10" s="121"/>
      <c r="I10" s="117"/>
      <c r="J10" s="109"/>
      <c r="K10" s="90"/>
      <c r="L10" s="90"/>
      <c r="M10" s="90"/>
      <c r="N10" s="91"/>
      <c r="P10" s="102"/>
    </row>
    <row r="11" spans="1:16" ht="24" customHeight="1" thickBot="1" x14ac:dyDescent="0.3">
      <c r="A11" s="32">
        <v>45373</v>
      </c>
      <c r="B11" s="101">
        <f>IFERROR(INDEX('NOM Prénom'!$K$4:$K$369,MATCH(A11,'NOM Prénom'!$C$4:$C$369,0)),"-")</f>
        <v>0.29166666666666663</v>
      </c>
      <c r="C11" s="101">
        <v>0.375</v>
      </c>
      <c r="D11" s="101">
        <v>0.52083333333333337</v>
      </c>
      <c r="E11" s="116">
        <v>0.5625</v>
      </c>
      <c r="F11" s="116">
        <v>0.72916666666666663</v>
      </c>
      <c r="G11" s="121">
        <f>IF(MOD(F11-E11,1)+MOD(D11-C11,1)&gt;B11,MOD(F11-E11,1)+MOD(D11-C11,1)-B11,0)</f>
        <v>2.083333333333337E-2</v>
      </c>
      <c r="H11" s="117"/>
      <c r="I11" s="117" t="str">
        <f>IF(WEEKDAY(A11)=1,MOD(F11-E11,1)+MOD(D11-C11,1),"")</f>
        <v/>
      </c>
      <c r="J11" s="109"/>
      <c r="K11" s="92"/>
      <c r="L11" s="92"/>
      <c r="M11" s="92"/>
      <c r="N11" s="93"/>
    </row>
    <row r="12" spans="1:16" ht="24" customHeight="1" thickBot="1" x14ac:dyDescent="0.3">
      <c r="A12" s="32">
        <v>45374</v>
      </c>
      <c r="B12" s="101">
        <f>IFERROR(INDEX('NOM Prénom'!$K$4:$K$369,MATCH(A12,'NOM Prénom'!$C$4:$C$369,0)),"-")</f>
        <v>0</v>
      </c>
      <c r="C12" s="92"/>
      <c r="D12" s="92"/>
      <c r="E12" s="116">
        <v>0.58333333333333337</v>
      </c>
      <c r="F12" s="116">
        <v>0.70833333333333337</v>
      </c>
      <c r="G12" s="121">
        <f t="shared" ref="G12:G22" si="0">IF(MOD(F12-E12,1)+MOD(D12-C12,1)&gt;B12,MOD(F12-E12,1)+MOD(D12-C12,1)-B12,0)</f>
        <v>0.125</v>
      </c>
      <c r="H12" s="90"/>
      <c r="I12" s="117"/>
      <c r="J12" s="109" t="s">
        <v>86</v>
      </c>
      <c r="K12" s="92"/>
      <c r="L12" s="92"/>
      <c r="M12" s="92"/>
      <c r="N12" s="93"/>
    </row>
    <row r="13" spans="1:16" ht="24" customHeight="1" thickBot="1" x14ac:dyDescent="0.3">
      <c r="A13" s="32">
        <v>45375</v>
      </c>
      <c r="B13" s="101">
        <f>IFERROR(INDEX('NOM Prénom'!$K$4:$K$369,MATCH(A13,'NOM Prénom'!$C$4:$C$369,0)),"-")</f>
        <v>0</v>
      </c>
      <c r="C13" s="116"/>
      <c r="D13" s="116"/>
      <c r="E13" s="116">
        <v>0.5625</v>
      </c>
      <c r="F13" s="116">
        <v>0.72916666666666663</v>
      </c>
      <c r="G13" s="121">
        <f t="shared" si="0"/>
        <v>0.16666666666666663</v>
      </c>
      <c r="H13" s="90"/>
      <c r="I13" s="117"/>
      <c r="J13" s="109"/>
      <c r="K13" s="92"/>
      <c r="L13" s="92"/>
      <c r="M13" s="92"/>
      <c r="N13" s="93"/>
    </row>
    <row r="14" spans="1:16" ht="24" customHeight="1" thickBot="1" x14ac:dyDescent="0.3">
      <c r="A14" s="32">
        <v>45376</v>
      </c>
      <c r="B14" s="101">
        <f>IFERROR(INDEX('NOM Prénom'!$K$4:$K$369,MATCH(A14,'NOM Prénom'!$C$4:$C$369,0)),"-")</f>
        <v>0</v>
      </c>
      <c r="C14" s="116">
        <v>0.20833333333333334</v>
      </c>
      <c r="D14" s="116">
        <v>0.5</v>
      </c>
      <c r="E14" s="92"/>
      <c r="F14" s="92"/>
      <c r="G14" s="121">
        <f t="shared" si="0"/>
        <v>0.29166666666666663</v>
      </c>
      <c r="H14" s="90"/>
      <c r="I14" s="117"/>
      <c r="J14" s="109"/>
      <c r="K14" s="92"/>
      <c r="L14" s="92"/>
      <c r="M14" s="92"/>
      <c r="N14" s="93"/>
    </row>
    <row r="15" spans="1:16" ht="24" customHeight="1" thickBot="1" x14ac:dyDescent="0.3">
      <c r="A15" s="32">
        <v>45377</v>
      </c>
      <c r="B15" s="101">
        <f>IFERROR(INDEX('NOM Prénom'!$K$4:$K$369,MATCH(A15,'NOM Prénom'!$C$4:$C$369,0)),"-")</f>
        <v>0.29166666666666663</v>
      </c>
      <c r="C15" s="92"/>
      <c r="D15" s="92"/>
      <c r="E15" s="92"/>
      <c r="F15" s="92"/>
      <c r="G15" s="121">
        <f t="shared" si="0"/>
        <v>0</v>
      </c>
      <c r="H15" s="90"/>
      <c r="I15" s="117"/>
      <c r="J15" s="109"/>
      <c r="K15" s="92"/>
      <c r="L15" s="92"/>
      <c r="M15" s="92"/>
      <c r="N15" s="93"/>
    </row>
    <row r="16" spans="1:16" ht="24" customHeight="1" thickBot="1" x14ac:dyDescent="0.3">
      <c r="A16" s="32">
        <v>45378</v>
      </c>
      <c r="B16" s="101">
        <f>IFERROR(INDEX('NOM Prénom'!$K$4:$K$369,MATCH(A16,'NOM Prénom'!$C$4:$C$369,0)),"-")</f>
        <v>0.29166666666666663</v>
      </c>
      <c r="C16" s="92"/>
      <c r="D16" s="92"/>
      <c r="E16" s="92"/>
      <c r="F16" s="92"/>
      <c r="G16" s="121">
        <f t="shared" si="0"/>
        <v>0</v>
      </c>
      <c r="H16" s="90"/>
      <c r="I16" s="117"/>
      <c r="J16" s="109"/>
      <c r="K16" s="92"/>
      <c r="L16" s="92"/>
      <c r="M16" s="92"/>
      <c r="N16" s="93"/>
    </row>
    <row r="17" spans="1:14" ht="24" customHeight="1" thickBot="1" x14ac:dyDescent="0.3">
      <c r="A17" s="32">
        <v>45379</v>
      </c>
      <c r="B17" s="101">
        <f>IFERROR(INDEX('NOM Prénom'!$K$4:$K$369,MATCH(A17,'NOM Prénom'!$C$4:$C$369,0)),"-")</f>
        <v>0.29166666666666663</v>
      </c>
      <c r="C17" s="92"/>
      <c r="D17" s="92"/>
      <c r="E17" s="92"/>
      <c r="F17" s="92"/>
      <c r="G17" s="121">
        <f t="shared" si="0"/>
        <v>0</v>
      </c>
      <c r="H17" s="90"/>
      <c r="I17" s="117"/>
      <c r="J17" s="109"/>
      <c r="K17" s="92"/>
      <c r="L17" s="92"/>
      <c r="M17" s="92"/>
      <c r="N17" s="93"/>
    </row>
    <row r="18" spans="1:14" ht="24" customHeight="1" thickBot="1" x14ac:dyDescent="0.3">
      <c r="A18" s="32">
        <v>45380</v>
      </c>
      <c r="B18" s="101">
        <f>IFERROR(INDEX('NOM Prénom'!$K$4:$K$369,MATCH(A18,'NOM Prénom'!$C$4:$C$369,0)),"-")</f>
        <v>0.29166666666666663</v>
      </c>
      <c r="C18" s="92"/>
      <c r="D18" s="92"/>
      <c r="E18" s="92"/>
      <c r="F18" s="92"/>
      <c r="G18" s="121">
        <f t="shared" si="0"/>
        <v>0</v>
      </c>
      <c r="H18" s="90"/>
      <c r="I18" s="117"/>
      <c r="J18" s="109"/>
      <c r="K18" s="92"/>
      <c r="L18" s="92"/>
      <c r="M18" s="92"/>
      <c r="N18" s="93"/>
    </row>
    <row r="19" spans="1:14" ht="24" customHeight="1" thickBot="1" x14ac:dyDescent="0.3">
      <c r="A19" s="32">
        <v>45381</v>
      </c>
      <c r="B19" s="101">
        <f>IFERROR(INDEX('NOM Prénom'!$K$4:$K$369,MATCH(A19,'NOM Prénom'!$C$4:$C$369,0)),"-")</f>
        <v>0</v>
      </c>
      <c r="C19" s="92"/>
      <c r="D19" s="92"/>
      <c r="E19" s="92"/>
      <c r="F19" s="92"/>
      <c r="G19" s="121">
        <f t="shared" si="0"/>
        <v>0</v>
      </c>
      <c r="H19" s="90"/>
      <c r="I19" s="117"/>
      <c r="J19" s="109"/>
      <c r="K19" s="92"/>
      <c r="L19" s="92"/>
      <c r="M19" s="92"/>
      <c r="N19" s="93"/>
    </row>
    <row r="20" spans="1:14" ht="24" customHeight="1" thickBot="1" x14ac:dyDescent="0.3">
      <c r="A20" s="32">
        <v>45382</v>
      </c>
      <c r="B20" s="101">
        <f>IFERROR(INDEX('NOM Prénom'!$K$4:$K$369,MATCH(A20,'NOM Prénom'!$C$4:$C$369,0)),"-")</f>
        <v>0</v>
      </c>
      <c r="C20" s="92"/>
      <c r="D20" s="92"/>
      <c r="E20" s="92"/>
      <c r="F20" s="92"/>
      <c r="G20" s="121">
        <f t="shared" si="0"/>
        <v>0</v>
      </c>
      <c r="H20" s="90"/>
      <c r="I20" s="117"/>
      <c r="J20" s="109"/>
      <c r="K20" s="92"/>
      <c r="L20" s="92"/>
      <c r="M20" s="92"/>
      <c r="N20" s="93"/>
    </row>
    <row r="21" spans="1:14" ht="24" customHeight="1" thickBot="1" x14ac:dyDescent="0.3">
      <c r="A21" s="32">
        <v>45383</v>
      </c>
      <c r="B21" s="101">
        <f>IFERROR(INDEX('NOM Prénom'!$K$4:$K$369,MATCH(A21,'NOM Prénom'!$C$4:$C$369,0)),"-")</f>
        <v>0.29166666666666663</v>
      </c>
      <c r="C21" s="92"/>
      <c r="D21" s="92"/>
      <c r="E21" s="92"/>
      <c r="F21" s="92"/>
      <c r="G21" s="121">
        <f t="shared" si="0"/>
        <v>0</v>
      </c>
      <c r="H21" s="90"/>
      <c r="I21" s="117"/>
      <c r="J21" s="109"/>
      <c r="K21" s="92"/>
      <c r="L21" s="92"/>
      <c r="M21" s="92"/>
      <c r="N21" s="93"/>
    </row>
    <row r="22" spans="1:14" ht="24" customHeight="1" thickBot="1" x14ac:dyDescent="0.3">
      <c r="A22" s="32">
        <v>45384</v>
      </c>
      <c r="B22" s="101">
        <f>IFERROR(INDEX('NOM Prénom'!$K$4:$K$369,MATCH(A22,'NOM Prénom'!$C$4:$C$369,0)),"-")</f>
        <v>0.29166666666666663</v>
      </c>
      <c r="C22" s="94"/>
      <c r="D22" s="94"/>
      <c r="E22" s="94"/>
      <c r="F22" s="94"/>
      <c r="G22" s="121">
        <f t="shared" si="0"/>
        <v>0</v>
      </c>
      <c r="H22" s="122"/>
      <c r="I22" s="118"/>
      <c r="J22" s="110"/>
      <c r="K22" s="94"/>
      <c r="L22" s="94"/>
      <c r="M22" s="94"/>
      <c r="N22" s="95"/>
    </row>
    <row r="23" spans="1:14" ht="30" customHeight="1" thickTop="1" thickBot="1" x14ac:dyDescent="0.3">
      <c r="A23" s="138" t="s">
        <v>55</v>
      </c>
      <c r="B23" s="139"/>
      <c r="C23" s="139"/>
      <c r="D23" s="139"/>
      <c r="E23" s="139"/>
      <c r="F23" s="140"/>
      <c r="G23" s="120">
        <f>SUM(G10:G22)</f>
        <v>0.64583333333333326</v>
      </c>
      <c r="H23" s="120">
        <f t="shared" ref="H23:I23" si="1">SUM(H10:H22)</f>
        <v>0</v>
      </c>
      <c r="I23" s="120">
        <f t="shared" si="1"/>
        <v>0</v>
      </c>
      <c r="J23" s="111"/>
      <c r="K23" s="78"/>
      <c r="L23" s="78"/>
      <c r="M23" s="79"/>
      <c r="N23" s="80"/>
    </row>
    <row r="24" spans="1:14" ht="30" customHeight="1" thickBot="1" x14ac:dyDescent="0.3">
      <c r="A24" s="141"/>
      <c r="B24" s="141"/>
      <c r="C24" s="141"/>
      <c r="D24" s="141"/>
      <c r="E24" s="141"/>
      <c r="F24" s="142"/>
      <c r="G24" s="143" t="s">
        <v>56</v>
      </c>
      <c r="H24" s="144"/>
      <c r="I24" s="145"/>
      <c r="J24" s="112"/>
      <c r="K24" s="73"/>
      <c r="L24" s="73"/>
      <c r="M24" s="74"/>
      <c r="N24" s="75"/>
    </row>
    <row r="25" spans="1:14" ht="24.95" customHeight="1" thickBot="1" x14ac:dyDescent="0.3">
      <c r="A25" s="146" t="s">
        <v>63</v>
      </c>
      <c r="B25" s="147"/>
      <c r="C25" s="147"/>
      <c r="D25" s="147"/>
      <c r="E25" s="147"/>
      <c r="F25" s="148"/>
      <c r="G25" s="81"/>
      <c r="H25" s="65" t="s">
        <v>69</v>
      </c>
      <c r="I25" s="63"/>
      <c r="J25" s="113"/>
      <c r="K25" s="63"/>
      <c r="L25" s="63"/>
      <c r="M25" s="63"/>
      <c r="N25" s="64"/>
    </row>
    <row r="26" spans="1:14" ht="24.95" customHeight="1" thickBot="1" x14ac:dyDescent="0.3">
      <c r="A26" s="149"/>
      <c r="B26" s="150"/>
      <c r="C26" s="150"/>
      <c r="D26" s="150"/>
      <c r="E26" s="150"/>
      <c r="F26" s="151"/>
      <c r="G26" s="81"/>
      <c r="H26" s="65" t="s">
        <v>57</v>
      </c>
      <c r="I26" s="65"/>
      <c r="J26" s="114"/>
      <c r="K26" s="82"/>
      <c r="L26" s="65" t="s">
        <v>61</v>
      </c>
      <c r="M26" s="65"/>
      <c r="N26" s="66"/>
    </row>
    <row r="27" spans="1:14" ht="30" customHeight="1" x14ac:dyDescent="0.25">
      <c r="A27" s="57" t="s">
        <v>58</v>
      </c>
      <c r="B27" s="126" t="s">
        <v>59</v>
      </c>
      <c r="C27" s="127"/>
      <c r="D27" s="127"/>
      <c r="E27" s="127"/>
      <c r="F27" s="128"/>
      <c r="H27" s="61" t="s">
        <v>68</v>
      </c>
      <c r="I27" s="73"/>
      <c r="J27" s="107"/>
      <c r="L27" s="62" t="s">
        <v>73</v>
      </c>
      <c r="M27" s="74"/>
      <c r="N27" s="75"/>
    </row>
    <row r="28" spans="1:14" ht="30" customHeight="1" thickBot="1" x14ac:dyDescent="0.3">
      <c r="A28" s="58"/>
      <c r="B28" s="129" t="s">
        <v>60</v>
      </c>
      <c r="C28" s="130"/>
      <c r="D28" s="130"/>
      <c r="E28" s="130"/>
      <c r="F28" s="131"/>
      <c r="H28" s="74"/>
      <c r="I28" s="74" t="s">
        <v>70</v>
      </c>
      <c r="J28" s="107"/>
      <c r="K28" s="74"/>
      <c r="M28" s="74" t="s">
        <v>70</v>
      </c>
      <c r="N28" s="75"/>
    </row>
    <row r="29" spans="1:14" ht="30" customHeight="1" thickBot="1" x14ac:dyDescent="0.3">
      <c r="A29" s="132" t="s">
        <v>92</v>
      </c>
      <c r="B29" s="133"/>
      <c r="C29" s="133"/>
      <c r="D29" s="133"/>
      <c r="E29" s="133"/>
      <c r="F29" s="134"/>
      <c r="I29" s="74" t="s">
        <v>71</v>
      </c>
      <c r="J29" s="107"/>
      <c r="K29" s="74"/>
      <c r="M29" s="74" t="s">
        <v>71</v>
      </c>
      <c r="N29" s="75"/>
    </row>
    <row r="30" spans="1:14" ht="30" customHeight="1" x14ac:dyDescent="0.25">
      <c r="A30" s="57" t="s">
        <v>58</v>
      </c>
      <c r="B30" s="126" t="s">
        <v>59</v>
      </c>
      <c r="C30" s="127"/>
      <c r="D30" s="127"/>
      <c r="E30" s="127"/>
      <c r="F30" s="128"/>
      <c r="I30" s="74" t="s">
        <v>72</v>
      </c>
      <c r="J30" s="107"/>
      <c r="K30" s="74"/>
      <c r="M30" s="74" t="s">
        <v>72</v>
      </c>
      <c r="N30" s="75"/>
    </row>
    <row r="31" spans="1:14" ht="30" customHeight="1" thickBot="1" x14ac:dyDescent="0.3">
      <c r="A31" s="59"/>
      <c r="B31" s="123" t="s">
        <v>60</v>
      </c>
      <c r="C31" s="124"/>
      <c r="D31" s="124"/>
      <c r="E31" s="124"/>
      <c r="F31" s="125"/>
      <c r="G31" s="97"/>
      <c r="H31" s="98"/>
      <c r="I31" s="99"/>
      <c r="J31" s="115"/>
      <c r="K31" s="99"/>
      <c r="L31" s="119" t="s">
        <v>91</v>
      </c>
      <c r="M31" s="99"/>
      <c r="N31" s="100"/>
    </row>
  </sheetData>
  <mergeCells count="17">
    <mergeCell ref="B7:C7"/>
    <mergeCell ref="G8:I8"/>
    <mergeCell ref="C8:D8"/>
    <mergeCell ref="E8:F8"/>
    <mergeCell ref="A3:N3"/>
    <mergeCell ref="A6:N6"/>
    <mergeCell ref="B31:F31"/>
    <mergeCell ref="B27:F27"/>
    <mergeCell ref="B28:F28"/>
    <mergeCell ref="A29:F29"/>
    <mergeCell ref="J8:N8"/>
    <mergeCell ref="A23:F24"/>
    <mergeCell ref="G24:I24"/>
    <mergeCell ref="A25:F26"/>
    <mergeCell ref="A8:A9"/>
    <mergeCell ref="B8:B9"/>
    <mergeCell ref="B30:F30"/>
  </mergeCells>
  <conditionalFormatting sqref="A10:A22">
    <cfRule type="expression" dxfId="4" priority="3">
      <formula>COUNTIF(_JF,$B10)</formula>
    </cfRule>
  </conditionalFormatting>
  <conditionalFormatting sqref="B10:B22">
    <cfRule type="cellIs" dxfId="3" priority="1" operator="equal">
      <formula>0</formula>
    </cfRule>
  </conditionalFormatting>
  <printOptions horizontalCentered="1"/>
  <pageMargins left="0" right="0" top="0.19685039370078741" bottom="0.19685039370078741" header="0.11811023622047245" footer="0.11811023622047245"/>
  <pageSetup paperSize="9" scale="2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EA0E45-9832-4138-BC4A-50B5DB483DC8}">
          <x14:formula1>
            <xm:f>param!$E$5:$E$9</xm:f>
          </x14:formula1>
          <xm:sqref>J10:J22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O1465"/>
  <sheetViews>
    <sheetView showZeros="0" zoomScaleNormal="100" workbookViewId="0">
      <pane xSplit="1" ySplit="3" topLeftCell="B76" activePane="bottomRight" state="frozen"/>
      <selection pane="topRight" activeCell="B1" sqref="B1"/>
      <selection pane="bottomLeft" activeCell="A5" sqref="A5"/>
      <selection pane="bottomRight" activeCell="J61" sqref="J61"/>
    </sheetView>
  </sheetViews>
  <sheetFormatPr baseColWidth="10" defaultColWidth="10.85546875" defaultRowHeight="15" customHeight="1" x14ac:dyDescent="0.25"/>
  <cols>
    <col min="1" max="1" width="46.28515625" style="16" customWidth="1"/>
    <col min="2" max="2" width="12.42578125" style="11" bestFit="1" customWidth="1"/>
    <col min="3" max="3" width="29.85546875" style="12" customWidth="1"/>
    <col min="4" max="4" width="11.140625" style="13" bestFit="1" customWidth="1"/>
    <col min="5" max="5" width="8.42578125" style="13" customWidth="1"/>
    <col min="6" max="6" width="11.42578125" style="16"/>
    <col min="7" max="10" width="11.5703125" style="14" customWidth="1"/>
    <col min="11" max="11" width="11.5703125" style="15" customWidth="1"/>
    <col min="12" max="12" width="10.7109375" style="10" customWidth="1"/>
    <col min="13" max="13" width="7.5703125" style="16" bestFit="1" customWidth="1"/>
    <col min="14" max="15" width="11.5703125" style="10" customWidth="1"/>
    <col min="16" max="16384" width="10.85546875" style="16"/>
  </cols>
  <sheetData>
    <row r="1" spans="1:15" s="22" customFormat="1" ht="40.5" x14ac:dyDescent="0.25">
      <c r="A1" s="17" t="s">
        <v>43</v>
      </c>
      <c r="B1" s="9"/>
      <c r="C1" s="9" t="str">
        <f ca="1">RIGHT(CELL("nomfichier",F1),LEN(CELL("nomfichier",F1))-FIND("]",CELL("nomfichier",F1)))</f>
        <v>NOM Prénom</v>
      </c>
      <c r="D1" s="18"/>
      <c r="E1" s="18"/>
      <c r="F1" s="9"/>
      <c r="G1" s="19"/>
      <c r="H1" s="19"/>
      <c r="I1" s="19"/>
      <c r="J1" s="20"/>
      <c r="K1" s="21"/>
      <c r="L1" s="21"/>
      <c r="M1" s="21"/>
    </row>
    <row r="2" spans="1:15" ht="15" customHeight="1" x14ac:dyDescent="0.25">
      <c r="A2" s="23"/>
      <c r="F2" s="14"/>
      <c r="J2" s="20"/>
      <c r="K2" s="21"/>
      <c r="M2" s="10"/>
      <c r="N2" s="16"/>
      <c r="O2" s="16"/>
    </row>
    <row r="3" spans="1:15" ht="25.5" customHeight="1" x14ac:dyDescent="0.25">
      <c r="A3" s="24"/>
      <c r="B3" s="25" t="s">
        <v>1</v>
      </c>
      <c r="C3" s="26" t="s">
        <v>0</v>
      </c>
      <c r="D3" s="27" t="s">
        <v>2</v>
      </c>
      <c r="E3" s="27" t="s">
        <v>3</v>
      </c>
      <c r="F3" s="48" t="s">
        <v>39</v>
      </c>
      <c r="G3" s="28" t="s">
        <v>40</v>
      </c>
      <c r="H3" s="28" t="s">
        <v>41</v>
      </c>
      <c r="I3" s="28" t="s">
        <v>42</v>
      </c>
      <c r="J3" s="29" t="s">
        <v>38</v>
      </c>
      <c r="K3" s="30" t="s">
        <v>34</v>
      </c>
      <c r="L3" s="30" t="s">
        <v>36</v>
      </c>
      <c r="M3" s="30" t="s">
        <v>35</v>
      </c>
      <c r="N3" s="16"/>
      <c r="O3" s="16"/>
    </row>
    <row r="4" spans="1:15" ht="15" customHeight="1" x14ac:dyDescent="0.25">
      <c r="B4" s="31">
        <f>WEEKNUM(Tableau1[[#This Row],[Date]])</f>
        <v>1</v>
      </c>
      <c r="C4" s="32">
        <f>debut+ROW()-ROW(Tableau1[[#Headers],[Date]])-1</f>
        <v>45292</v>
      </c>
      <c r="D4" s="33" t="str">
        <f>UPPER(TEXT((Tableau1[[#This Row],[Date]]),"mmmm"))</f>
        <v>JANVIER</v>
      </c>
      <c r="E4" s="33">
        <f>YEAR(Tableau1[[#This Row],[Date]])</f>
        <v>2024</v>
      </c>
      <c r="F4" s="34"/>
      <c r="G4" s="34"/>
      <c r="H4" s="34"/>
      <c r="I4" s="34"/>
      <c r="J4" s="35"/>
      <c r="K4" s="36">
        <f>MOD(Tableau1[[#This Row],[Fin
apm]]-Tableau1[[#This Row],[Début
apm]],1)+MOD(Tableau1[[#This Row],[Fin
matin]]-Tableau1[[#This Row],[Début
matin]],1)</f>
        <v>0</v>
      </c>
      <c r="L4" s="36">
        <f>IFERROR(VLOOKUP(Tableau1[[#This Row],[Abs.]],Tmotif[],3,0),0)</f>
        <v>0</v>
      </c>
      <c r="M4" s="45">
        <f ca="1">IF(WEEKDAY(Tableau1[[#This Row],[Date]],2)&lt;7,0,MAX(0,SUM(OFFSET(Tableau1[[#This Row],[Heures]],-6,,7))+SUM(OFFSET(Tableau1[[#This Row],[H_Abs]],-6,,7))-_HS))</f>
        <v>0</v>
      </c>
      <c r="N4" s="16"/>
      <c r="O4" s="16"/>
    </row>
    <row r="5" spans="1:15" ht="15" customHeight="1" x14ac:dyDescent="0.25">
      <c r="B5" s="31">
        <f>WEEKNUM(Tableau1[[#This Row],[Date]])</f>
        <v>1</v>
      </c>
      <c r="C5" s="32">
        <f>debut+ROW()-ROW(Tableau1[[#Headers],[Date]])-1</f>
        <v>45293</v>
      </c>
      <c r="D5" s="33" t="str">
        <f>UPPER(TEXT((Tableau1[[#This Row],[Date]]),"mmmm"))</f>
        <v>JANVIER</v>
      </c>
      <c r="E5" s="33">
        <f>YEAR(Tableau1[[#This Row],[Date]])</f>
        <v>2024</v>
      </c>
      <c r="F5" s="34">
        <v>0.20833333333333334</v>
      </c>
      <c r="G5" s="34">
        <v>0.5</v>
      </c>
      <c r="H5" s="34"/>
      <c r="I5" s="34"/>
      <c r="J5" s="37"/>
      <c r="K5" s="36">
        <f>MOD(Tableau1[[#This Row],[Fin
apm]]-Tableau1[[#This Row],[Début
apm]],1)+MOD(Tableau1[[#This Row],[Fin
matin]]-Tableau1[[#This Row],[Début
matin]],1)</f>
        <v>0.29166666666666663</v>
      </c>
      <c r="L5" s="36">
        <f>IFERROR(VLOOKUP(Tableau1[[#This Row],[Abs.]],Tmotif[],3,0),0)</f>
        <v>0</v>
      </c>
      <c r="M5" s="36">
        <f ca="1">IF(WEEKDAY(Tableau1[[#This Row],[Date]],2)&lt;7,0,MAX(0,SUM(OFFSET(Tableau1[[#This Row],[Heures]],-6,,7))+SUM(OFFSET(Tableau1[[#This Row],[H_Abs]],-6,,7))-_HS))</f>
        <v>0</v>
      </c>
      <c r="N5" s="16"/>
      <c r="O5" s="16"/>
    </row>
    <row r="6" spans="1:15" ht="15" customHeight="1" x14ac:dyDescent="0.25">
      <c r="B6" s="31">
        <f>WEEKNUM(Tableau1[[#This Row],[Date]])</f>
        <v>1</v>
      </c>
      <c r="C6" s="32">
        <f>debut+ROW()-ROW(Tableau1[[#Headers],[Date]])-1</f>
        <v>45294</v>
      </c>
      <c r="D6" s="33" t="str">
        <f>UPPER(TEXT((Tableau1[[#This Row],[Date]]),"mmmm"))</f>
        <v>JANVIER</v>
      </c>
      <c r="E6" s="33">
        <f>YEAR(Tableau1[[#This Row],[Date]])</f>
        <v>2024</v>
      </c>
      <c r="F6" s="34">
        <v>0.20833333333333334</v>
      </c>
      <c r="G6" s="34">
        <v>0.5</v>
      </c>
      <c r="H6" s="34"/>
      <c r="I6" s="34"/>
      <c r="J6" s="37"/>
      <c r="K6" s="36">
        <f>MOD(Tableau1[[#This Row],[Fin
apm]]-Tableau1[[#This Row],[Début
apm]],1)+MOD(Tableau1[[#This Row],[Fin
matin]]-Tableau1[[#This Row],[Début
matin]],1)</f>
        <v>0.29166666666666663</v>
      </c>
      <c r="L6" s="36">
        <f>IFERROR(VLOOKUP(Tableau1[[#This Row],[Abs.]],Tmotif[],3,0),0)</f>
        <v>0</v>
      </c>
      <c r="M6" s="36">
        <f ca="1">IF(WEEKDAY(Tableau1[[#This Row],[Date]],2)&lt;7,0,MAX(0,SUM(OFFSET(Tableau1[[#This Row],[Heures]],-6,,7))+SUM(OFFSET(Tableau1[[#This Row],[H_Abs]],-6,,7))-_HS))</f>
        <v>0</v>
      </c>
      <c r="N6" s="16"/>
      <c r="O6" s="16"/>
    </row>
    <row r="7" spans="1:15" ht="15" customHeight="1" x14ac:dyDescent="0.25">
      <c r="B7" s="31">
        <f>WEEKNUM(Tableau1[[#This Row],[Date]])</f>
        <v>1</v>
      </c>
      <c r="C7" s="32">
        <f>debut+ROW()-ROW(Tableau1[[#Headers],[Date]])-1</f>
        <v>45295</v>
      </c>
      <c r="D7" s="33" t="str">
        <f>UPPER(TEXT((Tableau1[[#This Row],[Date]]),"mmmm"))</f>
        <v>JANVIER</v>
      </c>
      <c r="E7" s="33">
        <f>YEAR(Tableau1[[#This Row],[Date]])</f>
        <v>2024</v>
      </c>
      <c r="F7" s="34">
        <v>0.20833333333333334</v>
      </c>
      <c r="G7" s="34">
        <v>0.5</v>
      </c>
      <c r="H7" s="34"/>
      <c r="I7" s="34"/>
      <c r="J7" s="37"/>
      <c r="K7" s="36">
        <f>MOD(Tableau1[[#This Row],[Fin
apm]]-Tableau1[[#This Row],[Début
apm]],1)+MOD(Tableau1[[#This Row],[Fin
matin]]-Tableau1[[#This Row],[Début
matin]],1)</f>
        <v>0.29166666666666663</v>
      </c>
      <c r="L7" s="36">
        <f>IFERROR(VLOOKUP(Tableau1[[#This Row],[Abs.]],Tmotif[],3,0),0)</f>
        <v>0</v>
      </c>
      <c r="M7" s="36">
        <f ca="1">IF(WEEKDAY(Tableau1[[#This Row],[Date]],2)&lt;7,0,MAX(0,SUM(OFFSET(Tableau1[[#This Row],[Heures]],-6,,7))+SUM(OFFSET(Tableau1[[#This Row],[H_Abs]],-6,,7))-_HS))</f>
        <v>0</v>
      </c>
      <c r="N7" s="16"/>
      <c r="O7" s="16"/>
    </row>
    <row r="8" spans="1:15" ht="15" customHeight="1" x14ac:dyDescent="0.25">
      <c r="B8" s="31">
        <f>WEEKNUM(Tableau1[[#This Row],[Date]])</f>
        <v>1</v>
      </c>
      <c r="C8" s="32">
        <f>debut+ROW()-ROW(Tableau1[[#Headers],[Date]])-1</f>
        <v>45296</v>
      </c>
      <c r="D8" s="33" t="str">
        <f>UPPER(TEXT((Tableau1[[#This Row],[Date]]),"mmmm"))</f>
        <v>JANVIER</v>
      </c>
      <c r="E8" s="33">
        <f>YEAR(Tableau1[[#This Row],[Date]])</f>
        <v>2024</v>
      </c>
      <c r="F8" s="34">
        <v>0.20833333333333334</v>
      </c>
      <c r="G8" s="34">
        <v>0.5</v>
      </c>
      <c r="H8" s="34"/>
      <c r="I8" s="34"/>
      <c r="J8" s="37"/>
      <c r="K8" s="36">
        <f>MOD(Tableau1[[#This Row],[Fin
apm]]-Tableau1[[#This Row],[Début
apm]],1)+MOD(Tableau1[[#This Row],[Fin
matin]]-Tableau1[[#This Row],[Début
matin]],1)</f>
        <v>0.29166666666666663</v>
      </c>
      <c r="L8" s="36">
        <f>IFERROR(VLOOKUP(Tableau1[[#This Row],[Abs.]],Tmotif[],3,0),0)</f>
        <v>0</v>
      </c>
      <c r="M8" s="36">
        <f ca="1">IF(WEEKDAY(Tableau1[[#This Row],[Date]],2)&lt;7,0,MAX(0,SUM(OFFSET(Tableau1[[#This Row],[Heures]],-6,,7))+SUM(OFFSET(Tableau1[[#This Row],[H_Abs]],-6,,7))-_HS))</f>
        <v>0</v>
      </c>
      <c r="N8" s="16"/>
      <c r="O8" s="16"/>
    </row>
    <row r="9" spans="1:15" ht="15" customHeight="1" x14ac:dyDescent="0.25">
      <c r="B9" s="31">
        <f>WEEKNUM(Tableau1[[#This Row],[Date]])</f>
        <v>1</v>
      </c>
      <c r="C9" s="32">
        <f>debut+ROW()-ROW(Tableau1[[#Headers],[Date]])-1</f>
        <v>45297</v>
      </c>
      <c r="D9" s="33" t="str">
        <f>UPPER(TEXT((Tableau1[[#This Row],[Date]]),"mmmm"))</f>
        <v>JANVIER</v>
      </c>
      <c r="E9" s="33">
        <f>YEAR(Tableau1[[#This Row],[Date]])</f>
        <v>2024</v>
      </c>
      <c r="F9" s="34"/>
      <c r="G9" s="34"/>
      <c r="H9" s="34"/>
      <c r="I9" s="34"/>
      <c r="J9" s="37"/>
      <c r="K9" s="36">
        <f>MOD(Tableau1[[#This Row],[Fin
apm]]-Tableau1[[#This Row],[Début
apm]],1)+MOD(Tableau1[[#This Row],[Fin
matin]]-Tableau1[[#This Row],[Début
matin]],1)</f>
        <v>0</v>
      </c>
      <c r="L9" s="36">
        <f>IFERROR(VLOOKUP(Tableau1[[#This Row],[Abs.]],Tmotif[],3,0),0)</f>
        <v>0</v>
      </c>
      <c r="M9" s="36">
        <f ca="1">IF(WEEKDAY(Tableau1[[#This Row],[Date]],2)&lt;7,0,MAX(0,SUM(OFFSET(Tableau1[[#This Row],[Heures]],-6,,7))+SUM(OFFSET(Tableau1[[#This Row],[H_Abs]],-6,,7))-_HS))</f>
        <v>0</v>
      </c>
      <c r="N9" s="16"/>
      <c r="O9" s="16"/>
    </row>
    <row r="10" spans="1:15" ht="15" customHeight="1" x14ac:dyDescent="0.25">
      <c r="B10" s="31">
        <f>WEEKNUM(Tableau1[[#This Row],[Date]])</f>
        <v>2</v>
      </c>
      <c r="C10" s="32">
        <f>debut+ROW()-ROW(Tableau1[[#Headers],[Date]])-1</f>
        <v>45298</v>
      </c>
      <c r="D10" s="33" t="str">
        <f>UPPER(TEXT((Tableau1[[#This Row],[Date]]),"mmmm"))</f>
        <v>JANVIER</v>
      </c>
      <c r="E10" s="33">
        <f>YEAR(Tableau1[[#This Row],[Date]])</f>
        <v>2024</v>
      </c>
      <c r="F10" s="34"/>
      <c r="G10" s="34"/>
      <c r="H10" s="34"/>
      <c r="I10" s="34"/>
      <c r="J10" s="37"/>
      <c r="K10" s="36">
        <f>MOD(Tableau1[[#This Row],[Fin
apm]]-Tableau1[[#This Row],[Début
apm]],1)+MOD(Tableau1[[#This Row],[Fin
matin]]-Tableau1[[#This Row],[Début
matin]],1)</f>
        <v>0</v>
      </c>
      <c r="L10" s="36">
        <f>IFERROR(VLOOKUP(Tableau1[[#This Row],[Abs.]],Tmotif[],3,0),0)</f>
        <v>0</v>
      </c>
      <c r="M10" s="36">
        <f ca="1">IF(WEEKDAY(Tableau1[[#This Row],[Date]],2)&lt;7,0,MAX(0,SUM(OFFSET(Tableau1[[#This Row],[Heures]],-6,,7))+SUM(OFFSET(Tableau1[[#This Row],[H_Abs]],-6,,7))-_HS))</f>
        <v>0</v>
      </c>
      <c r="N10" s="16"/>
      <c r="O10" s="16"/>
    </row>
    <row r="11" spans="1:15" ht="15" customHeight="1" x14ac:dyDescent="0.25">
      <c r="B11" s="31">
        <f>WEEKNUM(Tableau1[[#This Row],[Date]])</f>
        <v>2</v>
      </c>
      <c r="C11" s="32">
        <f>debut+ROW()-ROW(Tableau1[[#Headers],[Date]])-1</f>
        <v>45299</v>
      </c>
      <c r="D11" s="33" t="str">
        <f>UPPER(TEXT((Tableau1[[#This Row],[Date]]),"mmmm"))</f>
        <v>JANVIER</v>
      </c>
      <c r="E11" s="33">
        <f>YEAR(Tableau1[[#This Row],[Date]])</f>
        <v>2024</v>
      </c>
      <c r="F11" s="34">
        <v>0.20833333333333334</v>
      </c>
      <c r="G11" s="34">
        <v>0.5</v>
      </c>
      <c r="H11" s="34"/>
      <c r="I11" s="34"/>
      <c r="J11" s="37"/>
      <c r="K11" s="36">
        <f>MOD(Tableau1[[#This Row],[Fin
apm]]-Tableau1[[#This Row],[Début
apm]],1)+MOD(Tableau1[[#This Row],[Fin
matin]]-Tableau1[[#This Row],[Début
matin]],1)</f>
        <v>0.29166666666666663</v>
      </c>
      <c r="L11" s="36">
        <f>IFERROR(VLOOKUP(Tableau1[[#This Row],[Abs.]],Tmotif[],3,0),0)</f>
        <v>0</v>
      </c>
      <c r="M11" s="36">
        <f ca="1">IF(WEEKDAY(Tableau1[[#This Row],[Date]],2)&lt;7,0,MAX(0,SUM(OFFSET(Tableau1[[#This Row],[Heures]],-6,,7))+SUM(OFFSET(Tableau1[[#This Row],[H_Abs]],-6,,7))-_HS))</f>
        <v>0</v>
      </c>
      <c r="N11" s="16"/>
      <c r="O11" s="16"/>
    </row>
    <row r="12" spans="1:15" ht="15" customHeight="1" x14ac:dyDescent="0.25">
      <c r="B12" s="31">
        <f>WEEKNUM(Tableau1[[#This Row],[Date]])</f>
        <v>2</v>
      </c>
      <c r="C12" s="32">
        <f>debut+ROW()-ROW(Tableau1[[#Headers],[Date]])-1</f>
        <v>45300</v>
      </c>
      <c r="D12" s="33" t="str">
        <f>UPPER(TEXT((Tableau1[[#This Row],[Date]]),"mmmm"))</f>
        <v>JANVIER</v>
      </c>
      <c r="E12" s="33">
        <f>YEAR(Tableau1[[#This Row],[Date]])</f>
        <v>2024</v>
      </c>
      <c r="F12" s="34">
        <v>0.20833333333333334</v>
      </c>
      <c r="G12" s="34">
        <v>0.5</v>
      </c>
      <c r="H12" s="34"/>
      <c r="I12" s="34"/>
      <c r="J12" s="35"/>
      <c r="K12" s="36">
        <f>MOD(Tableau1[[#This Row],[Fin
apm]]-Tableau1[[#This Row],[Début
apm]],1)+MOD(Tableau1[[#This Row],[Fin
matin]]-Tableau1[[#This Row],[Début
matin]],1)</f>
        <v>0.29166666666666663</v>
      </c>
      <c r="L12" s="36">
        <f>IFERROR(VLOOKUP(Tableau1[[#This Row],[Abs.]],Tmotif[],3,0),0)</f>
        <v>0</v>
      </c>
      <c r="M12" s="36">
        <f ca="1">IF(WEEKDAY(Tableau1[[#This Row],[Date]],2)&lt;7,0,MAX(0,SUM(OFFSET(Tableau1[[#This Row],[Heures]],-6,,7))+SUM(OFFSET(Tableau1[[#This Row],[H_Abs]],-6,,7))-_HS))</f>
        <v>0</v>
      </c>
      <c r="N12" s="16"/>
      <c r="O12" s="16"/>
    </row>
    <row r="13" spans="1:15" ht="15" customHeight="1" x14ac:dyDescent="0.25">
      <c r="B13" s="31">
        <f>WEEKNUM(Tableau1[[#This Row],[Date]])</f>
        <v>2</v>
      </c>
      <c r="C13" s="32">
        <f>debut+ROW()-ROW(Tableau1[[#Headers],[Date]])-1</f>
        <v>45301</v>
      </c>
      <c r="D13" s="33" t="str">
        <f>UPPER(TEXT((Tableau1[[#This Row],[Date]]),"mmmm"))</f>
        <v>JANVIER</v>
      </c>
      <c r="E13" s="33">
        <f>YEAR(Tableau1[[#This Row],[Date]])</f>
        <v>2024</v>
      </c>
      <c r="F13" s="34">
        <v>0.20833333333333334</v>
      </c>
      <c r="G13" s="34">
        <v>0.5</v>
      </c>
      <c r="H13" s="34"/>
      <c r="I13" s="34"/>
      <c r="J13" s="35" t="s">
        <v>21</v>
      </c>
      <c r="K13" s="36">
        <f>MOD(Tableau1[[#This Row],[Fin
apm]]-Tableau1[[#This Row],[Début
apm]],1)+MOD(Tableau1[[#This Row],[Fin
matin]]-Tableau1[[#This Row],[Début
matin]],1)</f>
        <v>0.29166666666666663</v>
      </c>
      <c r="L13" s="36">
        <f>IFERROR(VLOOKUP(Tableau1[[#This Row],[Abs.]],Tmotif[],3,0),0)</f>
        <v>0</v>
      </c>
      <c r="M13" s="36">
        <f ca="1">IF(WEEKDAY(Tableau1[[#This Row],[Date]],2)&lt;7,0,MAX(0,SUM(OFFSET(Tableau1[[#This Row],[Heures]],-6,,7))+SUM(OFFSET(Tableau1[[#This Row],[H_Abs]],-6,,7))-_HS))</f>
        <v>0</v>
      </c>
      <c r="N13" s="16"/>
      <c r="O13" s="16"/>
    </row>
    <row r="14" spans="1:15" ht="15" customHeight="1" x14ac:dyDescent="0.25">
      <c r="B14" s="31">
        <f>WEEKNUM(Tableau1[[#This Row],[Date]])</f>
        <v>2</v>
      </c>
      <c r="C14" s="32">
        <f>debut+ROW()-ROW(Tableau1[[#Headers],[Date]])-1</f>
        <v>45302</v>
      </c>
      <c r="D14" s="33" t="str">
        <f>UPPER(TEXT((Tableau1[[#This Row],[Date]]),"mmmm"))</f>
        <v>JANVIER</v>
      </c>
      <c r="E14" s="33">
        <f>YEAR(Tableau1[[#This Row],[Date]])</f>
        <v>2024</v>
      </c>
      <c r="F14" s="34">
        <v>0.20833333333333334</v>
      </c>
      <c r="G14" s="34">
        <v>0.5</v>
      </c>
      <c r="H14" s="34"/>
      <c r="I14" s="34"/>
      <c r="J14" s="35" t="s">
        <v>29</v>
      </c>
      <c r="K14" s="36">
        <f>MOD(Tableau1[[#This Row],[Fin
apm]]-Tableau1[[#This Row],[Début
apm]],1)+MOD(Tableau1[[#This Row],[Fin
matin]]-Tableau1[[#This Row],[Début
matin]],1)</f>
        <v>0.29166666666666663</v>
      </c>
      <c r="L14" s="36">
        <f>IFERROR(VLOOKUP(Tableau1[[#This Row],[Abs.]],Tmotif[],3,0),0)</f>
        <v>0</v>
      </c>
      <c r="M14" s="36">
        <f ca="1">IF(WEEKDAY(Tableau1[[#This Row],[Date]],2)&lt;7,0,MAX(0,SUM(OFFSET(Tableau1[[#This Row],[Heures]],-6,,7))+SUM(OFFSET(Tableau1[[#This Row],[H_Abs]],-6,,7))-_HS))</f>
        <v>0</v>
      </c>
      <c r="N14" s="16"/>
      <c r="O14" s="16"/>
    </row>
    <row r="15" spans="1:15" ht="15" customHeight="1" x14ac:dyDescent="0.25">
      <c r="B15" s="31">
        <f>WEEKNUM(Tableau1[[#This Row],[Date]])</f>
        <v>2</v>
      </c>
      <c r="C15" s="32">
        <f>debut+ROW()-ROW(Tableau1[[#Headers],[Date]])-1</f>
        <v>45303</v>
      </c>
      <c r="D15" s="33" t="str">
        <f>UPPER(TEXT((Tableau1[[#This Row],[Date]]),"mmmm"))</f>
        <v>JANVIER</v>
      </c>
      <c r="E15" s="33">
        <f>YEAR(Tableau1[[#This Row],[Date]])</f>
        <v>2024</v>
      </c>
      <c r="F15" s="34">
        <v>0.20833333333333334</v>
      </c>
      <c r="G15" s="34">
        <v>0.5</v>
      </c>
      <c r="H15" s="34"/>
      <c r="I15" s="34"/>
      <c r="J15" s="35" t="s">
        <v>33</v>
      </c>
      <c r="K15" s="36">
        <f>MOD(Tableau1[[#This Row],[Fin
apm]]-Tableau1[[#This Row],[Début
apm]],1)+MOD(Tableau1[[#This Row],[Fin
matin]]-Tableau1[[#This Row],[Début
matin]],1)</f>
        <v>0.29166666666666663</v>
      </c>
      <c r="L15" s="36">
        <f>IFERROR(VLOOKUP(Tableau1[[#This Row],[Abs.]],Tmotif[],3,0),0)</f>
        <v>0.29166666666666669</v>
      </c>
      <c r="M15" s="36">
        <f ca="1">IF(WEEKDAY(Tableau1[[#This Row],[Date]],2)&lt;7,0,MAX(0,SUM(OFFSET(Tableau1[[#This Row],[Heures]],-6,,7))+SUM(OFFSET(Tableau1[[#This Row],[H_Abs]],-6,,7))-_HS))</f>
        <v>0</v>
      </c>
      <c r="N15" s="16"/>
      <c r="O15" s="16"/>
    </row>
    <row r="16" spans="1:15" ht="15" customHeight="1" x14ac:dyDescent="0.25">
      <c r="B16" s="31">
        <f>WEEKNUM(Tableau1[[#This Row],[Date]])</f>
        <v>2</v>
      </c>
      <c r="C16" s="32">
        <f>debut+ROW()-ROW(Tableau1[[#Headers],[Date]])-1</f>
        <v>45304</v>
      </c>
      <c r="D16" s="33" t="str">
        <f>UPPER(TEXT((Tableau1[[#This Row],[Date]]),"mmmm"))</f>
        <v>JANVIER</v>
      </c>
      <c r="E16" s="33">
        <f>YEAR(Tableau1[[#This Row],[Date]])</f>
        <v>2024</v>
      </c>
      <c r="F16" s="34"/>
      <c r="G16" s="34"/>
      <c r="H16" s="34"/>
      <c r="I16" s="34"/>
      <c r="J16" s="35"/>
      <c r="K16" s="36">
        <f>MOD(Tableau1[[#This Row],[Fin
apm]]-Tableau1[[#This Row],[Début
apm]],1)+MOD(Tableau1[[#This Row],[Fin
matin]]-Tableau1[[#This Row],[Début
matin]],1)</f>
        <v>0</v>
      </c>
      <c r="L16" s="36">
        <f>IFERROR(VLOOKUP(Tableau1[[#This Row],[Abs.]],Tmotif[],3,0),0)</f>
        <v>0</v>
      </c>
      <c r="M16" s="36">
        <f ca="1">IF(WEEKDAY(Tableau1[[#This Row],[Date]],2)&lt;7,0,MAX(0,SUM(OFFSET(Tableau1[[#This Row],[Heures]],-6,,7))+SUM(OFFSET(Tableau1[[#This Row],[H_Abs]],-6,,7))-_HS))</f>
        <v>0</v>
      </c>
      <c r="N16" s="16"/>
      <c r="O16" s="16"/>
    </row>
    <row r="17" spans="2:15" ht="15" customHeight="1" x14ac:dyDescent="0.25">
      <c r="B17" s="31">
        <f>WEEKNUM(Tableau1[[#This Row],[Date]])</f>
        <v>3</v>
      </c>
      <c r="C17" s="32">
        <f>debut+ROW()-ROW(Tableau1[[#Headers],[Date]])-1</f>
        <v>45305</v>
      </c>
      <c r="D17" s="33" t="str">
        <f>UPPER(TEXT((Tableau1[[#This Row],[Date]]),"mmmm"))</f>
        <v>JANVIER</v>
      </c>
      <c r="E17" s="33">
        <f>YEAR(Tableau1[[#This Row],[Date]])</f>
        <v>2024</v>
      </c>
      <c r="F17" s="34"/>
      <c r="G17" s="34"/>
      <c r="H17" s="34"/>
      <c r="I17" s="34"/>
      <c r="J17" s="38"/>
      <c r="K17" s="39">
        <f>MOD(Tableau1[[#This Row],[Fin
apm]]-Tableau1[[#This Row],[Début
apm]],1)+MOD(Tableau1[[#This Row],[Fin
matin]]-Tableau1[[#This Row],[Début
matin]],1)</f>
        <v>0</v>
      </c>
      <c r="L17" s="39">
        <f>IFERROR(VLOOKUP(Tableau1[[#This Row],[Abs.]],Tmotif[],3,0),0)</f>
        <v>0</v>
      </c>
      <c r="M17" s="39">
        <f ca="1">IF(WEEKDAY(Tableau1[[#This Row],[Date]],2)&lt;7,0,MAX(0,SUM(OFFSET(Tableau1[[#This Row],[Heures]],-6,,7))+SUM(OFFSET(Tableau1[[#This Row],[H_Abs]],-6,,7))-_HS))</f>
        <v>0.29166666666666652</v>
      </c>
      <c r="N17" s="16"/>
      <c r="O17" s="16"/>
    </row>
    <row r="18" spans="2:15" ht="15" customHeight="1" x14ac:dyDescent="0.25">
      <c r="B18" s="31">
        <f>WEEKNUM(Tableau1[[#This Row],[Date]])</f>
        <v>3</v>
      </c>
      <c r="C18" s="32">
        <f>debut+ROW()-ROW(Tableau1[[#Headers],[Date]])-1</f>
        <v>45306</v>
      </c>
      <c r="D18" s="33" t="str">
        <f>UPPER(TEXT((Tableau1[[#This Row],[Date]]),"mmmm"))</f>
        <v>JANVIER</v>
      </c>
      <c r="E18" s="33">
        <f>YEAR(Tableau1[[#This Row],[Date]])</f>
        <v>2024</v>
      </c>
      <c r="F18" s="34"/>
      <c r="G18" s="34"/>
      <c r="H18" s="34"/>
      <c r="I18" s="34"/>
      <c r="J18" s="38"/>
      <c r="K18" s="39">
        <f>MOD(Tableau1[[#This Row],[Fin
apm]]-Tableau1[[#This Row],[Début
apm]],1)+MOD(Tableau1[[#This Row],[Fin
matin]]-Tableau1[[#This Row],[Début
matin]],1)</f>
        <v>0</v>
      </c>
      <c r="L18" s="39">
        <f>IFERROR(VLOOKUP(Tableau1[[#This Row],[Abs.]],Tmotif[],3,0),0)</f>
        <v>0</v>
      </c>
      <c r="M18" s="39">
        <f ca="1">IF(WEEKDAY(Tableau1[[#This Row],[Date]],2)&lt;7,0,MAX(0,SUM(OFFSET(Tableau1[[#This Row],[Heures]],-6,,7))+SUM(OFFSET(Tableau1[[#This Row],[H_Abs]],-6,,7))-_HS))</f>
        <v>0</v>
      </c>
      <c r="N18" s="16"/>
      <c r="O18" s="16"/>
    </row>
    <row r="19" spans="2:15" ht="15" customHeight="1" x14ac:dyDescent="0.25">
      <c r="B19" s="31">
        <f>WEEKNUM(Tableau1[[#This Row],[Date]])</f>
        <v>3</v>
      </c>
      <c r="C19" s="32">
        <f>debut+ROW()-ROW(Tableau1[[#Headers],[Date]])-1</f>
        <v>45307</v>
      </c>
      <c r="D19" s="33" t="str">
        <f>UPPER(TEXT((Tableau1[[#This Row],[Date]]),"mmmm"))</f>
        <v>JANVIER</v>
      </c>
      <c r="E19" s="33">
        <f>YEAR(Tableau1[[#This Row],[Date]])</f>
        <v>2024</v>
      </c>
      <c r="F19" s="34">
        <v>0.20833333333333334</v>
      </c>
      <c r="G19" s="34">
        <v>0.5</v>
      </c>
      <c r="H19" s="34"/>
      <c r="I19" s="34"/>
      <c r="J19" s="38"/>
      <c r="K19" s="39">
        <f>MOD(Tableau1[[#This Row],[Fin
apm]]-Tableau1[[#This Row],[Début
apm]],1)+MOD(Tableau1[[#This Row],[Fin
matin]]-Tableau1[[#This Row],[Début
matin]],1)</f>
        <v>0.29166666666666663</v>
      </c>
      <c r="L19" s="39">
        <f>IFERROR(VLOOKUP(Tableau1[[#This Row],[Abs.]],Tmotif[],3,0),0)</f>
        <v>0</v>
      </c>
      <c r="M19" s="39">
        <f ca="1">IF(WEEKDAY(Tableau1[[#This Row],[Date]],2)&lt;7,0,MAX(0,SUM(OFFSET(Tableau1[[#This Row],[Heures]],-6,,7))+SUM(OFFSET(Tableau1[[#This Row],[H_Abs]],-6,,7))-_HS))</f>
        <v>0</v>
      </c>
      <c r="N19" s="16"/>
      <c r="O19" s="16"/>
    </row>
    <row r="20" spans="2:15" ht="15" customHeight="1" x14ac:dyDescent="0.25">
      <c r="B20" s="31">
        <f>WEEKNUM(Tableau1[[#This Row],[Date]])</f>
        <v>3</v>
      </c>
      <c r="C20" s="32">
        <f>debut+ROW()-ROW(Tableau1[[#Headers],[Date]])-1</f>
        <v>45308</v>
      </c>
      <c r="D20" s="33" t="str">
        <f>UPPER(TEXT((Tableau1[[#This Row],[Date]]),"mmmm"))</f>
        <v>JANVIER</v>
      </c>
      <c r="E20" s="33">
        <f>YEAR(Tableau1[[#This Row],[Date]])</f>
        <v>2024</v>
      </c>
      <c r="F20" s="34">
        <v>0.20833333333333334</v>
      </c>
      <c r="G20" s="34">
        <v>0.5</v>
      </c>
      <c r="H20" s="34"/>
      <c r="I20" s="34"/>
      <c r="J20" s="38"/>
      <c r="K20" s="39">
        <f>MOD(Tableau1[[#This Row],[Fin
apm]]-Tableau1[[#This Row],[Début
apm]],1)+MOD(Tableau1[[#This Row],[Fin
matin]]-Tableau1[[#This Row],[Début
matin]],1)</f>
        <v>0.29166666666666663</v>
      </c>
      <c r="L20" s="39">
        <f>IFERROR(VLOOKUP(Tableau1[[#This Row],[Abs.]],Tmotif[],3,0),0)</f>
        <v>0</v>
      </c>
      <c r="M20" s="39">
        <f ca="1">IF(WEEKDAY(Tableau1[[#This Row],[Date]],2)&lt;7,0,MAX(0,SUM(OFFSET(Tableau1[[#This Row],[Heures]],-6,,7))+SUM(OFFSET(Tableau1[[#This Row],[H_Abs]],-6,,7))-_HS))</f>
        <v>0</v>
      </c>
      <c r="N20" s="16"/>
      <c r="O20" s="16"/>
    </row>
    <row r="21" spans="2:15" ht="15" customHeight="1" x14ac:dyDescent="0.25">
      <c r="B21" s="31">
        <f>WEEKNUM(Tableau1[[#This Row],[Date]])</f>
        <v>3</v>
      </c>
      <c r="C21" s="32">
        <f>debut+ROW()-ROW(Tableau1[[#Headers],[Date]])-1</f>
        <v>45309</v>
      </c>
      <c r="D21" s="33" t="str">
        <f>UPPER(TEXT((Tableau1[[#This Row],[Date]]),"mmmm"))</f>
        <v>JANVIER</v>
      </c>
      <c r="E21" s="33">
        <f>YEAR(Tableau1[[#This Row],[Date]])</f>
        <v>2024</v>
      </c>
      <c r="F21" s="34">
        <v>0.20833333333333334</v>
      </c>
      <c r="G21" s="34">
        <v>0.5</v>
      </c>
      <c r="H21" s="34"/>
      <c r="I21" s="34"/>
      <c r="J21" s="38"/>
      <c r="K21" s="39">
        <f>MOD(Tableau1[[#This Row],[Fin
apm]]-Tableau1[[#This Row],[Début
apm]],1)+MOD(Tableau1[[#This Row],[Fin
matin]]-Tableau1[[#This Row],[Début
matin]],1)</f>
        <v>0.29166666666666663</v>
      </c>
      <c r="L21" s="39">
        <f>IFERROR(VLOOKUP(Tableau1[[#This Row],[Abs.]],Tmotif[],3,0),0)</f>
        <v>0</v>
      </c>
      <c r="M21" s="39">
        <f ca="1">IF(WEEKDAY(Tableau1[[#This Row],[Date]],2)&lt;7,0,MAX(0,SUM(OFFSET(Tableau1[[#This Row],[Heures]],-6,,7))+SUM(OFFSET(Tableau1[[#This Row],[H_Abs]],-6,,7))-_HS))</f>
        <v>0</v>
      </c>
      <c r="N21" s="16"/>
      <c r="O21" s="16"/>
    </row>
    <row r="22" spans="2:15" ht="15" customHeight="1" x14ac:dyDescent="0.25">
      <c r="B22" s="31">
        <f>WEEKNUM(Tableau1[[#This Row],[Date]])</f>
        <v>3</v>
      </c>
      <c r="C22" s="32">
        <f>debut+ROW()-ROW(Tableau1[[#Headers],[Date]])-1</f>
        <v>45310</v>
      </c>
      <c r="D22" s="33" t="str">
        <f>UPPER(TEXT((Tableau1[[#This Row],[Date]]),"mmmm"))</f>
        <v>JANVIER</v>
      </c>
      <c r="E22" s="33">
        <f>YEAR(Tableau1[[#This Row],[Date]])</f>
        <v>2024</v>
      </c>
      <c r="F22" s="34">
        <v>0.20833333333333334</v>
      </c>
      <c r="G22" s="34">
        <v>0.5</v>
      </c>
      <c r="H22" s="34"/>
      <c r="I22" s="34"/>
      <c r="J22" s="38"/>
      <c r="K22" s="39">
        <f>MOD(Tableau1[[#This Row],[Fin
apm]]-Tableau1[[#This Row],[Début
apm]],1)+MOD(Tableau1[[#This Row],[Fin
matin]]-Tableau1[[#This Row],[Début
matin]],1)</f>
        <v>0.29166666666666663</v>
      </c>
      <c r="L22" s="39">
        <f>IFERROR(VLOOKUP(Tableau1[[#This Row],[Abs.]],Tmotif[],3,0),0)</f>
        <v>0</v>
      </c>
      <c r="M22" s="39">
        <f ca="1">IF(WEEKDAY(Tableau1[[#This Row],[Date]],2)&lt;7,0,MAX(0,SUM(OFFSET(Tableau1[[#This Row],[Heures]],-6,,7))+SUM(OFFSET(Tableau1[[#This Row],[H_Abs]],-6,,7))-_HS))</f>
        <v>0</v>
      </c>
      <c r="N22" s="16"/>
      <c r="O22" s="16"/>
    </row>
    <row r="23" spans="2:15" ht="15" customHeight="1" x14ac:dyDescent="0.25">
      <c r="B23" s="31">
        <f>WEEKNUM(Tableau1[[#This Row],[Date]])</f>
        <v>3</v>
      </c>
      <c r="C23" s="32">
        <f>debut+ROW()-ROW(Tableau1[[#Headers],[Date]])-1</f>
        <v>45311</v>
      </c>
      <c r="D23" s="33" t="str">
        <f>UPPER(TEXT((Tableau1[[#This Row],[Date]]),"mmmm"))</f>
        <v>JANVIER</v>
      </c>
      <c r="E23" s="33">
        <f>YEAR(Tableau1[[#This Row],[Date]])</f>
        <v>2024</v>
      </c>
      <c r="F23" s="34"/>
      <c r="G23" s="34"/>
      <c r="H23" s="34"/>
      <c r="I23" s="34"/>
      <c r="J23" s="38"/>
      <c r="K23" s="39">
        <f>MOD(Tableau1[[#This Row],[Fin
apm]]-Tableau1[[#This Row],[Début
apm]],1)+MOD(Tableau1[[#This Row],[Fin
matin]]-Tableau1[[#This Row],[Début
matin]],1)</f>
        <v>0</v>
      </c>
      <c r="L23" s="39">
        <f>IFERROR(VLOOKUP(Tableau1[[#This Row],[Abs.]],Tmotif[],3,0),0)</f>
        <v>0</v>
      </c>
      <c r="M23" s="39">
        <f ca="1">IF(WEEKDAY(Tableau1[[#This Row],[Date]],2)&lt;7,0,MAX(0,SUM(OFFSET(Tableau1[[#This Row],[Heures]],-6,,7))+SUM(OFFSET(Tableau1[[#This Row],[H_Abs]],-6,,7))-_HS))</f>
        <v>0</v>
      </c>
      <c r="N23" s="16"/>
      <c r="O23" s="16"/>
    </row>
    <row r="24" spans="2:15" ht="15" customHeight="1" x14ac:dyDescent="0.25">
      <c r="B24" s="31">
        <f>WEEKNUM(Tableau1[[#This Row],[Date]])</f>
        <v>4</v>
      </c>
      <c r="C24" s="32">
        <f>debut+ROW()-ROW(Tableau1[[#Headers],[Date]])-1</f>
        <v>45312</v>
      </c>
      <c r="D24" s="33" t="str">
        <f>UPPER(TEXT((Tableau1[[#This Row],[Date]]),"mmmm"))</f>
        <v>JANVIER</v>
      </c>
      <c r="E24" s="33">
        <f>YEAR(Tableau1[[#This Row],[Date]])</f>
        <v>2024</v>
      </c>
      <c r="F24" s="34"/>
      <c r="G24" s="34"/>
      <c r="H24" s="34"/>
      <c r="I24" s="34"/>
      <c r="J24" s="38"/>
      <c r="K24" s="39">
        <f>MOD(Tableau1[[#This Row],[Fin
apm]]-Tableau1[[#This Row],[Début
apm]],1)+MOD(Tableau1[[#This Row],[Fin
matin]]-Tableau1[[#This Row],[Début
matin]],1)</f>
        <v>0</v>
      </c>
      <c r="L24" s="39">
        <f>IFERROR(VLOOKUP(Tableau1[[#This Row],[Abs.]],Tmotif[],3,0),0)</f>
        <v>0</v>
      </c>
      <c r="M24" s="39">
        <f ca="1">IF(WEEKDAY(Tableau1[[#This Row],[Date]],2)&lt;7,0,MAX(0,SUM(OFFSET(Tableau1[[#This Row],[Heures]],-6,,7))+SUM(OFFSET(Tableau1[[#This Row],[H_Abs]],-6,,7))-_HS))</f>
        <v>0</v>
      </c>
      <c r="N24" s="16"/>
      <c r="O24" s="16"/>
    </row>
    <row r="25" spans="2:15" ht="15" customHeight="1" x14ac:dyDescent="0.25">
      <c r="B25" s="31">
        <f>WEEKNUM(Tableau1[[#This Row],[Date]])</f>
        <v>4</v>
      </c>
      <c r="C25" s="32">
        <f>debut+ROW()-ROW(Tableau1[[#Headers],[Date]])-1</f>
        <v>45313</v>
      </c>
      <c r="D25" s="33" t="str">
        <f>UPPER(TEXT((Tableau1[[#This Row],[Date]]),"mmmm"))</f>
        <v>JANVIER</v>
      </c>
      <c r="E25" s="33">
        <f>YEAR(Tableau1[[#This Row],[Date]])</f>
        <v>2024</v>
      </c>
      <c r="F25" s="34">
        <v>0.20833333333333334</v>
      </c>
      <c r="G25" s="34">
        <v>0.5</v>
      </c>
      <c r="H25" s="34"/>
      <c r="I25" s="34"/>
      <c r="J25" s="38"/>
      <c r="K25" s="39">
        <f>MOD(Tableau1[[#This Row],[Fin
apm]]-Tableau1[[#This Row],[Début
apm]],1)+MOD(Tableau1[[#This Row],[Fin
matin]]-Tableau1[[#This Row],[Début
matin]],1)</f>
        <v>0.29166666666666663</v>
      </c>
      <c r="L25" s="39">
        <f>IFERROR(VLOOKUP(Tableau1[[#This Row],[Abs.]],Tmotif[],3,0),0)</f>
        <v>0</v>
      </c>
      <c r="M25" s="39">
        <f ca="1">IF(WEEKDAY(Tableau1[[#This Row],[Date]],2)&lt;7,0,MAX(0,SUM(OFFSET(Tableau1[[#This Row],[Heures]],-6,,7))+SUM(OFFSET(Tableau1[[#This Row],[H_Abs]],-6,,7))-_HS))</f>
        <v>0</v>
      </c>
      <c r="N25" s="16"/>
      <c r="O25" s="16"/>
    </row>
    <row r="26" spans="2:15" ht="15" customHeight="1" x14ac:dyDescent="0.25">
      <c r="B26" s="31">
        <f>WEEKNUM(Tableau1[[#This Row],[Date]])</f>
        <v>4</v>
      </c>
      <c r="C26" s="32">
        <f>debut+ROW()-ROW(Tableau1[[#Headers],[Date]])-1</f>
        <v>45314</v>
      </c>
      <c r="D26" s="33" t="str">
        <f>UPPER(TEXT((Tableau1[[#This Row],[Date]]),"mmmm"))</f>
        <v>JANVIER</v>
      </c>
      <c r="E26" s="33">
        <f>YEAR(Tableau1[[#This Row],[Date]])</f>
        <v>2024</v>
      </c>
      <c r="F26" s="34">
        <v>0.20833333333333334</v>
      </c>
      <c r="G26" s="34">
        <v>0.5</v>
      </c>
      <c r="H26" s="34"/>
      <c r="I26" s="34"/>
      <c r="J26" s="38"/>
      <c r="K26" s="39">
        <f>MOD(Tableau1[[#This Row],[Fin
apm]]-Tableau1[[#This Row],[Début
apm]],1)+MOD(Tableau1[[#This Row],[Fin
matin]]-Tableau1[[#This Row],[Début
matin]],1)</f>
        <v>0.29166666666666663</v>
      </c>
      <c r="L26" s="39">
        <f>IFERROR(VLOOKUP(Tableau1[[#This Row],[Abs.]],Tmotif[],3,0),0)</f>
        <v>0</v>
      </c>
      <c r="M26" s="39">
        <f ca="1">IF(WEEKDAY(Tableau1[[#This Row],[Date]],2)&lt;7,0,MAX(0,SUM(OFFSET(Tableau1[[#This Row],[Heures]],-6,,7))+SUM(OFFSET(Tableau1[[#This Row],[H_Abs]],-6,,7))-_HS))</f>
        <v>0</v>
      </c>
      <c r="N26" s="16"/>
      <c r="O26" s="16"/>
    </row>
    <row r="27" spans="2:15" ht="15" customHeight="1" x14ac:dyDescent="0.25">
      <c r="B27" s="31">
        <f>WEEKNUM(Tableau1[[#This Row],[Date]])</f>
        <v>4</v>
      </c>
      <c r="C27" s="32">
        <f>debut+ROW()-ROW(Tableau1[[#Headers],[Date]])-1</f>
        <v>45315</v>
      </c>
      <c r="D27" s="33" t="str">
        <f>UPPER(TEXT((Tableau1[[#This Row],[Date]]),"mmmm"))</f>
        <v>JANVIER</v>
      </c>
      <c r="E27" s="33">
        <f>YEAR(Tableau1[[#This Row],[Date]])</f>
        <v>2024</v>
      </c>
      <c r="F27" s="34">
        <v>0.20833333333333334</v>
      </c>
      <c r="G27" s="34">
        <v>0.5</v>
      </c>
      <c r="H27" s="34"/>
      <c r="I27" s="34"/>
      <c r="J27" s="38"/>
      <c r="K27" s="39">
        <f>MOD(Tableau1[[#This Row],[Fin
apm]]-Tableau1[[#This Row],[Début
apm]],1)+MOD(Tableau1[[#This Row],[Fin
matin]]-Tableau1[[#This Row],[Début
matin]],1)</f>
        <v>0.29166666666666663</v>
      </c>
      <c r="L27" s="39">
        <f>IFERROR(VLOOKUP(Tableau1[[#This Row],[Abs.]],Tmotif[],3,0),0)</f>
        <v>0</v>
      </c>
      <c r="M27" s="39">
        <f ca="1">IF(WEEKDAY(Tableau1[[#This Row],[Date]],2)&lt;7,0,MAX(0,SUM(OFFSET(Tableau1[[#This Row],[Heures]],-6,,7))+SUM(OFFSET(Tableau1[[#This Row],[H_Abs]],-6,,7))-_HS))</f>
        <v>0</v>
      </c>
      <c r="N27" s="16"/>
      <c r="O27" s="16"/>
    </row>
    <row r="28" spans="2:15" ht="15" customHeight="1" x14ac:dyDescent="0.25">
      <c r="B28" s="31">
        <f>WEEKNUM(Tableau1[[#This Row],[Date]])</f>
        <v>4</v>
      </c>
      <c r="C28" s="32">
        <f>debut+ROW()-ROW(Tableau1[[#Headers],[Date]])-1</f>
        <v>45316</v>
      </c>
      <c r="D28" s="33" t="str">
        <f>UPPER(TEXT((Tableau1[[#This Row],[Date]]),"mmmm"))</f>
        <v>JANVIER</v>
      </c>
      <c r="E28" s="33">
        <f>YEAR(Tableau1[[#This Row],[Date]])</f>
        <v>2024</v>
      </c>
      <c r="F28" s="34">
        <v>0.20833333333333334</v>
      </c>
      <c r="G28" s="34">
        <v>0.5</v>
      </c>
      <c r="H28" s="34"/>
      <c r="I28" s="34"/>
      <c r="J28" s="38"/>
      <c r="K28" s="39">
        <f>MOD(Tableau1[[#This Row],[Fin
apm]]-Tableau1[[#This Row],[Début
apm]],1)+MOD(Tableau1[[#This Row],[Fin
matin]]-Tableau1[[#This Row],[Début
matin]],1)</f>
        <v>0.29166666666666663</v>
      </c>
      <c r="L28" s="39">
        <f>IFERROR(VLOOKUP(Tableau1[[#This Row],[Abs.]],Tmotif[],3,0),0)</f>
        <v>0</v>
      </c>
      <c r="M28" s="39">
        <f ca="1">IF(WEEKDAY(Tableau1[[#This Row],[Date]],2)&lt;7,0,MAX(0,SUM(OFFSET(Tableau1[[#This Row],[Heures]],-6,,7))+SUM(OFFSET(Tableau1[[#This Row],[H_Abs]],-6,,7))-_HS))</f>
        <v>0</v>
      </c>
      <c r="N28" s="16"/>
      <c r="O28" s="16"/>
    </row>
    <row r="29" spans="2:15" ht="15" customHeight="1" x14ac:dyDescent="0.25">
      <c r="B29" s="31">
        <f>WEEKNUM(Tableau1[[#This Row],[Date]])</f>
        <v>4</v>
      </c>
      <c r="C29" s="32">
        <f>debut+ROW()-ROW(Tableau1[[#Headers],[Date]])-1</f>
        <v>45317</v>
      </c>
      <c r="D29" s="33" t="str">
        <f>UPPER(TEXT((Tableau1[[#This Row],[Date]]),"mmmm"))</f>
        <v>JANVIER</v>
      </c>
      <c r="E29" s="33">
        <f>YEAR(Tableau1[[#This Row],[Date]])</f>
        <v>2024</v>
      </c>
      <c r="F29" s="34">
        <v>0.20833333333333334</v>
      </c>
      <c r="G29" s="34">
        <v>0.5</v>
      </c>
      <c r="H29" s="34"/>
      <c r="I29" s="34"/>
      <c r="J29" s="38"/>
      <c r="K29" s="39">
        <f>MOD(Tableau1[[#This Row],[Fin
apm]]-Tableau1[[#This Row],[Début
apm]],1)+MOD(Tableau1[[#This Row],[Fin
matin]]-Tableau1[[#This Row],[Début
matin]],1)</f>
        <v>0.29166666666666663</v>
      </c>
      <c r="L29" s="39">
        <f>IFERROR(VLOOKUP(Tableau1[[#This Row],[Abs.]],Tmotif[],3,0),0)</f>
        <v>0</v>
      </c>
      <c r="M29" s="39">
        <f ca="1">IF(WEEKDAY(Tableau1[[#This Row],[Date]],2)&lt;7,0,MAX(0,SUM(OFFSET(Tableau1[[#This Row],[Heures]],-6,,7))+SUM(OFFSET(Tableau1[[#This Row],[H_Abs]],-6,,7))-_HS))</f>
        <v>0</v>
      </c>
      <c r="N29" s="16"/>
      <c r="O29" s="16"/>
    </row>
    <row r="30" spans="2:15" ht="15" customHeight="1" x14ac:dyDescent="0.25">
      <c r="B30" s="31">
        <f>WEEKNUM(Tableau1[[#This Row],[Date]])</f>
        <v>4</v>
      </c>
      <c r="C30" s="32">
        <f>debut+ROW()-ROW(Tableau1[[#Headers],[Date]])-1</f>
        <v>45318</v>
      </c>
      <c r="D30" s="33" t="str">
        <f>UPPER(TEXT((Tableau1[[#This Row],[Date]]),"mmmm"))</f>
        <v>JANVIER</v>
      </c>
      <c r="E30" s="33">
        <f>YEAR(Tableau1[[#This Row],[Date]])</f>
        <v>2024</v>
      </c>
      <c r="F30" s="34"/>
      <c r="G30" s="34"/>
      <c r="H30" s="34"/>
      <c r="I30" s="34"/>
      <c r="J30" s="38"/>
      <c r="K30" s="39">
        <f>MOD(Tableau1[[#This Row],[Fin
apm]]-Tableau1[[#This Row],[Début
apm]],1)+MOD(Tableau1[[#This Row],[Fin
matin]]-Tableau1[[#This Row],[Début
matin]],1)</f>
        <v>0</v>
      </c>
      <c r="L30" s="39">
        <f>IFERROR(VLOOKUP(Tableau1[[#This Row],[Abs.]],Tmotif[],3,0),0)</f>
        <v>0</v>
      </c>
      <c r="M30" s="39">
        <f ca="1">IF(WEEKDAY(Tableau1[[#This Row],[Date]],2)&lt;7,0,MAX(0,SUM(OFFSET(Tableau1[[#This Row],[Heures]],-6,,7))+SUM(OFFSET(Tableau1[[#This Row],[H_Abs]],-6,,7))-_HS))</f>
        <v>0</v>
      </c>
      <c r="N30" s="16"/>
      <c r="O30" s="16"/>
    </row>
    <row r="31" spans="2:15" ht="15" customHeight="1" x14ac:dyDescent="0.25">
      <c r="B31" s="31">
        <f>WEEKNUM(Tableau1[[#This Row],[Date]])</f>
        <v>5</v>
      </c>
      <c r="C31" s="32">
        <f>debut+ROW()-ROW(Tableau1[[#Headers],[Date]])-1</f>
        <v>45319</v>
      </c>
      <c r="D31" s="33" t="str">
        <f>UPPER(TEXT((Tableau1[[#This Row],[Date]]),"mmmm"))</f>
        <v>JANVIER</v>
      </c>
      <c r="E31" s="33">
        <f>YEAR(Tableau1[[#This Row],[Date]])</f>
        <v>2024</v>
      </c>
      <c r="F31" s="34"/>
      <c r="G31" s="34"/>
      <c r="H31" s="34"/>
      <c r="I31" s="34"/>
      <c r="J31" s="38"/>
      <c r="K31" s="39">
        <f>MOD(Tableau1[[#This Row],[Fin
apm]]-Tableau1[[#This Row],[Début
apm]],1)+MOD(Tableau1[[#This Row],[Fin
matin]]-Tableau1[[#This Row],[Début
matin]],1)</f>
        <v>0</v>
      </c>
      <c r="L31" s="39">
        <f>IFERROR(VLOOKUP(Tableau1[[#This Row],[Abs.]],Tmotif[],3,0),0)</f>
        <v>0</v>
      </c>
      <c r="M31" s="39">
        <f ca="1">IF(WEEKDAY(Tableau1[[#This Row],[Date]],2)&lt;7,0,MAX(0,SUM(OFFSET(Tableau1[[#This Row],[Heures]],-6,,7))+SUM(OFFSET(Tableau1[[#This Row],[H_Abs]],-6,,7))-_HS))</f>
        <v>0</v>
      </c>
      <c r="N31" s="16"/>
      <c r="O31" s="16"/>
    </row>
    <row r="32" spans="2:15" ht="15" customHeight="1" x14ac:dyDescent="0.25">
      <c r="B32" s="31">
        <f>WEEKNUM(Tableau1[[#This Row],[Date]])</f>
        <v>5</v>
      </c>
      <c r="C32" s="32">
        <f>debut+ROW()-ROW(Tableau1[[#Headers],[Date]])-1</f>
        <v>45320</v>
      </c>
      <c r="D32" s="33" t="str">
        <f>UPPER(TEXT((Tableau1[[#This Row],[Date]]),"mmmm"))</f>
        <v>JANVIER</v>
      </c>
      <c r="E32" s="33">
        <f>YEAR(Tableau1[[#This Row],[Date]])</f>
        <v>2024</v>
      </c>
      <c r="F32" s="34"/>
      <c r="G32" s="34"/>
      <c r="H32" s="34"/>
      <c r="I32" s="34"/>
      <c r="J32" s="38"/>
      <c r="K32" s="39">
        <f>MOD(Tableau1[[#This Row],[Fin
apm]]-Tableau1[[#This Row],[Début
apm]],1)+MOD(Tableau1[[#This Row],[Fin
matin]]-Tableau1[[#This Row],[Début
matin]],1)</f>
        <v>0</v>
      </c>
      <c r="L32" s="39">
        <f>IFERROR(VLOOKUP(Tableau1[[#This Row],[Abs.]],Tmotif[],3,0),0)</f>
        <v>0</v>
      </c>
      <c r="M32" s="39">
        <f ca="1">IF(WEEKDAY(Tableau1[[#This Row],[Date]],2)&lt;7,0,MAX(0,SUM(OFFSET(Tableau1[[#This Row],[Heures]],-6,,7))+SUM(OFFSET(Tableau1[[#This Row],[H_Abs]],-6,,7))-_HS))</f>
        <v>0</v>
      </c>
      <c r="N32" s="16"/>
      <c r="O32" s="16"/>
    </row>
    <row r="33" spans="2:15" ht="15" customHeight="1" x14ac:dyDescent="0.25">
      <c r="B33" s="31">
        <f>WEEKNUM(Tableau1[[#This Row],[Date]])</f>
        <v>5</v>
      </c>
      <c r="C33" s="32">
        <f>debut+ROW()-ROW(Tableau1[[#Headers],[Date]])-1</f>
        <v>45321</v>
      </c>
      <c r="D33" s="33" t="str">
        <f>UPPER(TEXT((Tableau1[[#This Row],[Date]]),"mmmm"))</f>
        <v>JANVIER</v>
      </c>
      <c r="E33" s="33">
        <f>YEAR(Tableau1[[#This Row],[Date]])</f>
        <v>2024</v>
      </c>
      <c r="F33" s="34">
        <v>0.20833333333333334</v>
      </c>
      <c r="G33" s="34">
        <v>0.5</v>
      </c>
      <c r="H33" s="34"/>
      <c r="I33" s="34"/>
      <c r="J33" s="38"/>
      <c r="K33" s="39">
        <f>MOD(Tableau1[[#This Row],[Fin
apm]]-Tableau1[[#This Row],[Début
apm]],1)+MOD(Tableau1[[#This Row],[Fin
matin]]-Tableau1[[#This Row],[Début
matin]],1)</f>
        <v>0.29166666666666663</v>
      </c>
      <c r="L33" s="39">
        <f>IFERROR(VLOOKUP(Tableau1[[#This Row],[Abs.]],Tmotif[],3,0),0)</f>
        <v>0</v>
      </c>
      <c r="M33" s="39">
        <f ca="1">IF(WEEKDAY(Tableau1[[#This Row],[Date]],2)&lt;7,0,MAX(0,SUM(OFFSET(Tableau1[[#This Row],[Heures]],-6,,7))+SUM(OFFSET(Tableau1[[#This Row],[H_Abs]],-6,,7))-_HS))</f>
        <v>0</v>
      </c>
      <c r="N33" s="16"/>
      <c r="O33" s="16"/>
    </row>
    <row r="34" spans="2:15" ht="15" customHeight="1" x14ac:dyDescent="0.25">
      <c r="B34" s="31">
        <f>WEEKNUM(Tableau1[[#This Row],[Date]])</f>
        <v>5</v>
      </c>
      <c r="C34" s="32">
        <f>debut+ROW()-ROW(Tableau1[[#Headers],[Date]])-1</f>
        <v>45322</v>
      </c>
      <c r="D34" s="33" t="str">
        <f>UPPER(TEXT((Tableau1[[#This Row],[Date]]),"mmmm"))</f>
        <v>JANVIER</v>
      </c>
      <c r="E34" s="33">
        <f>YEAR(Tableau1[[#This Row],[Date]])</f>
        <v>2024</v>
      </c>
      <c r="F34" s="34">
        <v>0.20833333333333334</v>
      </c>
      <c r="G34" s="34">
        <v>0.5</v>
      </c>
      <c r="H34" s="34"/>
      <c r="I34" s="34"/>
      <c r="J34" s="38"/>
      <c r="K34" s="39">
        <f>MOD(Tableau1[[#This Row],[Fin
apm]]-Tableau1[[#This Row],[Début
apm]],1)+MOD(Tableau1[[#This Row],[Fin
matin]]-Tableau1[[#This Row],[Début
matin]],1)</f>
        <v>0.29166666666666663</v>
      </c>
      <c r="L34" s="39">
        <f>IFERROR(VLOOKUP(Tableau1[[#This Row],[Abs.]],Tmotif[],3,0),0)</f>
        <v>0</v>
      </c>
      <c r="M34" s="39">
        <f ca="1">IF(WEEKDAY(Tableau1[[#This Row],[Date]],2)&lt;7,0,MAX(0,SUM(OFFSET(Tableau1[[#This Row],[Heures]],-6,,7))+SUM(OFFSET(Tableau1[[#This Row],[H_Abs]],-6,,7))-_HS))</f>
        <v>0</v>
      </c>
      <c r="N34" s="16"/>
      <c r="O34" s="16"/>
    </row>
    <row r="35" spans="2:15" ht="15" customHeight="1" x14ac:dyDescent="0.25">
      <c r="B35" s="31">
        <f>WEEKNUM(Tableau1[[#This Row],[Date]])</f>
        <v>5</v>
      </c>
      <c r="C35" s="32">
        <f>debut+ROW()-ROW(Tableau1[[#Headers],[Date]])-1</f>
        <v>45323</v>
      </c>
      <c r="D35" s="33" t="str">
        <f>UPPER(TEXT((Tableau1[[#This Row],[Date]]),"mmmm"))</f>
        <v>FÉVRIER</v>
      </c>
      <c r="E35" s="33">
        <f>YEAR(Tableau1[[#This Row],[Date]])</f>
        <v>2024</v>
      </c>
      <c r="F35" s="34">
        <v>0.20833333333333334</v>
      </c>
      <c r="G35" s="34">
        <v>0.5</v>
      </c>
      <c r="H35" s="34"/>
      <c r="I35" s="34"/>
      <c r="J35" s="38"/>
      <c r="K35" s="39">
        <f>MOD(Tableau1[[#This Row],[Fin
apm]]-Tableau1[[#This Row],[Début
apm]],1)+MOD(Tableau1[[#This Row],[Fin
matin]]-Tableau1[[#This Row],[Début
matin]],1)</f>
        <v>0.29166666666666663</v>
      </c>
      <c r="L35" s="39">
        <f>IFERROR(VLOOKUP(Tableau1[[#This Row],[Abs.]],Tmotif[],3,0),0)</f>
        <v>0</v>
      </c>
      <c r="M35" s="39">
        <f ca="1">IF(WEEKDAY(Tableau1[[#This Row],[Date]],2)&lt;7,0,MAX(0,SUM(OFFSET(Tableau1[[#This Row],[Heures]],-6,,7))+SUM(OFFSET(Tableau1[[#This Row],[H_Abs]],-6,,7))-_HS))</f>
        <v>0</v>
      </c>
      <c r="N35" s="16"/>
      <c r="O35" s="16"/>
    </row>
    <row r="36" spans="2:15" ht="15" customHeight="1" x14ac:dyDescent="0.25">
      <c r="B36" s="31">
        <f>WEEKNUM(Tableau1[[#This Row],[Date]])</f>
        <v>5</v>
      </c>
      <c r="C36" s="32">
        <f>debut+ROW()-ROW(Tableau1[[#Headers],[Date]])-1</f>
        <v>45324</v>
      </c>
      <c r="D36" s="33" t="str">
        <f>UPPER(TEXT((Tableau1[[#This Row],[Date]]),"mmmm"))</f>
        <v>FÉVRIER</v>
      </c>
      <c r="E36" s="33">
        <f>YEAR(Tableau1[[#This Row],[Date]])</f>
        <v>2024</v>
      </c>
      <c r="F36" s="34">
        <v>0.20833333333333334</v>
      </c>
      <c r="G36" s="34">
        <v>0.5</v>
      </c>
      <c r="H36" s="34"/>
      <c r="I36" s="34"/>
      <c r="J36" s="38"/>
      <c r="K36" s="39">
        <f>MOD(Tableau1[[#This Row],[Fin
apm]]-Tableau1[[#This Row],[Début
apm]],1)+MOD(Tableau1[[#This Row],[Fin
matin]]-Tableau1[[#This Row],[Début
matin]],1)</f>
        <v>0.29166666666666663</v>
      </c>
      <c r="L36" s="39">
        <f>IFERROR(VLOOKUP(Tableau1[[#This Row],[Abs.]],Tmotif[],3,0),0)</f>
        <v>0</v>
      </c>
      <c r="M36" s="39">
        <f ca="1">IF(WEEKDAY(Tableau1[[#This Row],[Date]],2)&lt;7,0,MAX(0,SUM(OFFSET(Tableau1[[#This Row],[Heures]],-6,,7))+SUM(OFFSET(Tableau1[[#This Row],[H_Abs]],-6,,7))-_HS))</f>
        <v>0</v>
      </c>
      <c r="N36" s="16"/>
      <c r="O36" s="16"/>
    </row>
    <row r="37" spans="2:15" ht="15" customHeight="1" x14ac:dyDescent="0.25">
      <c r="B37" s="31">
        <f>WEEKNUM(Tableau1[[#This Row],[Date]])</f>
        <v>5</v>
      </c>
      <c r="C37" s="32">
        <f>debut+ROW()-ROW(Tableau1[[#Headers],[Date]])-1</f>
        <v>45325</v>
      </c>
      <c r="D37" s="33" t="str">
        <f>UPPER(TEXT((Tableau1[[#This Row],[Date]]),"mmmm"))</f>
        <v>FÉVRIER</v>
      </c>
      <c r="E37" s="33">
        <f>YEAR(Tableau1[[#This Row],[Date]])</f>
        <v>2024</v>
      </c>
      <c r="F37" s="34"/>
      <c r="G37" s="34"/>
      <c r="H37" s="34"/>
      <c r="I37" s="34"/>
      <c r="J37" s="38"/>
      <c r="K37" s="39">
        <f>MOD(Tableau1[[#This Row],[Fin
apm]]-Tableau1[[#This Row],[Début
apm]],1)+MOD(Tableau1[[#This Row],[Fin
matin]]-Tableau1[[#This Row],[Début
matin]],1)</f>
        <v>0</v>
      </c>
      <c r="L37" s="39">
        <f>IFERROR(VLOOKUP(Tableau1[[#This Row],[Abs.]],Tmotif[],3,0),0)</f>
        <v>0</v>
      </c>
      <c r="M37" s="39">
        <f ca="1">IF(WEEKDAY(Tableau1[[#This Row],[Date]],2)&lt;7,0,MAX(0,SUM(OFFSET(Tableau1[[#This Row],[Heures]],-6,,7))+SUM(OFFSET(Tableau1[[#This Row],[H_Abs]],-6,,7))-_HS))</f>
        <v>0</v>
      </c>
      <c r="N37" s="16"/>
      <c r="O37" s="16"/>
    </row>
    <row r="38" spans="2:15" ht="15" customHeight="1" x14ac:dyDescent="0.25">
      <c r="B38" s="31">
        <f>WEEKNUM(Tableau1[[#This Row],[Date]])</f>
        <v>6</v>
      </c>
      <c r="C38" s="32">
        <f>debut+ROW()-ROW(Tableau1[[#Headers],[Date]])-1</f>
        <v>45326</v>
      </c>
      <c r="D38" s="33" t="str">
        <f>UPPER(TEXT((Tableau1[[#This Row],[Date]]),"mmmm"))</f>
        <v>FÉVRIER</v>
      </c>
      <c r="E38" s="33">
        <f>YEAR(Tableau1[[#This Row],[Date]])</f>
        <v>2024</v>
      </c>
      <c r="F38" s="34"/>
      <c r="G38" s="34"/>
      <c r="H38" s="34"/>
      <c r="I38" s="34"/>
      <c r="J38" s="38"/>
      <c r="K38" s="39">
        <f>MOD(Tableau1[[#This Row],[Fin
apm]]-Tableau1[[#This Row],[Début
apm]],1)+MOD(Tableau1[[#This Row],[Fin
matin]]-Tableau1[[#This Row],[Début
matin]],1)</f>
        <v>0</v>
      </c>
      <c r="L38" s="39">
        <f>IFERROR(VLOOKUP(Tableau1[[#This Row],[Abs.]],Tmotif[],3,0),0)</f>
        <v>0</v>
      </c>
      <c r="M38" s="39">
        <f ca="1">IF(WEEKDAY(Tableau1[[#This Row],[Date]],2)&lt;7,0,MAX(0,SUM(OFFSET(Tableau1[[#This Row],[Heures]],-6,,7))+SUM(OFFSET(Tableau1[[#This Row],[H_Abs]],-6,,7))-_HS))</f>
        <v>0</v>
      </c>
      <c r="N38" s="16"/>
      <c r="O38" s="16"/>
    </row>
    <row r="39" spans="2:15" ht="15" customHeight="1" x14ac:dyDescent="0.25">
      <c r="B39" s="31">
        <f>WEEKNUM(Tableau1[[#This Row],[Date]])</f>
        <v>6</v>
      </c>
      <c r="C39" s="32">
        <f>debut+ROW()-ROW(Tableau1[[#Headers],[Date]])-1</f>
        <v>45327</v>
      </c>
      <c r="D39" s="33" t="str">
        <f>UPPER(TEXT((Tableau1[[#This Row],[Date]]),"mmmm"))</f>
        <v>FÉVRIER</v>
      </c>
      <c r="E39" s="33">
        <f>YEAR(Tableau1[[#This Row],[Date]])</f>
        <v>2024</v>
      </c>
      <c r="F39" s="34">
        <v>0.20833333333333334</v>
      </c>
      <c r="G39" s="34">
        <v>0.5</v>
      </c>
      <c r="H39" s="34"/>
      <c r="I39" s="34"/>
      <c r="J39" s="38"/>
      <c r="K39" s="39">
        <f>MOD(Tableau1[[#This Row],[Fin
apm]]-Tableau1[[#This Row],[Début
apm]],1)+MOD(Tableau1[[#This Row],[Fin
matin]]-Tableau1[[#This Row],[Début
matin]],1)</f>
        <v>0.29166666666666663</v>
      </c>
      <c r="L39" s="39">
        <f>IFERROR(VLOOKUP(Tableau1[[#This Row],[Abs.]],Tmotif[],3,0),0)</f>
        <v>0</v>
      </c>
      <c r="M39" s="39">
        <f ca="1">IF(WEEKDAY(Tableau1[[#This Row],[Date]],2)&lt;7,0,MAX(0,SUM(OFFSET(Tableau1[[#This Row],[Heures]],-6,,7))+SUM(OFFSET(Tableau1[[#This Row],[H_Abs]],-6,,7))-_HS))</f>
        <v>0</v>
      </c>
      <c r="N39" s="16"/>
      <c r="O39" s="16"/>
    </row>
    <row r="40" spans="2:15" ht="15" customHeight="1" x14ac:dyDescent="0.25">
      <c r="B40" s="31">
        <f>WEEKNUM(Tableau1[[#This Row],[Date]])</f>
        <v>6</v>
      </c>
      <c r="C40" s="32">
        <f>debut+ROW()-ROW(Tableau1[[#Headers],[Date]])-1</f>
        <v>45328</v>
      </c>
      <c r="D40" s="33" t="str">
        <f>UPPER(TEXT((Tableau1[[#This Row],[Date]]),"mmmm"))</f>
        <v>FÉVRIER</v>
      </c>
      <c r="E40" s="33">
        <f>YEAR(Tableau1[[#This Row],[Date]])</f>
        <v>2024</v>
      </c>
      <c r="F40" s="34">
        <v>0.20833333333333334</v>
      </c>
      <c r="G40" s="34">
        <v>0.5</v>
      </c>
      <c r="H40" s="34"/>
      <c r="I40" s="34"/>
      <c r="J40" s="38"/>
      <c r="K40" s="39">
        <f>MOD(Tableau1[[#This Row],[Fin
apm]]-Tableau1[[#This Row],[Début
apm]],1)+MOD(Tableau1[[#This Row],[Fin
matin]]-Tableau1[[#This Row],[Début
matin]],1)</f>
        <v>0.29166666666666663</v>
      </c>
      <c r="L40" s="39">
        <f>IFERROR(VLOOKUP(Tableau1[[#This Row],[Abs.]],Tmotif[],3,0),0)</f>
        <v>0</v>
      </c>
      <c r="M40" s="39">
        <f ca="1">IF(WEEKDAY(Tableau1[[#This Row],[Date]],2)&lt;7,0,MAX(0,SUM(OFFSET(Tableau1[[#This Row],[Heures]],-6,,7))+SUM(OFFSET(Tableau1[[#This Row],[H_Abs]],-6,,7))-_HS))</f>
        <v>0</v>
      </c>
      <c r="N40" s="16"/>
      <c r="O40" s="16"/>
    </row>
    <row r="41" spans="2:15" ht="15" customHeight="1" x14ac:dyDescent="0.25">
      <c r="B41" s="31">
        <f>WEEKNUM(Tableau1[[#This Row],[Date]])</f>
        <v>6</v>
      </c>
      <c r="C41" s="32">
        <f>debut+ROW()-ROW(Tableau1[[#Headers],[Date]])-1</f>
        <v>45329</v>
      </c>
      <c r="D41" s="33" t="str">
        <f>UPPER(TEXT((Tableau1[[#This Row],[Date]]),"mmmm"))</f>
        <v>FÉVRIER</v>
      </c>
      <c r="E41" s="33">
        <f>YEAR(Tableau1[[#This Row],[Date]])</f>
        <v>2024</v>
      </c>
      <c r="F41" s="34">
        <v>0.20833333333333334</v>
      </c>
      <c r="G41" s="34">
        <v>0.5</v>
      </c>
      <c r="H41" s="34"/>
      <c r="I41" s="34"/>
      <c r="J41" s="38"/>
      <c r="K41" s="39">
        <f>MOD(Tableau1[[#This Row],[Fin
apm]]-Tableau1[[#This Row],[Début
apm]],1)+MOD(Tableau1[[#This Row],[Fin
matin]]-Tableau1[[#This Row],[Début
matin]],1)</f>
        <v>0.29166666666666663</v>
      </c>
      <c r="L41" s="39">
        <f>IFERROR(VLOOKUP(Tableau1[[#This Row],[Abs.]],Tmotif[],3,0),0)</f>
        <v>0</v>
      </c>
      <c r="M41" s="39">
        <f ca="1">IF(WEEKDAY(Tableau1[[#This Row],[Date]],2)&lt;7,0,MAX(0,SUM(OFFSET(Tableau1[[#This Row],[Heures]],-6,,7))+SUM(OFFSET(Tableau1[[#This Row],[H_Abs]],-6,,7))-_HS))</f>
        <v>0</v>
      </c>
      <c r="N41" s="16"/>
      <c r="O41" s="16"/>
    </row>
    <row r="42" spans="2:15" ht="15" customHeight="1" x14ac:dyDescent="0.25">
      <c r="B42" s="31">
        <f>WEEKNUM(Tableau1[[#This Row],[Date]])</f>
        <v>6</v>
      </c>
      <c r="C42" s="32">
        <f>debut+ROW()-ROW(Tableau1[[#Headers],[Date]])-1</f>
        <v>45330</v>
      </c>
      <c r="D42" s="33" t="str">
        <f>UPPER(TEXT((Tableau1[[#This Row],[Date]]),"mmmm"))</f>
        <v>FÉVRIER</v>
      </c>
      <c r="E42" s="33">
        <f>YEAR(Tableau1[[#This Row],[Date]])</f>
        <v>2024</v>
      </c>
      <c r="F42" s="34">
        <v>0.20833333333333334</v>
      </c>
      <c r="G42" s="34">
        <v>0.5</v>
      </c>
      <c r="H42" s="34"/>
      <c r="I42" s="34"/>
      <c r="J42" s="38"/>
      <c r="K42" s="39">
        <f>MOD(Tableau1[[#This Row],[Fin
apm]]-Tableau1[[#This Row],[Début
apm]],1)+MOD(Tableau1[[#This Row],[Fin
matin]]-Tableau1[[#This Row],[Début
matin]],1)</f>
        <v>0.29166666666666663</v>
      </c>
      <c r="L42" s="39">
        <f>IFERROR(VLOOKUP(Tableau1[[#This Row],[Abs.]],Tmotif[],3,0),0)</f>
        <v>0</v>
      </c>
      <c r="M42" s="39">
        <f ca="1">IF(WEEKDAY(Tableau1[[#This Row],[Date]],2)&lt;7,0,MAX(0,SUM(OFFSET(Tableau1[[#This Row],[Heures]],-6,,7))+SUM(OFFSET(Tableau1[[#This Row],[H_Abs]],-6,,7))-_HS))</f>
        <v>0</v>
      </c>
      <c r="N42" s="16"/>
      <c r="O42" s="16"/>
    </row>
    <row r="43" spans="2:15" ht="15" customHeight="1" x14ac:dyDescent="0.25">
      <c r="B43" s="31">
        <f>WEEKNUM(Tableau1[[#This Row],[Date]])</f>
        <v>6</v>
      </c>
      <c r="C43" s="32">
        <f>debut+ROW()-ROW(Tableau1[[#Headers],[Date]])-1</f>
        <v>45331</v>
      </c>
      <c r="D43" s="33" t="str">
        <f>UPPER(TEXT((Tableau1[[#This Row],[Date]]),"mmmm"))</f>
        <v>FÉVRIER</v>
      </c>
      <c r="E43" s="33">
        <f>YEAR(Tableau1[[#This Row],[Date]])</f>
        <v>2024</v>
      </c>
      <c r="F43" s="34">
        <v>0.20833333333333334</v>
      </c>
      <c r="G43" s="34">
        <v>0.5</v>
      </c>
      <c r="H43" s="34"/>
      <c r="I43" s="34"/>
      <c r="J43" s="38"/>
      <c r="K43" s="39">
        <f>MOD(Tableau1[[#This Row],[Fin
apm]]-Tableau1[[#This Row],[Début
apm]],1)+MOD(Tableau1[[#This Row],[Fin
matin]]-Tableau1[[#This Row],[Début
matin]],1)</f>
        <v>0.29166666666666663</v>
      </c>
      <c r="L43" s="39">
        <f>IFERROR(VLOOKUP(Tableau1[[#This Row],[Abs.]],Tmotif[],3,0),0)</f>
        <v>0</v>
      </c>
      <c r="M43" s="39">
        <f ca="1">IF(WEEKDAY(Tableau1[[#This Row],[Date]],2)&lt;7,0,MAX(0,SUM(OFFSET(Tableau1[[#This Row],[Heures]],-6,,7))+SUM(OFFSET(Tableau1[[#This Row],[H_Abs]],-6,,7))-_HS))</f>
        <v>0</v>
      </c>
      <c r="N43" s="16"/>
      <c r="O43" s="16"/>
    </row>
    <row r="44" spans="2:15" ht="15" customHeight="1" x14ac:dyDescent="0.25">
      <c r="B44" s="31">
        <f>WEEKNUM(Tableau1[[#This Row],[Date]])</f>
        <v>6</v>
      </c>
      <c r="C44" s="32">
        <f>debut+ROW()-ROW(Tableau1[[#Headers],[Date]])-1</f>
        <v>45332</v>
      </c>
      <c r="D44" s="33" t="str">
        <f>UPPER(TEXT((Tableau1[[#This Row],[Date]]),"mmmm"))</f>
        <v>FÉVRIER</v>
      </c>
      <c r="E44" s="33">
        <f>YEAR(Tableau1[[#This Row],[Date]])</f>
        <v>2024</v>
      </c>
      <c r="F44" s="34"/>
      <c r="G44" s="34"/>
      <c r="H44" s="34"/>
      <c r="I44" s="34"/>
      <c r="J44" s="38"/>
      <c r="K44" s="39">
        <f>MOD(Tableau1[[#This Row],[Fin
apm]]-Tableau1[[#This Row],[Début
apm]],1)+MOD(Tableau1[[#This Row],[Fin
matin]]-Tableau1[[#This Row],[Début
matin]],1)</f>
        <v>0</v>
      </c>
      <c r="L44" s="39">
        <f>IFERROR(VLOOKUP(Tableau1[[#This Row],[Abs.]],Tmotif[],3,0),0)</f>
        <v>0</v>
      </c>
      <c r="M44" s="39">
        <f ca="1">IF(WEEKDAY(Tableau1[[#This Row],[Date]],2)&lt;7,0,MAX(0,SUM(OFFSET(Tableau1[[#This Row],[Heures]],-6,,7))+SUM(OFFSET(Tableau1[[#This Row],[H_Abs]],-6,,7))-_HS))</f>
        <v>0</v>
      </c>
      <c r="N44" s="16"/>
      <c r="O44" s="16"/>
    </row>
    <row r="45" spans="2:15" ht="15" customHeight="1" x14ac:dyDescent="0.25">
      <c r="B45" s="31">
        <f>WEEKNUM(Tableau1[[#This Row],[Date]])</f>
        <v>7</v>
      </c>
      <c r="C45" s="32">
        <f>debut+ROW()-ROW(Tableau1[[#Headers],[Date]])-1</f>
        <v>45333</v>
      </c>
      <c r="D45" s="33" t="str">
        <f>UPPER(TEXT((Tableau1[[#This Row],[Date]]),"mmmm"))</f>
        <v>FÉVRIER</v>
      </c>
      <c r="E45" s="33">
        <f>YEAR(Tableau1[[#This Row],[Date]])</f>
        <v>2024</v>
      </c>
      <c r="F45" s="34"/>
      <c r="G45" s="34"/>
      <c r="H45" s="34"/>
      <c r="I45" s="34"/>
      <c r="J45" s="38"/>
      <c r="K45" s="39">
        <f>MOD(Tableau1[[#This Row],[Fin
apm]]-Tableau1[[#This Row],[Début
apm]],1)+MOD(Tableau1[[#This Row],[Fin
matin]]-Tableau1[[#This Row],[Début
matin]],1)</f>
        <v>0</v>
      </c>
      <c r="L45" s="39">
        <f>IFERROR(VLOOKUP(Tableau1[[#This Row],[Abs.]],Tmotif[],3,0),0)</f>
        <v>0</v>
      </c>
      <c r="M45" s="39">
        <f ca="1">IF(WEEKDAY(Tableau1[[#This Row],[Date]],2)&lt;7,0,MAX(0,SUM(OFFSET(Tableau1[[#This Row],[Heures]],-6,,7))+SUM(OFFSET(Tableau1[[#This Row],[H_Abs]],-6,,7))-_HS))</f>
        <v>0</v>
      </c>
      <c r="N45" s="16"/>
      <c r="O45" s="16"/>
    </row>
    <row r="46" spans="2:15" ht="15" customHeight="1" x14ac:dyDescent="0.25">
      <c r="B46" s="31">
        <f>WEEKNUM(Tableau1[[#This Row],[Date]])</f>
        <v>7</v>
      </c>
      <c r="C46" s="32">
        <f>debut+ROW()-ROW(Tableau1[[#Headers],[Date]])-1</f>
        <v>45334</v>
      </c>
      <c r="D46" s="33" t="str">
        <f>UPPER(TEXT((Tableau1[[#This Row],[Date]]),"mmmm"))</f>
        <v>FÉVRIER</v>
      </c>
      <c r="E46" s="33">
        <f>YEAR(Tableau1[[#This Row],[Date]])</f>
        <v>2024</v>
      </c>
      <c r="F46" s="34"/>
      <c r="G46" s="34"/>
      <c r="H46" s="34"/>
      <c r="I46" s="34"/>
      <c r="J46" s="38"/>
      <c r="K46" s="39">
        <f>MOD(Tableau1[[#This Row],[Fin
apm]]-Tableau1[[#This Row],[Début
apm]],1)+MOD(Tableau1[[#This Row],[Fin
matin]]-Tableau1[[#This Row],[Début
matin]],1)</f>
        <v>0</v>
      </c>
      <c r="L46" s="39">
        <f>IFERROR(VLOOKUP(Tableau1[[#This Row],[Abs.]],Tmotif[],3,0),0)</f>
        <v>0</v>
      </c>
      <c r="M46" s="39">
        <f ca="1">IF(WEEKDAY(Tableau1[[#This Row],[Date]],2)&lt;7,0,MAX(0,SUM(OFFSET(Tableau1[[#This Row],[Heures]],-6,,7))+SUM(OFFSET(Tableau1[[#This Row],[H_Abs]],-6,,7))-_HS))</f>
        <v>0</v>
      </c>
      <c r="N46" s="16"/>
      <c r="O46" s="16"/>
    </row>
    <row r="47" spans="2:15" ht="15" customHeight="1" x14ac:dyDescent="0.25">
      <c r="B47" s="31">
        <f>WEEKNUM(Tableau1[[#This Row],[Date]])</f>
        <v>7</v>
      </c>
      <c r="C47" s="32">
        <f>debut+ROW()-ROW(Tableau1[[#Headers],[Date]])-1</f>
        <v>45335</v>
      </c>
      <c r="D47" s="33" t="str">
        <f>UPPER(TEXT((Tableau1[[#This Row],[Date]]),"mmmm"))</f>
        <v>FÉVRIER</v>
      </c>
      <c r="E47" s="33">
        <f>YEAR(Tableau1[[#This Row],[Date]])</f>
        <v>2024</v>
      </c>
      <c r="F47" s="34">
        <v>0.20833333333333334</v>
      </c>
      <c r="G47" s="34">
        <v>0.5</v>
      </c>
      <c r="H47" s="34"/>
      <c r="I47" s="34"/>
      <c r="J47" s="38"/>
      <c r="K47" s="39">
        <f>MOD(Tableau1[[#This Row],[Fin
apm]]-Tableau1[[#This Row],[Début
apm]],1)+MOD(Tableau1[[#This Row],[Fin
matin]]-Tableau1[[#This Row],[Début
matin]],1)</f>
        <v>0.29166666666666663</v>
      </c>
      <c r="L47" s="39">
        <f>IFERROR(VLOOKUP(Tableau1[[#This Row],[Abs.]],Tmotif[],3,0),0)</f>
        <v>0</v>
      </c>
      <c r="M47" s="39">
        <f ca="1">IF(WEEKDAY(Tableau1[[#This Row],[Date]],2)&lt;7,0,MAX(0,SUM(OFFSET(Tableau1[[#This Row],[Heures]],-6,,7))+SUM(OFFSET(Tableau1[[#This Row],[H_Abs]],-6,,7))-_HS))</f>
        <v>0</v>
      </c>
      <c r="N47" s="16"/>
      <c r="O47" s="16"/>
    </row>
    <row r="48" spans="2:15" ht="15" customHeight="1" x14ac:dyDescent="0.25">
      <c r="B48" s="31">
        <f>WEEKNUM(Tableau1[[#This Row],[Date]])</f>
        <v>7</v>
      </c>
      <c r="C48" s="32">
        <f>debut+ROW()-ROW(Tableau1[[#Headers],[Date]])-1</f>
        <v>45336</v>
      </c>
      <c r="D48" s="33" t="str">
        <f>UPPER(TEXT((Tableau1[[#This Row],[Date]]),"mmmm"))</f>
        <v>FÉVRIER</v>
      </c>
      <c r="E48" s="33">
        <f>YEAR(Tableau1[[#This Row],[Date]])</f>
        <v>2024</v>
      </c>
      <c r="F48" s="34">
        <v>0.20833333333333334</v>
      </c>
      <c r="G48" s="34">
        <v>0.5</v>
      </c>
      <c r="H48" s="34"/>
      <c r="I48" s="34"/>
      <c r="J48" s="38"/>
      <c r="K48" s="39">
        <f>MOD(Tableau1[[#This Row],[Fin
apm]]-Tableau1[[#This Row],[Début
apm]],1)+MOD(Tableau1[[#This Row],[Fin
matin]]-Tableau1[[#This Row],[Début
matin]],1)</f>
        <v>0.29166666666666663</v>
      </c>
      <c r="L48" s="39">
        <f>IFERROR(VLOOKUP(Tableau1[[#This Row],[Abs.]],Tmotif[],3,0),0)</f>
        <v>0</v>
      </c>
      <c r="M48" s="39">
        <f ca="1">IF(WEEKDAY(Tableau1[[#This Row],[Date]],2)&lt;7,0,MAX(0,SUM(OFFSET(Tableau1[[#This Row],[Heures]],-6,,7))+SUM(OFFSET(Tableau1[[#This Row],[H_Abs]],-6,,7))-_HS))</f>
        <v>0</v>
      </c>
      <c r="N48" s="16"/>
      <c r="O48" s="16"/>
    </row>
    <row r="49" spans="2:15" ht="15" customHeight="1" x14ac:dyDescent="0.25">
      <c r="B49" s="31">
        <f>WEEKNUM(Tableau1[[#This Row],[Date]])</f>
        <v>7</v>
      </c>
      <c r="C49" s="32">
        <f>debut+ROW()-ROW(Tableau1[[#Headers],[Date]])-1</f>
        <v>45337</v>
      </c>
      <c r="D49" s="33" t="str">
        <f>UPPER(TEXT((Tableau1[[#This Row],[Date]]),"mmmm"))</f>
        <v>FÉVRIER</v>
      </c>
      <c r="E49" s="33">
        <f>YEAR(Tableau1[[#This Row],[Date]])</f>
        <v>2024</v>
      </c>
      <c r="F49" s="34">
        <v>0.20833333333333334</v>
      </c>
      <c r="G49" s="34">
        <v>0.5</v>
      </c>
      <c r="H49" s="34"/>
      <c r="I49" s="34"/>
      <c r="J49" s="38"/>
      <c r="K49" s="39">
        <f>MOD(Tableau1[[#This Row],[Fin
apm]]-Tableau1[[#This Row],[Début
apm]],1)+MOD(Tableau1[[#This Row],[Fin
matin]]-Tableau1[[#This Row],[Début
matin]],1)</f>
        <v>0.29166666666666663</v>
      </c>
      <c r="L49" s="39">
        <f>IFERROR(VLOOKUP(Tableau1[[#This Row],[Abs.]],Tmotif[],3,0),0)</f>
        <v>0</v>
      </c>
      <c r="M49" s="39">
        <f ca="1">IF(WEEKDAY(Tableau1[[#This Row],[Date]],2)&lt;7,0,MAX(0,SUM(OFFSET(Tableau1[[#This Row],[Heures]],-6,,7))+SUM(OFFSET(Tableau1[[#This Row],[H_Abs]],-6,,7))-_HS))</f>
        <v>0</v>
      </c>
      <c r="N49" s="16"/>
      <c r="O49" s="16"/>
    </row>
    <row r="50" spans="2:15" ht="15" customHeight="1" x14ac:dyDescent="0.25">
      <c r="B50" s="31">
        <f>WEEKNUM(Tableau1[[#This Row],[Date]])</f>
        <v>7</v>
      </c>
      <c r="C50" s="32">
        <f>debut+ROW()-ROW(Tableau1[[#Headers],[Date]])-1</f>
        <v>45338</v>
      </c>
      <c r="D50" s="33" t="str">
        <f>UPPER(TEXT((Tableau1[[#This Row],[Date]]),"mmmm"))</f>
        <v>FÉVRIER</v>
      </c>
      <c r="E50" s="33">
        <f>YEAR(Tableau1[[#This Row],[Date]])</f>
        <v>2024</v>
      </c>
      <c r="F50" s="34">
        <v>0.20833333333333334</v>
      </c>
      <c r="G50" s="34">
        <v>0.5</v>
      </c>
      <c r="H50" s="34"/>
      <c r="I50" s="34"/>
      <c r="J50" s="38"/>
      <c r="K50" s="39">
        <f>MOD(Tableau1[[#This Row],[Fin
apm]]-Tableau1[[#This Row],[Début
apm]],1)+MOD(Tableau1[[#This Row],[Fin
matin]]-Tableau1[[#This Row],[Début
matin]],1)</f>
        <v>0.29166666666666663</v>
      </c>
      <c r="L50" s="39">
        <f>IFERROR(VLOOKUP(Tableau1[[#This Row],[Abs.]],Tmotif[],3,0),0)</f>
        <v>0</v>
      </c>
      <c r="M50" s="39">
        <f ca="1">IF(WEEKDAY(Tableau1[[#This Row],[Date]],2)&lt;7,0,MAX(0,SUM(OFFSET(Tableau1[[#This Row],[Heures]],-6,,7))+SUM(OFFSET(Tableau1[[#This Row],[H_Abs]],-6,,7))-_HS))</f>
        <v>0</v>
      </c>
      <c r="N50" s="16"/>
      <c r="O50" s="16"/>
    </row>
    <row r="51" spans="2:15" ht="15" customHeight="1" x14ac:dyDescent="0.25">
      <c r="B51" s="31">
        <f>WEEKNUM(Tableau1[[#This Row],[Date]])</f>
        <v>7</v>
      </c>
      <c r="C51" s="32">
        <f>debut+ROW()-ROW(Tableau1[[#Headers],[Date]])-1</f>
        <v>45339</v>
      </c>
      <c r="D51" s="33" t="str">
        <f>UPPER(TEXT((Tableau1[[#This Row],[Date]]),"mmmm"))</f>
        <v>FÉVRIER</v>
      </c>
      <c r="E51" s="33">
        <f>YEAR(Tableau1[[#This Row],[Date]])</f>
        <v>2024</v>
      </c>
      <c r="F51" s="34"/>
      <c r="G51" s="34"/>
      <c r="H51" s="34"/>
      <c r="I51" s="34"/>
      <c r="J51" s="38"/>
      <c r="K51" s="39">
        <f>MOD(Tableau1[[#This Row],[Fin
apm]]-Tableau1[[#This Row],[Début
apm]],1)+MOD(Tableau1[[#This Row],[Fin
matin]]-Tableau1[[#This Row],[Début
matin]],1)</f>
        <v>0</v>
      </c>
      <c r="L51" s="39">
        <f>IFERROR(VLOOKUP(Tableau1[[#This Row],[Abs.]],Tmotif[],3,0),0)</f>
        <v>0</v>
      </c>
      <c r="M51" s="39">
        <f ca="1">IF(WEEKDAY(Tableau1[[#This Row],[Date]],2)&lt;7,0,MAX(0,SUM(OFFSET(Tableau1[[#This Row],[Heures]],-6,,7))+SUM(OFFSET(Tableau1[[#This Row],[H_Abs]],-6,,7))-_HS))</f>
        <v>0</v>
      </c>
      <c r="N51" s="16"/>
      <c r="O51" s="16"/>
    </row>
    <row r="52" spans="2:15" ht="15" customHeight="1" x14ac:dyDescent="0.25">
      <c r="B52" s="31">
        <f>WEEKNUM(Tableau1[[#This Row],[Date]])</f>
        <v>8</v>
      </c>
      <c r="C52" s="32">
        <f>debut+ROW()-ROW(Tableau1[[#Headers],[Date]])-1</f>
        <v>45340</v>
      </c>
      <c r="D52" s="33" t="str">
        <f>UPPER(TEXT((Tableau1[[#This Row],[Date]]),"mmmm"))</f>
        <v>FÉVRIER</v>
      </c>
      <c r="E52" s="33">
        <f>YEAR(Tableau1[[#This Row],[Date]])</f>
        <v>2024</v>
      </c>
      <c r="F52" s="34"/>
      <c r="G52" s="34"/>
      <c r="H52" s="34"/>
      <c r="I52" s="34"/>
      <c r="J52" s="38"/>
      <c r="K52" s="39">
        <f>MOD(Tableau1[[#This Row],[Fin
apm]]-Tableau1[[#This Row],[Début
apm]],1)+MOD(Tableau1[[#This Row],[Fin
matin]]-Tableau1[[#This Row],[Début
matin]],1)</f>
        <v>0</v>
      </c>
      <c r="L52" s="39">
        <f>IFERROR(VLOOKUP(Tableau1[[#This Row],[Abs.]],Tmotif[],3,0),0)</f>
        <v>0</v>
      </c>
      <c r="M52" s="39">
        <f ca="1">IF(WEEKDAY(Tableau1[[#This Row],[Date]],2)&lt;7,0,MAX(0,SUM(OFFSET(Tableau1[[#This Row],[Heures]],-6,,7))+SUM(OFFSET(Tableau1[[#This Row],[H_Abs]],-6,,7))-_HS))</f>
        <v>0</v>
      </c>
      <c r="N52" s="16"/>
      <c r="O52" s="16"/>
    </row>
    <row r="53" spans="2:15" ht="15" customHeight="1" x14ac:dyDescent="0.25">
      <c r="B53" s="31">
        <f>WEEKNUM(Tableau1[[#This Row],[Date]])</f>
        <v>8</v>
      </c>
      <c r="C53" s="32">
        <f>debut+ROW()-ROW(Tableau1[[#Headers],[Date]])-1</f>
        <v>45341</v>
      </c>
      <c r="D53" s="33" t="str">
        <f>UPPER(TEXT((Tableau1[[#This Row],[Date]]),"mmmm"))</f>
        <v>FÉVRIER</v>
      </c>
      <c r="E53" s="33">
        <f>YEAR(Tableau1[[#This Row],[Date]])</f>
        <v>2024</v>
      </c>
      <c r="F53" s="34">
        <v>0.20833333333333334</v>
      </c>
      <c r="G53" s="34">
        <v>0.5</v>
      </c>
      <c r="H53" s="34"/>
      <c r="I53" s="34"/>
      <c r="J53" s="38"/>
      <c r="K53" s="39">
        <f>MOD(Tableau1[[#This Row],[Fin
apm]]-Tableau1[[#This Row],[Début
apm]],1)+MOD(Tableau1[[#This Row],[Fin
matin]]-Tableau1[[#This Row],[Début
matin]],1)</f>
        <v>0.29166666666666663</v>
      </c>
      <c r="L53" s="39">
        <f>IFERROR(VLOOKUP(Tableau1[[#This Row],[Abs.]],Tmotif[],3,0),0)</f>
        <v>0</v>
      </c>
      <c r="M53" s="39">
        <f ca="1">IF(WEEKDAY(Tableau1[[#This Row],[Date]],2)&lt;7,0,MAX(0,SUM(OFFSET(Tableau1[[#This Row],[Heures]],-6,,7))+SUM(OFFSET(Tableau1[[#This Row],[H_Abs]],-6,,7))-_HS))</f>
        <v>0</v>
      </c>
      <c r="N53" s="16"/>
      <c r="O53" s="16"/>
    </row>
    <row r="54" spans="2:15" ht="15" customHeight="1" x14ac:dyDescent="0.25">
      <c r="B54" s="31">
        <f>WEEKNUM(Tableau1[[#This Row],[Date]])</f>
        <v>8</v>
      </c>
      <c r="C54" s="32">
        <f>debut+ROW()-ROW(Tableau1[[#Headers],[Date]])-1</f>
        <v>45342</v>
      </c>
      <c r="D54" s="33" t="str">
        <f>UPPER(TEXT((Tableau1[[#This Row],[Date]]),"mmmm"))</f>
        <v>FÉVRIER</v>
      </c>
      <c r="E54" s="33">
        <f>YEAR(Tableau1[[#This Row],[Date]])</f>
        <v>2024</v>
      </c>
      <c r="F54" s="34">
        <v>0.20833333333333334</v>
      </c>
      <c r="G54" s="34">
        <v>0.5</v>
      </c>
      <c r="H54" s="34"/>
      <c r="I54" s="34"/>
      <c r="J54" s="38"/>
      <c r="K54" s="39">
        <f>MOD(Tableau1[[#This Row],[Fin
apm]]-Tableau1[[#This Row],[Début
apm]],1)+MOD(Tableau1[[#This Row],[Fin
matin]]-Tableau1[[#This Row],[Début
matin]],1)</f>
        <v>0.29166666666666663</v>
      </c>
      <c r="L54" s="39">
        <f>IFERROR(VLOOKUP(Tableau1[[#This Row],[Abs.]],Tmotif[],3,0),0)</f>
        <v>0</v>
      </c>
      <c r="M54" s="39">
        <f ca="1">IF(WEEKDAY(Tableau1[[#This Row],[Date]],2)&lt;7,0,MAX(0,SUM(OFFSET(Tableau1[[#This Row],[Heures]],-6,,7))+SUM(OFFSET(Tableau1[[#This Row],[H_Abs]],-6,,7))-_HS))</f>
        <v>0</v>
      </c>
      <c r="N54" s="16"/>
      <c r="O54" s="16"/>
    </row>
    <row r="55" spans="2:15" ht="15" customHeight="1" x14ac:dyDescent="0.25">
      <c r="B55" s="31">
        <f>WEEKNUM(Tableau1[[#This Row],[Date]])</f>
        <v>8</v>
      </c>
      <c r="C55" s="32">
        <f>debut+ROW()-ROW(Tableau1[[#Headers],[Date]])-1</f>
        <v>45343</v>
      </c>
      <c r="D55" s="33" t="str">
        <f>UPPER(TEXT((Tableau1[[#This Row],[Date]]),"mmmm"))</f>
        <v>FÉVRIER</v>
      </c>
      <c r="E55" s="33">
        <f>YEAR(Tableau1[[#This Row],[Date]])</f>
        <v>2024</v>
      </c>
      <c r="F55" s="34">
        <v>0.20833333333333334</v>
      </c>
      <c r="G55" s="34">
        <v>0.5</v>
      </c>
      <c r="H55" s="34"/>
      <c r="I55" s="34"/>
      <c r="J55" s="38"/>
      <c r="K55" s="39">
        <f>MOD(Tableau1[[#This Row],[Fin
apm]]-Tableau1[[#This Row],[Début
apm]],1)+MOD(Tableau1[[#This Row],[Fin
matin]]-Tableau1[[#This Row],[Début
matin]],1)</f>
        <v>0.29166666666666663</v>
      </c>
      <c r="L55" s="39">
        <f>IFERROR(VLOOKUP(Tableau1[[#This Row],[Abs.]],Tmotif[],3,0),0)</f>
        <v>0</v>
      </c>
      <c r="M55" s="39">
        <f ca="1">IF(WEEKDAY(Tableau1[[#This Row],[Date]],2)&lt;7,0,MAX(0,SUM(OFFSET(Tableau1[[#This Row],[Heures]],-6,,7))+SUM(OFFSET(Tableau1[[#This Row],[H_Abs]],-6,,7))-_HS))</f>
        <v>0</v>
      </c>
      <c r="N55" s="16"/>
      <c r="O55" s="16"/>
    </row>
    <row r="56" spans="2:15" ht="15" customHeight="1" x14ac:dyDescent="0.25">
      <c r="B56" s="31">
        <f>WEEKNUM(Tableau1[[#This Row],[Date]])</f>
        <v>8</v>
      </c>
      <c r="C56" s="32">
        <f>debut+ROW()-ROW(Tableau1[[#Headers],[Date]])-1</f>
        <v>45344</v>
      </c>
      <c r="D56" s="33" t="str">
        <f>UPPER(TEXT((Tableau1[[#This Row],[Date]]),"mmmm"))</f>
        <v>FÉVRIER</v>
      </c>
      <c r="E56" s="33">
        <f>YEAR(Tableau1[[#This Row],[Date]])</f>
        <v>2024</v>
      </c>
      <c r="F56" s="34">
        <v>0.20833333333333334</v>
      </c>
      <c r="G56" s="34">
        <v>0.5</v>
      </c>
      <c r="H56" s="34"/>
      <c r="I56" s="34"/>
      <c r="J56" s="38"/>
      <c r="K56" s="39">
        <f>MOD(Tableau1[[#This Row],[Fin
apm]]-Tableau1[[#This Row],[Début
apm]],1)+MOD(Tableau1[[#This Row],[Fin
matin]]-Tableau1[[#This Row],[Début
matin]],1)</f>
        <v>0.29166666666666663</v>
      </c>
      <c r="L56" s="39">
        <f>IFERROR(VLOOKUP(Tableau1[[#This Row],[Abs.]],Tmotif[],3,0),0)</f>
        <v>0</v>
      </c>
      <c r="M56" s="39">
        <f ca="1">IF(WEEKDAY(Tableau1[[#This Row],[Date]],2)&lt;7,0,MAX(0,SUM(OFFSET(Tableau1[[#This Row],[Heures]],-6,,7))+SUM(OFFSET(Tableau1[[#This Row],[H_Abs]],-6,,7))-_HS))</f>
        <v>0</v>
      </c>
      <c r="N56" s="16"/>
      <c r="O56" s="16"/>
    </row>
    <row r="57" spans="2:15" ht="15" customHeight="1" x14ac:dyDescent="0.25">
      <c r="B57" s="31">
        <f>WEEKNUM(Tableau1[[#This Row],[Date]])</f>
        <v>8</v>
      </c>
      <c r="C57" s="32">
        <f>debut+ROW()-ROW(Tableau1[[#Headers],[Date]])-1</f>
        <v>45345</v>
      </c>
      <c r="D57" s="33" t="str">
        <f>UPPER(TEXT((Tableau1[[#This Row],[Date]]),"mmmm"))</f>
        <v>FÉVRIER</v>
      </c>
      <c r="E57" s="33">
        <f>YEAR(Tableau1[[#This Row],[Date]])</f>
        <v>2024</v>
      </c>
      <c r="F57" s="34">
        <v>0.20833333333333334</v>
      </c>
      <c r="G57" s="34">
        <v>0.5</v>
      </c>
      <c r="H57" s="34"/>
      <c r="I57" s="34"/>
      <c r="J57" s="38"/>
      <c r="K57" s="39">
        <f>MOD(Tableau1[[#This Row],[Fin
apm]]-Tableau1[[#This Row],[Début
apm]],1)+MOD(Tableau1[[#This Row],[Fin
matin]]-Tableau1[[#This Row],[Début
matin]],1)</f>
        <v>0.29166666666666663</v>
      </c>
      <c r="L57" s="39">
        <f>IFERROR(VLOOKUP(Tableau1[[#This Row],[Abs.]],Tmotif[],3,0),0)</f>
        <v>0</v>
      </c>
      <c r="M57" s="39">
        <f ca="1">IF(WEEKDAY(Tableau1[[#This Row],[Date]],2)&lt;7,0,MAX(0,SUM(OFFSET(Tableau1[[#This Row],[Heures]],-6,,7))+SUM(OFFSET(Tableau1[[#This Row],[H_Abs]],-6,,7))-_HS))</f>
        <v>0</v>
      </c>
      <c r="N57" s="16"/>
      <c r="O57" s="16"/>
    </row>
    <row r="58" spans="2:15" ht="15" customHeight="1" x14ac:dyDescent="0.25">
      <c r="B58" s="31">
        <f>WEEKNUM(Tableau1[[#This Row],[Date]])</f>
        <v>8</v>
      </c>
      <c r="C58" s="32">
        <f>debut+ROW()-ROW(Tableau1[[#Headers],[Date]])-1</f>
        <v>45346</v>
      </c>
      <c r="D58" s="33" t="str">
        <f>UPPER(TEXT((Tableau1[[#This Row],[Date]]),"mmmm"))</f>
        <v>FÉVRIER</v>
      </c>
      <c r="E58" s="33">
        <f>YEAR(Tableau1[[#This Row],[Date]])</f>
        <v>2024</v>
      </c>
      <c r="F58" s="34"/>
      <c r="G58" s="34"/>
      <c r="H58" s="34"/>
      <c r="I58" s="34"/>
      <c r="J58" s="38"/>
      <c r="K58" s="39">
        <f>MOD(Tableau1[[#This Row],[Fin
apm]]-Tableau1[[#This Row],[Début
apm]],1)+MOD(Tableau1[[#This Row],[Fin
matin]]-Tableau1[[#This Row],[Début
matin]],1)</f>
        <v>0</v>
      </c>
      <c r="L58" s="39">
        <f>IFERROR(VLOOKUP(Tableau1[[#This Row],[Abs.]],Tmotif[],3,0),0)</f>
        <v>0</v>
      </c>
      <c r="M58" s="39">
        <f ca="1">IF(WEEKDAY(Tableau1[[#This Row],[Date]],2)&lt;7,0,MAX(0,SUM(OFFSET(Tableau1[[#This Row],[Heures]],-6,,7))+SUM(OFFSET(Tableau1[[#This Row],[H_Abs]],-6,,7))-_HS))</f>
        <v>0</v>
      </c>
      <c r="N58" s="16"/>
      <c r="O58" s="16"/>
    </row>
    <row r="59" spans="2:15" ht="15" customHeight="1" x14ac:dyDescent="0.25">
      <c r="B59" s="31">
        <f>WEEKNUM(Tableau1[[#This Row],[Date]])</f>
        <v>9</v>
      </c>
      <c r="C59" s="32">
        <f>debut+ROW()-ROW(Tableau1[[#Headers],[Date]])-1</f>
        <v>45347</v>
      </c>
      <c r="D59" s="33" t="str">
        <f>UPPER(TEXT((Tableau1[[#This Row],[Date]]),"mmmm"))</f>
        <v>FÉVRIER</v>
      </c>
      <c r="E59" s="33">
        <f>YEAR(Tableau1[[#This Row],[Date]])</f>
        <v>2024</v>
      </c>
      <c r="F59" s="34"/>
      <c r="G59" s="34"/>
      <c r="H59" s="34"/>
      <c r="I59" s="34"/>
      <c r="J59" s="38"/>
      <c r="K59" s="39">
        <f>MOD(Tableau1[[#This Row],[Fin
apm]]-Tableau1[[#This Row],[Début
apm]],1)+MOD(Tableau1[[#This Row],[Fin
matin]]-Tableau1[[#This Row],[Début
matin]],1)</f>
        <v>0</v>
      </c>
      <c r="L59" s="39">
        <f>IFERROR(VLOOKUP(Tableau1[[#This Row],[Abs.]],Tmotif[],3,0),0)</f>
        <v>0</v>
      </c>
      <c r="M59" s="39">
        <f ca="1">IF(WEEKDAY(Tableau1[[#This Row],[Date]],2)&lt;7,0,MAX(0,SUM(OFFSET(Tableau1[[#This Row],[Heures]],-6,,7))+SUM(OFFSET(Tableau1[[#This Row],[H_Abs]],-6,,7))-_HS))</f>
        <v>0</v>
      </c>
      <c r="N59" s="16"/>
      <c r="O59" s="16"/>
    </row>
    <row r="60" spans="2:15" ht="15" customHeight="1" x14ac:dyDescent="0.25">
      <c r="B60" s="31">
        <f>WEEKNUM(Tableau1[[#This Row],[Date]])</f>
        <v>9</v>
      </c>
      <c r="C60" s="32">
        <f>debut+ROW()-ROW(Tableau1[[#Headers],[Date]])-1</f>
        <v>45348</v>
      </c>
      <c r="D60" s="33" t="str">
        <f>UPPER(TEXT((Tableau1[[#This Row],[Date]]),"mmmm"))</f>
        <v>FÉVRIER</v>
      </c>
      <c r="E60" s="33">
        <f>YEAR(Tableau1[[#This Row],[Date]])</f>
        <v>2024</v>
      </c>
      <c r="F60" s="34"/>
      <c r="G60" s="34"/>
      <c r="H60" s="34"/>
      <c r="I60" s="34"/>
      <c r="J60" s="38"/>
      <c r="K60" s="39">
        <f>MOD(Tableau1[[#This Row],[Fin
apm]]-Tableau1[[#This Row],[Début
apm]],1)+MOD(Tableau1[[#This Row],[Fin
matin]]-Tableau1[[#This Row],[Début
matin]],1)</f>
        <v>0</v>
      </c>
      <c r="L60" s="39">
        <f>IFERROR(VLOOKUP(Tableau1[[#This Row],[Abs.]],Tmotif[],3,0),0)</f>
        <v>0</v>
      </c>
      <c r="M60" s="39">
        <f ca="1">IF(WEEKDAY(Tableau1[[#This Row],[Date]],2)&lt;7,0,MAX(0,SUM(OFFSET(Tableau1[[#This Row],[Heures]],-6,,7))+SUM(OFFSET(Tableau1[[#This Row],[H_Abs]],-6,,7))-_HS))</f>
        <v>0</v>
      </c>
      <c r="N60" s="16"/>
      <c r="O60" s="16"/>
    </row>
    <row r="61" spans="2:15" ht="15" customHeight="1" x14ac:dyDescent="0.25">
      <c r="B61" s="31">
        <f>WEEKNUM(Tableau1[[#This Row],[Date]])</f>
        <v>9</v>
      </c>
      <c r="C61" s="32">
        <f>debut+ROW()-ROW(Tableau1[[#Headers],[Date]])-1</f>
        <v>45349</v>
      </c>
      <c r="D61" s="33" t="str">
        <f>UPPER(TEXT((Tableau1[[#This Row],[Date]]),"mmmm"))</f>
        <v>FÉVRIER</v>
      </c>
      <c r="E61" s="33">
        <f>YEAR(Tableau1[[#This Row],[Date]])</f>
        <v>2024</v>
      </c>
      <c r="F61" s="34">
        <v>0.20833333333333334</v>
      </c>
      <c r="G61" s="34">
        <v>0.5</v>
      </c>
      <c r="H61" s="34"/>
      <c r="I61" s="34"/>
      <c r="J61" s="38"/>
      <c r="K61" s="39">
        <f>MOD(Tableau1[[#This Row],[Fin
apm]]-Tableau1[[#This Row],[Début
apm]],1)+MOD(Tableau1[[#This Row],[Fin
matin]]-Tableau1[[#This Row],[Début
matin]],1)</f>
        <v>0.29166666666666663</v>
      </c>
      <c r="L61" s="39">
        <f>IFERROR(VLOOKUP(Tableau1[[#This Row],[Abs.]],Tmotif[],3,0),0)</f>
        <v>0</v>
      </c>
      <c r="M61" s="39">
        <f ca="1">IF(WEEKDAY(Tableau1[[#This Row],[Date]],2)&lt;7,0,MAX(0,SUM(OFFSET(Tableau1[[#This Row],[Heures]],-6,,7))+SUM(OFFSET(Tableau1[[#This Row],[H_Abs]],-6,,7))-_HS))</f>
        <v>0</v>
      </c>
      <c r="N61" s="16"/>
      <c r="O61" s="16"/>
    </row>
    <row r="62" spans="2:15" ht="15" customHeight="1" x14ac:dyDescent="0.25">
      <c r="B62" s="31">
        <f>WEEKNUM(Tableau1[[#This Row],[Date]])</f>
        <v>9</v>
      </c>
      <c r="C62" s="32">
        <f>debut+ROW()-ROW(Tableau1[[#Headers],[Date]])-1</f>
        <v>45350</v>
      </c>
      <c r="D62" s="33" t="str">
        <f>UPPER(TEXT((Tableau1[[#This Row],[Date]]),"mmmm"))</f>
        <v>FÉVRIER</v>
      </c>
      <c r="E62" s="33">
        <f>YEAR(Tableau1[[#This Row],[Date]])</f>
        <v>2024</v>
      </c>
      <c r="F62" s="34">
        <v>0.20833333333333334</v>
      </c>
      <c r="G62" s="34">
        <v>0.5</v>
      </c>
      <c r="H62" s="34"/>
      <c r="I62" s="34"/>
      <c r="J62" s="38"/>
      <c r="K62" s="39">
        <f>MOD(Tableau1[[#This Row],[Fin
apm]]-Tableau1[[#This Row],[Début
apm]],1)+MOD(Tableau1[[#This Row],[Fin
matin]]-Tableau1[[#This Row],[Début
matin]],1)</f>
        <v>0.29166666666666663</v>
      </c>
      <c r="L62" s="39">
        <f>IFERROR(VLOOKUP(Tableau1[[#This Row],[Abs.]],Tmotif[],3,0),0)</f>
        <v>0</v>
      </c>
      <c r="M62" s="39">
        <f ca="1">IF(WEEKDAY(Tableau1[[#This Row],[Date]],2)&lt;7,0,MAX(0,SUM(OFFSET(Tableau1[[#This Row],[Heures]],-6,,7))+SUM(OFFSET(Tableau1[[#This Row],[H_Abs]],-6,,7))-_HS))</f>
        <v>0</v>
      </c>
      <c r="N62" s="16"/>
      <c r="O62" s="16"/>
    </row>
    <row r="63" spans="2:15" ht="15" customHeight="1" x14ac:dyDescent="0.25">
      <c r="B63" s="31">
        <f>WEEKNUM(Tableau1[[#This Row],[Date]])</f>
        <v>9</v>
      </c>
      <c r="C63" s="32">
        <f>debut+ROW()-ROW(Tableau1[[#Headers],[Date]])-1</f>
        <v>45351</v>
      </c>
      <c r="D63" s="33" t="str">
        <f>UPPER(TEXT((Tableau1[[#This Row],[Date]]),"mmmm"))</f>
        <v>FÉVRIER</v>
      </c>
      <c r="E63" s="33">
        <f>YEAR(Tableau1[[#This Row],[Date]])</f>
        <v>2024</v>
      </c>
      <c r="F63" s="34">
        <v>0.20833333333333334</v>
      </c>
      <c r="G63" s="34">
        <v>0.5</v>
      </c>
      <c r="H63" s="34"/>
      <c r="I63" s="34"/>
      <c r="J63" s="38"/>
      <c r="K63" s="39">
        <f>MOD(Tableau1[[#This Row],[Fin
apm]]-Tableau1[[#This Row],[Début
apm]],1)+MOD(Tableau1[[#This Row],[Fin
matin]]-Tableau1[[#This Row],[Début
matin]],1)</f>
        <v>0.29166666666666663</v>
      </c>
      <c r="L63" s="39">
        <f>IFERROR(VLOOKUP(Tableau1[[#This Row],[Abs.]],Tmotif[],3,0),0)</f>
        <v>0</v>
      </c>
      <c r="M63" s="39">
        <f ca="1">IF(WEEKDAY(Tableau1[[#This Row],[Date]],2)&lt;7,0,MAX(0,SUM(OFFSET(Tableau1[[#This Row],[Heures]],-6,,7))+SUM(OFFSET(Tableau1[[#This Row],[H_Abs]],-6,,7))-_HS))</f>
        <v>0</v>
      </c>
      <c r="N63" s="16"/>
      <c r="O63" s="16"/>
    </row>
    <row r="64" spans="2:15" ht="15" customHeight="1" x14ac:dyDescent="0.25">
      <c r="B64" s="31">
        <f>WEEKNUM(Tableau1[[#This Row],[Date]])</f>
        <v>9</v>
      </c>
      <c r="C64" s="32">
        <f>debut+ROW()-ROW(Tableau1[[#Headers],[Date]])-1</f>
        <v>45352</v>
      </c>
      <c r="D64" s="33" t="str">
        <f>UPPER(TEXT((Tableau1[[#This Row],[Date]]),"mmmm"))</f>
        <v>MARS</v>
      </c>
      <c r="E64" s="33">
        <f>YEAR(Tableau1[[#This Row],[Date]])</f>
        <v>2024</v>
      </c>
      <c r="F64" s="34">
        <v>0.20833333333333334</v>
      </c>
      <c r="G64" s="34">
        <v>0.5</v>
      </c>
      <c r="H64" s="34"/>
      <c r="I64" s="34"/>
      <c r="J64" s="38"/>
      <c r="K64" s="39">
        <f>MOD(Tableau1[[#This Row],[Fin
apm]]-Tableau1[[#This Row],[Début
apm]],1)+MOD(Tableau1[[#This Row],[Fin
matin]]-Tableau1[[#This Row],[Début
matin]],1)</f>
        <v>0.29166666666666663</v>
      </c>
      <c r="L64" s="39">
        <f>IFERROR(VLOOKUP(Tableau1[[#This Row],[Abs.]],Tmotif[],3,0),0)</f>
        <v>0</v>
      </c>
      <c r="M64" s="39">
        <f ca="1">IF(WEEKDAY(Tableau1[[#This Row],[Date]],2)&lt;7,0,MAX(0,SUM(OFFSET(Tableau1[[#This Row],[Heures]],-6,,7))+SUM(OFFSET(Tableau1[[#This Row],[H_Abs]],-6,,7))-_HS))</f>
        <v>0</v>
      </c>
      <c r="N64" s="16"/>
      <c r="O64" s="16"/>
    </row>
    <row r="65" spans="2:15" ht="15" customHeight="1" x14ac:dyDescent="0.25">
      <c r="B65" s="31">
        <f>WEEKNUM(Tableau1[[#This Row],[Date]])</f>
        <v>9</v>
      </c>
      <c r="C65" s="32">
        <f>debut+ROW()-ROW(Tableau1[[#Headers],[Date]])-1</f>
        <v>45353</v>
      </c>
      <c r="D65" s="33" t="str">
        <f>UPPER(TEXT((Tableau1[[#This Row],[Date]]),"mmmm"))</f>
        <v>MARS</v>
      </c>
      <c r="E65" s="33">
        <f>YEAR(Tableau1[[#This Row],[Date]])</f>
        <v>2024</v>
      </c>
      <c r="F65" s="34"/>
      <c r="G65" s="34"/>
      <c r="H65" s="34"/>
      <c r="I65" s="34"/>
      <c r="J65" s="38"/>
      <c r="K65" s="39">
        <f>MOD(Tableau1[[#This Row],[Fin
apm]]-Tableau1[[#This Row],[Début
apm]],1)+MOD(Tableau1[[#This Row],[Fin
matin]]-Tableau1[[#This Row],[Début
matin]],1)</f>
        <v>0</v>
      </c>
      <c r="L65" s="39">
        <f>IFERROR(VLOOKUP(Tableau1[[#This Row],[Abs.]],Tmotif[],3,0),0)</f>
        <v>0</v>
      </c>
      <c r="M65" s="39">
        <f ca="1">IF(WEEKDAY(Tableau1[[#This Row],[Date]],2)&lt;7,0,MAX(0,SUM(OFFSET(Tableau1[[#This Row],[Heures]],-6,,7))+SUM(OFFSET(Tableau1[[#This Row],[H_Abs]],-6,,7))-_HS))</f>
        <v>0</v>
      </c>
      <c r="N65" s="16"/>
      <c r="O65" s="16"/>
    </row>
    <row r="66" spans="2:15" ht="15" customHeight="1" x14ac:dyDescent="0.25">
      <c r="B66" s="31">
        <f>WEEKNUM(Tableau1[[#This Row],[Date]])</f>
        <v>10</v>
      </c>
      <c r="C66" s="32">
        <f>debut+ROW()-ROW(Tableau1[[#Headers],[Date]])-1</f>
        <v>45354</v>
      </c>
      <c r="D66" s="33" t="str">
        <f>UPPER(TEXT((Tableau1[[#This Row],[Date]]),"mmmm"))</f>
        <v>MARS</v>
      </c>
      <c r="E66" s="33">
        <f>YEAR(Tableau1[[#This Row],[Date]])</f>
        <v>2024</v>
      </c>
      <c r="F66" s="34"/>
      <c r="G66" s="34"/>
      <c r="H66" s="34"/>
      <c r="I66" s="34"/>
      <c r="J66" s="38"/>
      <c r="K66" s="39">
        <f>MOD(Tableau1[[#This Row],[Fin
apm]]-Tableau1[[#This Row],[Début
apm]],1)+MOD(Tableau1[[#This Row],[Fin
matin]]-Tableau1[[#This Row],[Début
matin]],1)</f>
        <v>0</v>
      </c>
      <c r="L66" s="39">
        <f>IFERROR(VLOOKUP(Tableau1[[#This Row],[Abs.]],Tmotif[],3,0),0)</f>
        <v>0</v>
      </c>
      <c r="M66" s="39">
        <f ca="1">IF(WEEKDAY(Tableau1[[#This Row],[Date]],2)&lt;7,0,MAX(0,SUM(OFFSET(Tableau1[[#This Row],[Heures]],-6,,7))+SUM(OFFSET(Tableau1[[#This Row],[H_Abs]],-6,,7))-_HS))</f>
        <v>0</v>
      </c>
      <c r="N66" s="16"/>
      <c r="O66" s="16"/>
    </row>
    <row r="67" spans="2:15" ht="15" customHeight="1" x14ac:dyDescent="0.25">
      <c r="B67" s="31">
        <f>WEEKNUM(Tableau1[[#This Row],[Date]])</f>
        <v>10</v>
      </c>
      <c r="C67" s="32">
        <f>debut+ROW()-ROW(Tableau1[[#Headers],[Date]])-1</f>
        <v>45355</v>
      </c>
      <c r="D67" s="33" t="str">
        <f>UPPER(TEXT((Tableau1[[#This Row],[Date]]),"mmmm"))</f>
        <v>MARS</v>
      </c>
      <c r="E67" s="33">
        <f>YEAR(Tableau1[[#This Row],[Date]])</f>
        <v>2024</v>
      </c>
      <c r="F67" s="34">
        <v>0.20833333333333334</v>
      </c>
      <c r="G67" s="34">
        <v>0.5</v>
      </c>
      <c r="H67" s="34"/>
      <c r="I67" s="34"/>
      <c r="J67" s="38"/>
      <c r="K67" s="39">
        <f>MOD(Tableau1[[#This Row],[Fin
apm]]-Tableau1[[#This Row],[Début
apm]],1)+MOD(Tableau1[[#This Row],[Fin
matin]]-Tableau1[[#This Row],[Début
matin]],1)</f>
        <v>0.29166666666666663</v>
      </c>
      <c r="L67" s="39">
        <f>IFERROR(VLOOKUP(Tableau1[[#This Row],[Abs.]],Tmotif[],3,0),0)</f>
        <v>0</v>
      </c>
      <c r="M67" s="39">
        <f ca="1">IF(WEEKDAY(Tableau1[[#This Row],[Date]],2)&lt;7,0,MAX(0,SUM(OFFSET(Tableau1[[#This Row],[Heures]],-6,,7))+SUM(OFFSET(Tableau1[[#This Row],[H_Abs]],-6,,7))-_HS))</f>
        <v>0</v>
      </c>
      <c r="N67" s="16"/>
      <c r="O67" s="16"/>
    </row>
    <row r="68" spans="2:15" ht="15" customHeight="1" x14ac:dyDescent="0.25">
      <c r="B68" s="31">
        <f>WEEKNUM(Tableau1[[#This Row],[Date]])</f>
        <v>10</v>
      </c>
      <c r="C68" s="32">
        <f>debut+ROW()-ROW(Tableau1[[#Headers],[Date]])-1</f>
        <v>45356</v>
      </c>
      <c r="D68" s="33" t="str">
        <f>UPPER(TEXT((Tableau1[[#This Row],[Date]]),"mmmm"))</f>
        <v>MARS</v>
      </c>
      <c r="E68" s="33">
        <f>YEAR(Tableau1[[#This Row],[Date]])</f>
        <v>2024</v>
      </c>
      <c r="F68" s="34">
        <v>0.20833333333333334</v>
      </c>
      <c r="G68" s="34">
        <v>0.5</v>
      </c>
      <c r="H68" s="34"/>
      <c r="I68" s="34"/>
      <c r="J68" s="38"/>
      <c r="K68" s="39">
        <f>MOD(Tableau1[[#This Row],[Fin
apm]]-Tableau1[[#This Row],[Début
apm]],1)+MOD(Tableau1[[#This Row],[Fin
matin]]-Tableau1[[#This Row],[Début
matin]],1)</f>
        <v>0.29166666666666663</v>
      </c>
      <c r="L68" s="39">
        <f>IFERROR(VLOOKUP(Tableau1[[#This Row],[Abs.]],Tmotif[],3,0),0)</f>
        <v>0</v>
      </c>
      <c r="M68" s="39">
        <f ca="1">IF(WEEKDAY(Tableau1[[#This Row],[Date]],2)&lt;7,0,MAX(0,SUM(OFFSET(Tableau1[[#This Row],[Heures]],-6,,7))+SUM(OFFSET(Tableau1[[#This Row],[H_Abs]],-6,,7))-_HS))</f>
        <v>0</v>
      </c>
      <c r="N68" s="16"/>
      <c r="O68" s="16"/>
    </row>
    <row r="69" spans="2:15" ht="15" customHeight="1" x14ac:dyDescent="0.25">
      <c r="B69" s="31">
        <f>WEEKNUM(Tableau1[[#This Row],[Date]])</f>
        <v>10</v>
      </c>
      <c r="C69" s="32">
        <f>debut+ROW()-ROW(Tableau1[[#Headers],[Date]])-1</f>
        <v>45357</v>
      </c>
      <c r="D69" s="33" t="str">
        <f>UPPER(TEXT((Tableau1[[#This Row],[Date]]),"mmmm"))</f>
        <v>MARS</v>
      </c>
      <c r="E69" s="33">
        <f>YEAR(Tableau1[[#This Row],[Date]])</f>
        <v>2024</v>
      </c>
      <c r="F69" s="34">
        <v>0.20833333333333334</v>
      </c>
      <c r="G69" s="34">
        <v>0.5</v>
      </c>
      <c r="H69" s="34"/>
      <c r="I69" s="34"/>
      <c r="J69" s="38"/>
      <c r="K69" s="39">
        <f>MOD(Tableau1[[#This Row],[Fin
apm]]-Tableau1[[#This Row],[Début
apm]],1)+MOD(Tableau1[[#This Row],[Fin
matin]]-Tableau1[[#This Row],[Début
matin]],1)</f>
        <v>0.29166666666666663</v>
      </c>
      <c r="L69" s="39">
        <f>IFERROR(VLOOKUP(Tableau1[[#This Row],[Abs.]],Tmotif[],3,0),0)</f>
        <v>0</v>
      </c>
      <c r="M69" s="39">
        <f ca="1">IF(WEEKDAY(Tableau1[[#This Row],[Date]],2)&lt;7,0,MAX(0,SUM(OFFSET(Tableau1[[#This Row],[Heures]],-6,,7))+SUM(OFFSET(Tableau1[[#This Row],[H_Abs]],-6,,7))-_HS))</f>
        <v>0</v>
      </c>
      <c r="N69" s="16"/>
      <c r="O69" s="16"/>
    </row>
    <row r="70" spans="2:15" ht="15" customHeight="1" x14ac:dyDescent="0.25">
      <c r="B70" s="31">
        <f>WEEKNUM(Tableau1[[#This Row],[Date]])</f>
        <v>10</v>
      </c>
      <c r="C70" s="32">
        <f>debut+ROW()-ROW(Tableau1[[#Headers],[Date]])-1</f>
        <v>45358</v>
      </c>
      <c r="D70" s="33" t="str">
        <f>UPPER(TEXT((Tableau1[[#This Row],[Date]]),"mmmm"))</f>
        <v>MARS</v>
      </c>
      <c r="E70" s="33">
        <f>YEAR(Tableau1[[#This Row],[Date]])</f>
        <v>2024</v>
      </c>
      <c r="F70" s="34">
        <v>0.20833333333333334</v>
      </c>
      <c r="G70" s="34">
        <v>0.5</v>
      </c>
      <c r="H70" s="34"/>
      <c r="I70" s="34"/>
      <c r="J70" s="38"/>
      <c r="K70" s="39">
        <f>MOD(Tableau1[[#This Row],[Fin
apm]]-Tableau1[[#This Row],[Début
apm]],1)+MOD(Tableau1[[#This Row],[Fin
matin]]-Tableau1[[#This Row],[Début
matin]],1)</f>
        <v>0.29166666666666663</v>
      </c>
      <c r="L70" s="39">
        <f>IFERROR(VLOOKUP(Tableau1[[#This Row],[Abs.]],Tmotif[],3,0),0)</f>
        <v>0</v>
      </c>
      <c r="M70" s="39">
        <f ca="1">IF(WEEKDAY(Tableau1[[#This Row],[Date]],2)&lt;7,0,MAX(0,SUM(OFFSET(Tableau1[[#This Row],[Heures]],-6,,7))+SUM(OFFSET(Tableau1[[#This Row],[H_Abs]],-6,,7))-_HS))</f>
        <v>0</v>
      </c>
      <c r="N70" s="16"/>
      <c r="O70" s="16"/>
    </row>
    <row r="71" spans="2:15" ht="15" customHeight="1" x14ac:dyDescent="0.25">
      <c r="B71" s="31">
        <f>WEEKNUM(Tableau1[[#This Row],[Date]])</f>
        <v>10</v>
      </c>
      <c r="C71" s="32">
        <f>debut+ROW()-ROW(Tableau1[[#Headers],[Date]])-1</f>
        <v>45359</v>
      </c>
      <c r="D71" s="33" t="str">
        <f>UPPER(TEXT((Tableau1[[#This Row],[Date]]),"mmmm"))</f>
        <v>MARS</v>
      </c>
      <c r="E71" s="33">
        <f>YEAR(Tableau1[[#This Row],[Date]])</f>
        <v>2024</v>
      </c>
      <c r="F71" s="34">
        <v>0.20833333333333334</v>
      </c>
      <c r="G71" s="34">
        <v>0.5</v>
      </c>
      <c r="H71" s="34"/>
      <c r="I71" s="34"/>
      <c r="J71" s="38"/>
      <c r="K71" s="39">
        <f>MOD(Tableau1[[#This Row],[Fin
apm]]-Tableau1[[#This Row],[Début
apm]],1)+MOD(Tableau1[[#This Row],[Fin
matin]]-Tableau1[[#This Row],[Début
matin]],1)</f>
        <v>0.29166666666666663</v>
      </c>
      <c r="L71" s="39">
        <f>IFERROR(VLOOKUP(Tableau1[[#This Row],[Abs.]],Tmotif[],3,0),0)</f>
        <v>0</v>
      </c>
      <c r="M71" s="39">
        <f ca="1">IF(WEEKDAY(Tableau1[[#This Row],[Date]],2)&lt;7,0,MAX(0,SUM(OFFSET(Tableau1[[#This Row],[Heures]],-6,,7))+SUM(OFFSET(Tableau1[[#This Row],[H_Abs]],-6,,7))-_HS))</f>
        <v>0</v>
      </c>
      <c r="N71" s="16"/>
      <c r="O71" s="16"/>
    </row>
    <row r="72" spans="2:15" ht="15" customHeight="1" x14ac:dyDescent="0.25">
      <c r="B72" s="31">
        <f>WEEKNUM(Tableau1[[#This Row],[Date]])</f>
        <v>10</v>
      </c>
      <c r="C72" s="32">
        <f>debut+ROW()-ROW(Tableau1[[#Headers],[Date]])-1</f>
        <v>45360</v>
      </c>
      <c r="D72" s="33" t="str">
        <f>UPPER(TEXT((Tableau1[[#This Row],[Date]]),"mmmm"))</f>
        <v>MARS</v>
      </c>
      <c r="E72" s="33">
        <f>YEAR(Tableau1[[#This Row],[Date]])</f>
        <v>2024</v>
      </c>
      <c r="F72" s="34"/>
      <c r="G72" s="34"/>
      <c r="H72" s="34"/>
      <c r="I72" s="34"/>
      <c r="J72" s="38"/>
      <c r="K72" s="39">
        <f>MOD(Tableau1[[#This Row],[Fin
apm]]-Tableau1[[#This Row],[Début
apm]],1)+MOD(Tableau1[[#This Row],[Fin
matin]]-Tableau1[[#This Row],[Début
matin]],1)</f>
        <v>0</v>
      </c>
      <c r="L72" s="39">
        <f>IFERROR(VLOOKUP(Tableau1[[#This Row],[Abs.]],Tmotif[],3,0),0)</f>
        <v>0</v>
      </c>
      <c r="M72" s="39">
        <f ca="1">IF(WEEKDAY(Tableau1[[#This Row],[Date]],2)&lt;7,0,MAX(0,SUM(OFFSET(Tableau1[[#This Row],[Heures]],-6,,7))+SUM(OFFSET(Tableau1[[#This Row],[H_Abs]],-6,,7))-_HS))</f>
        <v>0</v>
      </c>
      <c r="N72" s="16"/>
      <c r="O72" s="16"/>
    </row>
    <row r="73" spans="2:15" ht="15" customHeight="1" x14ac:dyDescent="0.25">
      <c r="B73" s="31">
        <f>WEEKNUM(Tableau1[[#This Row],[Date]])</f>
        <v>11</v>
      </c>
      <c r="C73" s="32">
        <f>debut+ROW()-ROW(Tableau1[[#Headers],[Date]])-1</f>
        <v>45361</v>
      </c>
      <c r="D73" s="33" t="str">
        <f>UPPER(TEXT((Tableau1[[#This Row],[Date]]),"mmmm"))</f>
        <v>MARS</v>
      </c>
      <c r="E73" s="33">
        <f>YEAR(Tableau1[[#This Row],[Date]])</f>
        <v>2024</v>
      </c>
      <c r="F73" s="34"/>
      <c r="G73" s="34"/>
      <c r="H73" s="34"/>
      <c r="I73" s="34"/>
      <c r="J73" s="38"/>
      <c r="K73" s="39">
        <f>MOD(Tableau1[[#This Row],[Fin
apm]]-Tableau1[[#This Row],[Début
apm]],1)+MOD(Tableau1[[#This Row],[Fin
matin]]-Tableau1[[#This Row],[Début
matin]],1)</f>
        <v>0</v>
      </c>
      <c r="L73" s="39">
        <f>IFERROR(VLOOKUP(Tableau1[[#This Row],[Abs.]],Tmotif[],3,0),0)</f>
        <v>0</v>
      </c>
      <c r="M73" s="39">
        <f ca="1">IF(WEEKDAY(Tableau1[[#This Row],[Date]],2)&lt;7,0,MAX(0,SUM(OFFSET(Tableau1[[#This Row],[Heures]],-6,,7))+SUM(OFFSET(Tableau1[[#This Row],[H_Abs]],-6,,7))-_HS))</f>
        <v>0</v>
      </c>
      <c r="N73" s="16"/>
      <c r="O73" s="16"/>
    </row>
    <row r="74" spans="2:15" ht="15" customHeight="1" x14ac:dyDescent="0.25">
      <c r="B74" s="31">
        <f>WEEKNUM(Tableau1[[#This Row],[Date]])</f>
        <v>11</v>
      </c>
      <c r="C74" s="32">
        <f>debut+ROW()-ROW(Tableau1[[#Headers],[Date]])-1</f>
        <v>45362</v>
      </c>
      <c r="D74" s="33" t="str">
        <f>UPPER(TEXT((Tableau1[[#This Row],[Date]]),"mmmm"))</f>
        <v>MARS</v>
      </c>
      <c r="E74" s="33">
        <f>YEAR(Tableau1[[#This Row],[Date]])</f>
        <v>2024</v>
      </c>
      <c r="F74" s="34"/>
      <c r="G74" s="34"/>
      <c r="H74" s="34"/>
      <c r="I74" s="34"/>
      <c r="J74" s="38"/>
      <c r="K74" s="39">
        <f>MOD(Tableau1[[#This Row],[Fin
apm]]-Tableau1[[#This Row],[Début
apm]],1)+MOD(Tableau1[[#This Row],[Fin
matin]]-Tableau1[[#This Row],[Début
matin]],1)</f>
        <v>0</v>
      </c>
      <c r="L74" s="39">
        <f>IFERROR(VLOOKUP(Tableau1[[#This Row],[Abs.]],Tmotif[],3,0),0)</f>
        <v>0</v>
      </c>
      <c r="M74" s="39">
        <f ca="1">IF(WEEKDAY(Tableau1[[#This Row],[Date]],2)&lt;7,0,MAX(0,SUM(OFFSET(Tableau1[[#This Row],[Heures]],-6,,7))+SUM(OFFSET(Tableau1[[#This Row],[H_Abs]],-6,,7))-_HS))</f>
        <v>0</v>
      </c>
      <c r="N74" s="16"/>
      <c r="O74" s="16"/>
    </row>
    <row r="75" spans="2:15" ht="15" customHeight="1" x14ac:dyDescent="0.25">
      <c r="B75" s="31">
        <f>WEEKNUM(Tableau1[[#This Row],[Date]])</f>
        <v>11</v>
      </c>
      <c r="C75" s="32">
        <f>debut+ROW()-ROW(Tableau1[[#Headers],[Date]])-1</f>
        <v>45363</v>
      </c>
      <c r="D75" s="33" t="str">
        <f>UPPER(TEXT((Tableau1[[#This Row],[Date]]),"mmmm"))</f>
        <v>MARS</v>
      </c>
      <c r="E75" s="33">
        <f>YEAR(Tableau1[[#This Row],[Date]])</f>
        <v>2024</v>
      </c>
      <c r="F75" s="34">
        <v>0.20833333333333334</v>
      </c>
      <c r="G75" s="34">
        <v>0.5</v>
      </c>
      <c r="H75" s="34"/>
      <c r="I75" s="34"/>
      <c r="J75" s="38"/>
      <c r="K75" s="39">
        <f>MOD(Tableau1[[#This Row],[Fin
apm]]-Tableau1[[#This Row],[Début
apm]],1)+MOD(Tableau1[[#This Row],[Fin
matin]]-Tableau1[[#This Row],[Début
matin]],1)</f>
        <v>0.29166666666666663</v>
      </c>
      <c r="L75" s="39">
        <f>IFERROR(VLOOKUP(Tableau1[[#This Row],[Abs.]],Tmotif[],3,0),0)</f>
        <v>0</v>
      </c>
      <c r="M75" s="39">
        <f ca="1">IF(WEEKDAY(Tableau1[[#This Row],[Date]],2)&lt;7,0,MAX(0,SUM(OFFSET(Tableau1[[#This Row],[Heures]],-6,,7))+SUM(OFFSET(Tableau1[[#This Row],[H_Abs]],-6,,7))-_HS))</f>
        <v>0</v>
      </c>
      <c r="N75" s="16"/>
      <c r="O75" s="16"/>
    </row>
    <row r="76" spans="2:15" ht="15" customHeight="1" x14ac:dyDescent="0.25">
      <c r="B76" s="31">
        <f>WEEKNUM(Tableau1[[#This Row],[Date]])</f>
        <v>11</v>
      </c>
      <c r="C76" s="32">
        <f>debut+ROW()-ROW(Tableau1[[#Headers],[Date]])-1</f>
        <v>45364</v>
      </c>
      <c r="D76" s="33" t="str">
        <f>UPPER(TEXT((Tableau1[[#This Row],[Date]]),"mmmm"))</f>
        <v>MARS</v>
      </c>
      <c r="E76" s="33">
        <f>YEAR(Tableau1[[#This Row],[Date]])</f>
        <v>2024</v>
      </c>
      <c r="F76" s="34">
        <v>0.20833333333333334</v>
      </c>
      <c r="G76" s="34">
        <v>0.5</v>
      </c>
      <c r="H76" s="34"/>
      <c r="I76" s="34"/>
      <c r="J76" s="38"/>
      <c r="K76" s="39">
        <f>MOD(Tableau1[[#This Row],[Fin
apm]]-Tableau1[[#This Row],[Début
apm]],1)+MOD(Tableau1[[#This Row],[Fin
matin]]-Tableau1[[#This Row],[Début
matin]],1)</f>
        <v>0.29166666666666663</v>
      </c>
      <c r="L76" s="39">
        <f>IFERROR(VLOOKUP(Tableau1[[#This Row],[Abs.]],Tmotif[],3,0),0)</f>
        <v>0</v>
      </c>
      <c r="M76" s="39">
        <f ca="1">IF(WEEKDAY(Tableau1[[#This Row],[Date]],2)&lt;7,0,MAX(0,SUM(OFFSET(Tableau1[[#This Row],[Heures]],-6,,7))+SUM(OFFSET(Tableau1[[#This Row],[H_Abs]],-6,,7))-_HS))</f>
        <v>0</v>
      </c>
      <c r="N76" s="16"/>
      <c r="O76" s="16"/>
    </row>
    <row r="77" spans="2:15" ht="15" customHeight="1" x14ac:dyDescent="0.25">
      <c r="B77" s="31">
        <f>WEEKNUM(Tableau1[[#This Row],[Date]])</f>
        <v>11</v>
      </c>
      <c r="C77" s="32">
        <f>debut+ROW()-ROW(Tableau1[[#Headers],[Date]])-1</f>
        <v>45365</v>
      </c>
      <c r="D77" s="33" t="str">
        <f>UPPER(TEXT((Tableau1[[#This Row],[Date]]),"mmmm"))</f>
        <v>MARS</v>
      </c>
      <c r="E77" s="33">
        <f>YEAR(Tableau1[[#This Row],[Date]])</f>
        <v>2024</v>
      </c>
      <c r="F77" s="34">
        <v>0.20833333333333334</v>
      </c>
      <c r="G77" s="34">
        <v>0.5</v>
      </c>
      <c r="H77" s="34"/>
      <c r="I77" s="34"/>
      <c r="J77" s="38"/>
      <c r="K77" s="39">
        <f>MOD(Tableau1[[#This Row],[Fin
apm]]-Tableau1[[#This Row],[Début
apm]],1)+MOD(Tableau1[[#This Row],[Fin
matin]]-Tableau1[[#This Row],[Début
matin]],1)</f>
        <v>0.29166666666666663</v>
      </c>
      <c r="L77" s="39">
        <f>IFERROR(VLOOKUP(Tableau1[[#This Row],[Abs.]],Tmotif[],3,0),0)</f>
        <v>0</v>
      </c>
      <c r="M77" s="39">
        <f ca="1">IF(WEEKDAY(Tableau1[[#This Row],[Date]],2)&lt;7,0,MAX(0,SUM(OFFSET(Tableau1[[#This Row],[Heures]],-6,,7))+SUM(OFFSET(Tableau1[[#This Row],[H_Abs]],-6,,7))-_HS))</f>
        <v>0</v>
      </c>
      <c r="N77" s="16"/>
      <c r="O77" s="16"/>
    </row>
    <row r="78" spans="2:15" ht="15" customHeight="1" x14ac:dyDescent="0.25">
      <c r="B78" s="31">
        <f>WEEKNUM(Tableau1[[#This Row],[Date]])</f>
        <v>11</v>
      </c>
      <c r="C78" s="32">
        <f>debut+ROW()-ROW(Tableau1[[#Headers],[Date]])-1</f>
        <v>45366</v>
      </c>
      <c r="D78" s="33" t="str">
        <f>UPPER(TEXT((Tableau1[[#This Row],[Date]]),"mmmm"))</f>
        <v>MARS</v>
      </c>
      <c r="E78" s="33">
        <f>YEAR(Tableau1[[#This Row],[Date]])</f>
        <v>2024</v>
      </c>
      <c r="F78" s="34">
        <v>0.20833333333333334</v>
      </c>
      <c r="G78" s="34">
        <v>0.5</v>
      </c>
      <c r="H78" s="34"/>
      <c r="I78" s="34"/>
      <c r="J78" s="38"/>
      <c r="K78" s="39">
        <f>MOD(Tableau1[[#This Row],[Fin
apm]]-Tableau1[[#This Row],[Début
apm]],1)+MOD(Tableau1[[#This Row],[Fin
matin]]-Tableau1[[#This Row],[Début
matin]],1)</f>
        <v>0.29166666666666663</v>
      </c>
      <c r="L78" s="39">
        <f>IFERROR(VLOOKUP(Tableau1[[#This Row],[Abs.]],Tmotif[],3,0),0)</f>
        <v>0</v>
      </c>
      <c r="M78" s="39">
        <f ca="1">IF(WEEKDAY(Tableau1[[#This Row],[Date]],2)&lt;7,0,MAX(0,SUM(OFFSET(Tableau1[[#This Row],[Heures]],-6,,7))+SUM(OFFSET(Tableau1[[#This Row],[H_Abs]],-6,,7))-_HS))</f>
        <v>0</v>
      </c>
      <c r="N78" s="16"/>
      <c r="O78" s="16"/>
    </row>
    <row r="79" spans="2:15" ht="15" customHeight="1" x14ac:dyDescent="0.25">
      <c r="B79" s="31">
        <f>WEEKNUM(Tableau1[[#This Row],[Date]])</f>
        <v>11</v>
      </c>
      <c r="C79" s="32">
        <f>debut+ROW()-ROW(Tableau1[[#Headers],[Date]])-1</f>
        <v>45367</v>
      </c>
      <c r="D79" s="33" t="str">
        <f>UPPER(TEXT((Tableau1[[#This Row],[Date]]),"mmmm"))</f>
        <v>MARS</v>
      </c>
      <c r="E79" s="33">
        <f>YEAR(Tableau1[[#This Row],[Date]])</f>
        <v>2024</v>
      </c>
      <c r="F79" s="34"/>
      <c r="G79" s="34"/>
      <c r="H79" s="34"/>
      <c r="I79" s="34"/>
      <c r="J79" s="38"/>
      <c r="K79" s="39">
        <f>MOD(Tableau1[[#This Row],[Fin
apm]]-Tableau1[[#This Row],[Début
apm]],1)+MOD(Tableau1[[#This Row],[Fin
matin]]-Tableau1[[#This Row],[Début
matin]],1)</f>
        <v>0</v>
      </c>
      <c r="L79" s="39">
        <f>IFERROR(VLOOKUP(Tableau1[[#This Row],[Abs.]],Tmotif[],3,0),0)</f>
        <v>0</v>
      </c>
      <c r="M79" s="39">
        <f ca="1">IF(WEEKDAY(Tableau1[[#This Row],[Date]],2)&lt;7,0,MAX(0,SUM(OFFSET(Tableau1[[#This Row],[Heures]],-6,,7))+SUM(OFFSET(Tableau1[[#This Row],[H_Abs]],-6,,7))-_HS))</f>
        <v>0</v>
      </c>
      <c r="N79" s="16"/>
      <c r="O79" s="16"/>
    </row>
    <row r="80" spans="2:15" ht="15" customHeight="1" x14ac:dyDescent="0.25">
      <c r="B80" s="31">
        <f>WEEKNUM(Tableau1[[#This Row],[Date]])</f>
        <v>12</v>
      </c>
      <c r="C80" s="32">
        <f>debut+ROW()-ROW(Tableau1[[#Headers],[Date]])-1</f>
        <v>45368</v>
      </c>
      <c r="D80" s="33" t="str">
        <f>UPPER(TEXT((Tableau1[[#This Row],[Date]]),"mmmm"))</f>
        <v>MARS</v>
      </c>
      <c r="E80" s="33">
        <f>YEAR(Tableau1[[#This Row],[Date]])</f>
        <v>2024</v>
      </c>
      <c r="F80" s="34"/>
      <c r="G80" s="34"/>
      <c r="H80" s="34"/>
      <c r="I80" s="34"/>
      <c r="J80" s="38"/>
      <c r="K80" s="39">
        <f>MOD(Tableau1[[#This Row],[Fin
apm]]-Tableau1[[#This Row],[Début
apm]],1)+MOD(Tableau1[[#This Row],[Fin
matin]]-Tableau1[[#This Row],[Début
matin]],1)</f>
        <v>0</v>
      </c>
      <c r="L80" s="39">
        <f>IFERROR(VLOOKUP(Tableau1[[#This Row],[Abs.]],Tmotif[],3,0),0)</f>
        <v>0</v>
      </c>
      <c r="M80" s="39">
        <f ca="1">IF(WEEKDAY(Tableau1[[#This Row],[Date]],2)&lt;7,0,MAX(0,SUM(OFFSET(Tableau1[[#This Row],[Heures]],-6,,7))+SUM(OFFSET(Tableau1[[#This Row],[H_Abs]],-6,,7))-_HS))</f>
        <v>0</v>
      </c>
      <c r="N80" s="16"/>
      <c r="O80" s="16"/>
    </row>
    <row r="81" spans="2:15" ht="15" customHeight="1" x14ac:dyDescent="0.25">
      <c r="B81" s="31">
        <f>WEEKNUM(Tableau1[[#This Row],[Date]])</f>
        <v>12</v>
      </c>
      <c r="C81" s="32">
        <f>debut+ROW()-ROW(Tableau1[[#Headers],[Date]])-1</f>
        <v>45369</v>
      </c>
      <c r="D81" s="33" t="str">
        <f>UPPER(TEXT((Tableau1[[#This Row],[Date]]),"mmmm"))</f>
        <v>MARS</v>
      </c>
      <c r="E81" s="33">
        <f>YEAR(Tableau1[[#This Row],[Date]])</f>
        <v>2024</v>
      </c>
      <c r="F81" s="34">
        <v>0.20833333333333334</v>
      </c>
      <c r="G81" s="34">
        <v>0.5</v>
      </c>
      <c r="H81" s="34"/>
      <c r="I81" s="34"/>
      <c r="J81" s="38"/>
      <c r="K81" s="39">
        <f>MOD(Tableau1[[#This Row],[Fin
apm]]-Tableau1[[#This Row],[Début
apm]],1)+MOD(Tableau1[[#This Row],[Fin
matin]]-Tableau1[[#This Row],[Début
matin]],1)</f>
        <v>0.29166666666666663</v>
      </c>
      <c r="L81" s="39">
        <f>IFERROR(VLOOKUP(Tableau1[[#This Row],[Abs.]],Tmotif[],3,0),0)</f>
        <v>0</v>
      </c>
      <c r="M81" s="39">
        <f ca="1">IF(WEEKDAY(Tableau1[[#This Row],[Date]],2)&lt;7,0,MAX(0,SUM(OFFSET(Tableau1[[#This Row],[Heures]],-6,,7))+SUM(OFFSET(Tableau1[[#This Row],[H_Abs]],-6,,7))-_HS))</f>
        <v>0</v>
      </c>
      <c r="N81" s="16"/>
      <c r="O81" s="16"/>
    </row>
    <row r="82" spans="2:15" ht="15" customHeight="1" x14ac:dyDescent="0.25">
      <c r="B82" s="31">
        <f>WEEKNUM(Tableau1[[#This Row],[Date]])</f>
        <v>12</v>
      </c>
      <c r="C82" s="32">
        <f>debut+ROW()-ROW(Tableau1[[#Headers],[Date]])-1</f>
        <v>45370</v>
      </c>
      <c r="D82" s="33" t="str">
        <f>UPPER(TEXT((Tableau1[[#This Row],[Date]]),"mmmm"))</f>
        <v>MARS</v>
      </c>
      <c r="E82" s="33">
        <f>YEAR(Tableau1[[#This Row],[Date]])</f>
        <v>2024</v>
      </c>
      <c r="F82" s="34">
        <v>0.20833333333333334</v>
      </c>
      <c r="G82" s="34">
        <v>0.5</v>
      </c>
      <c r="H82" s="34"/>
      <c r="I82" s="34"/>
      <c r="J82" s="38"/>
      <c r="K82" s="39">
        <f>MOD(Tableau1[[#This Row],[Fin
apm]]-Tableau1[[#This Row],[Début
apm]],1)+MOD(Tableau1[[#This Row],[Fin
matin]]-Tableau1[[#This Row],[Début
matin]],1)</f>
        <v>0.29166666666666663</v>
      </c>
      <c r="L82" s="39">
        <f>IFERROR(VLOOKUP(Tableau1[[#This Row],[Abs.]],Tmotif[],3,0),0)</f>
        <v>0</v>
      </c>
      <c r="M82" s="39">
        <f ca="1">IF(WEEKDAY(Tableau1[[#This Row],[Date]],2)&lt;7,0,MAX(0,SUM(OFFSET(Tableau1[[#This Row],[Heures]],-6,,7))+SUM(OFFSET(Tableau1[[#This Row],[H_Abs]],-6,,7))-_HS))</f>
        <v>0</v>
      </c>
      <c r="N82" s="16"/>
      <c r="O82" s="16"/>
    </row>
    <row r="83" spans="2:15" ht="15" customHeight="1" x14ac:dyDescent="0.25">
      <c r="B83" s="31">
        <f>WEEKNUM(Tableau1[[#This Row],[Date]])</f>
        <v>12</v>
      </c>
      <c r="C83" s="32">
        <f>debut+ROW()-ROW(Tableau1[[#Headers],[Date]])-1</f>
        <v>45371</v>
      </c>
      <c r="D83" s="33" t="str">
        <f>UPPER(TEXT((Tableau1[[#This Row],[Date]]),"mmmm"))</f>
        <v>MARS</v>
      </c>
      <c r="E83" s="33">
        <f>YEAR(Tableau1[[#This Row],[Date]])</f>
        <v>2024</v>
      </c>
      <c r="F83" s="34">
        <v>0.20833333333333334</v>
      </c>
      <c r="G83" s="34">
        <v>0.5</v>
      </c>
      <c r="H83" s="34"/>
      <c r="I83" s="34"/>
      <c r="J83" s="38"/>
      <c r="K83" s="39">
        <f>MOD(Tableau1[[#This Row],[Fin
apm]]-Tableau1[[#This Row],[Début
apm]],1)+MOD(Tableau1[[#This Row],[Fin
matin]]-Tableau1[[#This Row],[Début
matin]],1)</f>
        <v>0.29166666666666663</v>
      </c>
      <c r="L83" s="39">
        <f>IFERROR(VLOOKUP(Tableau1[[#This Row],[Abs.]],Tmotif[],3,0),0)</f>
        <v>0</v>
      </c>
      <c r="M83" s="39">
        <f ca="1">IF(WEEKDAY(Tableau1[[#This Row],[Date]],2)&lt;7,0,MAX(0,SUM(OFFSET(Tableau1[[#This Row],[Heures]],-6,,7))+SUM(OFFSET(Tableau1[[#This Row],[H_Abs]],-6,,7))-_HS))</f>
        <v>0</v>
      </c>
      <c r="N83" s="16"/>
      <c r="O83" s="16"/>
    </row>
    <row r="84" spans="2:15" ht="15" customHeight="1" x14ac:dyDescent="0.25">
      <c r="B84" s="31">
        <f>WEEKNUM(Tableau1[[#This Row],[Date]])</f>
        <v>12</v>
      </c>
      <c r="C84" s="32">
        <f>debut+ROW()-ROW(Tableau1[[#Headers],[Date]])-1</f>
        <v>45372</v>
      </c>
      <c r="D84" s="33" t="str">
        <f>UPPER(TEXT((Tableau1[[#This Row],[Date]]),"mmmm"))</f>
        <v>MARS</v>
      </c>
      <c r="E84" s="33">
        <f>YEAR(Tableau1[[#This Row],[Date]])</f>
        <v>2024</v>
      </c>
      <c r="F84" s="34">
        <v>0.20833333333333334</v>
      </c>
      <c r="G84" s="34">
        <v>0.5</v>
      </c>
      <c r="H84" s="34"/>
      <c r="I84" s="34"/>
      <c r="J84" s="38"/>
      <c r="K84" s="39">
        <f>MOD(Tableau1[[#This Row],[Fin
apm]]-Tableau1[[#This Row],[Début
apm]],1)+MOD(Tableau1[[#This Row],[Fin
matin]]-Tableau1[[#This Row],[Début
matin]],1)</f>
        <v>0.29166666666666663</v>
      </c>
      <c r="L84" s="39">
        <f>IFERROR(VLOOKUP(Tableau1[[#This Row],[Abs.]],Tmotif[],3,0),0)</f>
        <v>0</v>
      </c>
      <c r="M84" s="39">
        <f ca="1">IF(WEEKDAY(Tableau1[[#This Row],[Date]],2)&lt;7,0,MAX(0,SUM(OFFSET(Tableau1[[#This Row],[Heures]],-6,,7))+SUM(OFFSET(Tableau1[[#This Row],[H_Abs]],-6,,7))-_HS))</f>
        <v>0</v>
      </c>
      <c r="N84" s="16"/>
      <c r="O84" s="16"/>
    </row>
    <row r="85" spans="2:15" ht="15" customHeight="1" x14ac:dyDescent="0.25">
      <c r="B85" s="31">
        <f>WEEKNUM(Tableau1[[#This Row],[Date]])</f>
        <v>12</v>
      </c>
      <c r="C85" s="32">
        <f>debut+ROW()-ROW(Tableau1[[#Headers],[Date]])-1</f>
        <v>45373</v>
      </c>
      <c r="D85" s="33" t="str">
        <f>UPPER(TEXT((Tableau1[[#This Row],[Date]]),"mmmm"))</f>
        <v>MARS</v>
      </c>
      <c r="E85" s="33">
        <f>YEAR(Tableau1[[#This Row],[Date]])</f>
        <v>2024</v>
      </c>
      <c r="F85" s="34">
        <v>0.20833333333333334</v>
      </c>
      <c r="G85" s="34">
        <v>0.5</v>
      </c>
      <c r="H85" s="34"/>
      <c r="I85" s="34"/>
      <c r="J85" s="38"/>
      <c r="K85" s="39">
        <f>MOD(Tableau1[[#This Row],[Fin
apm]]-Tableau1[[#This Row],[Début
apm]],1)+MOD(Tableau1[[#This Row],[Fin
matin]]-Tableau1[[#This Row],[Début
matin]],1)</f>
        <v>0.29166666666666663</v>
      </c>
      <c r="L85" s="39">
        <f>IFERROR(VLOOKUP(Tableau1[[#This Row],[Abs.]],Tmotif[],3,0),0)</f>
        <v>0</v>
      </c>
      <c r="M85" s="39">
        <f ca="1">IF(WEEKDAY(Tableau1[[#This Row],[Date]],2)&lt;7,0,MAX(0,SUM(OFFSET(Tableau1[[#This Row],[Heures]],-6,,7))+SUM(OFFSET(Tableau1[[#This Row],[H_Abs]],-6,,7))-_HS))</f>
        <v>0</v>
      </c>
      <c r="N85" s="16"/>
      <c r="O85" s="16"/>
    </row>
    <row r="86" spans="2:15" ht="15" customHeight="1" x14ac:dyDescent="0.25">
      <c r="B86" s="31">
        <f>WEEKNUM(Tableau1[[#This Row],[Date]])</f>
        <v>12</v>
      </c>
      <c r="C86" s="32">
        <f>debut+ROW()-ROW(Tableau1[[#Headers],[Date]])-1</f>
        <v>45374</v>
      </c>
      <c r="D86" s="33" t="str">
        <f>UPPER(TEXT((Tableau1[[#This Row],[Date]]),"mmmm"))</f>
        <v>MARS</v>
      </c>
      <c r="E86" s="33">
        <f>YEAR(Tableau1[[#This Row],[Date]])</f>
        <v>2024</v>
      </c>
      <c r="F86" s="34"/>
      <c r="G86" s="34"/>
      <c r="H86" s="34"/>
      <c r="I86" s="34"/>
      <c r="J86" s="38"/>
      <c r="K86" s="39">
        <f>MOD(Tableau1[[#This Row],[Fin
apm]]-Tableau1[[#This Row],[Début
apm]],1)+MOD(Tableau1[[#This Row],[Fin
matin]]-Tableau1[[#This Row],[Début
matin]],1)</f>
        <v>0</v>
      </c>
      <c r="L86" s="39">
        <f>IFERROR(VLOOKUP(Tableau1[[#This Row],[Abs.]],Tmotif[],3,0),0)</f>
        <v>0</v>
      </c>
      <c r="M86" s="39">
        <f ca="1">IF(WEEKDAY(Tableau1[[#This Row],[Date]],2)&lt;7,0,MAX(0,SUM(OFFSET(Tableau1[[#This Row],[Heures]],-6,,7))+SUM(OFFSET(Tableau1[[#This Row],[H_Abs]],-6,,7))-_HS))</f>
        <v>0</v>
      </c>
      <c r="N86" s="16"/>
      <c r="O86" s="16"/>
    </row>
    <row r="87" spans="2:15" ht="15" customHeight="1" x14ac:dyDescent="0.25">
      <c r="B87" s="31">
        <f>WEEKNUM(Tableau1[[#This Row],[Date]])</f>
        <v>13</v>
      </c>
      <c r="C87" s="32">
        <f>debut+ROW()-ROW(Tableau1[[#Headers],[Date]])-1</f>
        <v>45375</v>
      </c>
      <c r="D87" s="33" t="str">
        <f>UPPER(TEXT((Tableau1[[#This Row],[Date]]),"mmmm"))</f>
        <v>MARS</v>
      </c>
      <c r="E87" s="33">
        <f>YEAR(Tableau1[[#This Row],[Date]])</f>
        <v>2024</v>
      </c>
      <c r="F87" s="34"/>
      <c r="G87" s="34"/>
      <c r="H87" s="34"/>
      <c r="I87" s="34"/>
      <c r="J87" s="38"/>
      <c r="K87" s="39">
        <f>MOD(Tableau1[[#This Row],[Fin
apm]]-Tableau1[[#This Row],[Début
apm]],1)+MOD(Tableau1[[#This Row],[Fin
matin]]-Tableau1[[#This Row],[Début
matin]],1)</f>
        <v>0</v>
      </c>
      <c r="L87" s="39">
        <f>IFERROR(VLOOKUP(Tableau1[[#This Row],[Abs.]],Tmotif[],3,0),0)</f>
        <v>0</v>
      </c>
      <c r="M87" s="39">
        <f ca="1">IF(WEEKDAY(Tableau1[[#This Row],[Date]],2)&lt;7,0,MAX(0,SUM(OFFSET(Tableau1[[#This Row],[Heures]],-6,,7))+SUM(OFFSET(Tableau1[[#This Row],[H_Abs]],-6,,7))-_HS))</f>
        <v>0</v>
      </c>
      <c r="N87" s="16"/>
      <c r="O87" s="16"/>
    </row>
    <row r="88" spans="2:15" ht="15" customHeight="1" x14ac:dyDescent="0.25">
      <c r="B88" s="31">
        <f>WEEKNUM(Tableau1[[#This Row],[Date]])</f>
        <v>13</v>
      </c>
      <c r="C88" s="32">
        <f>debut+ROW()-ROW(Tableau1[[#Headers],[Date]])-1</f>
        <v>45376</v>
      </c>
      <c r="D88" s="33" t="str">
        <f>UPPER(TEXT((Tableau1[[#This Row],[Date]]),"mmmm"))</f>
        <v>MARS</v>
      </c>
      <c r="E88" s="33">
        <f>YEAR(Tableau1[[#This Row],[Date]])</f>
        <v>2024</v>
      </c>
      <c r="F88" s="34"/>
      <c r="G88" s="34"/>
      <c r="H88" s="34"/>
      <c r="I88" s="34"/>
      <c r="J88" s="38"/>
      <c r="K88" s="39">
        <f>MOD(Tableau1[[#This Row],[Fin
apm]]-Tableau1[[#This Row],[Début
apm]],1)+MOD(Tableau1[[#This Row],[Fin
matin]]-Tableau1[[#This Row],[Début
matin]],1)</f>
        <v>0</v>
      </c>
      <c r="L88" s="39">
        <f>IFERROR(VLOOKUP(Tableau1[[#This Row],[Abs.]],Tmotif[],3,0),0)</f>
        <v>0</v>
      </c>
      <c r="M88" s="39">
        <f ca="1">IF(WEEKDAY(Tableau1[[#This Row],[Date]],2)&lt;7,0,MAX(0,SUM(OFFSET(Tableau1[[#This Row],[Heures]],-6,,7))+SUM(OFFSET(Tableau1[[#This Row],[H_Abs]],-6,,7))-_HS))</f>
        <v>0</v>
      </c>
      <c r="N88" s="16"/>
      <c r="O88" s="16"/>
    </row>
    <row r="89" spans="2:15" ht="15" customHeight="1" x14ac:dyDescent="0.25">
      <c r="B89" s="31">
        <f>WEEKNUM(Tableau1[[#This Row],[Date]])</f>
        <v>13</v>
      </c>
      <c r="C89" s="32">
        <f>debut+ROW()-ROW(Tableau1[[#Headers],[Date]])-1</f>
        <v>45377</v>
      </c>
      <c r="D89" s="33" t="str">
        <f>UPPER(TEXT((Tableau1[[#This Row],[Date]]),"mmmm"))</f>
        <v>MARS</v>
      </c>
      <c r="E89" s="33">
        <f>YEAR(Tableau1[[#This Row],[Date]])</f>
        <v>2024</v>
      </c>
      <c r="F89" s="34">
        <v>0.20833333333333334</v>
      </c>
      <c r="G89" s="34">
        <v>0.5</v>
      </c>
      <c r="H89" s="34"/>
      <c r="I89" s="34"/>
      <c r="J89" s="38"/>
      <c r="K89" s="39">
        <f>MOD(Tableau1[[#This Row],[Fin
apm]]-Tableau1[[#This Row],[Début
apm]],1)+MOD(Tableau1[[#This Row],[Fin
matin]]-Tableau1[[#This Row],[Début
matin]],1)</f>
        <v>0.29166666666666663</v>
      </c>
      <c r="L89" s="39">
        <f>IFERROR(VLOOKUP(Tableau1[[#This Row],[Abs.]],Tmotif[],3,0),0)</f>
        <v>0</v>
      </c>
      <c r="M89" s="39">
        <f ca="1">IF(WEEKDAY(Tableau1[[#This Row],[Date]],2)&lt;7,0,MAX(0,SUM(OFFSET(Tableau1[[#This Row],[Heures]],-6,,7))+SUM(OFFSET(Tableau1[[#This Row],[H_Abs]],-6,,7))-_HS))</f>
        <v>0</v>
      </c>
      <c r="N89" s="16"/>
      <c r="O89" s="16"/>
    </row>
    <row r="90" spans="2:15" ht="15" customHeight="1" x14ac:dyDescent="0.25">
      <c r="B90" s="31">
        <f>WEEKNUM(Tableau1[[#This Row],[Date]])</f>
        <v>13</v>
      </c>
      <c r="C90" s="32">
        <f>debut+ROW()-ROW(Tableau1[[#Headers],[Date]])-1</f>
        <v>45378</v>
      </c>
      <c r="D90" s="33" t="str">
        <f>UPPER(TEXT((Tableau1[[#This Row],[Date]]),"mmmm"))</f>
        <v>MARS</v>
      </c>
      <c r="E90" s="33">
        <f>YEAR(Tableau1[[#This Row],[Date]])</f>
        <v>2024</v>
      </c>
      <c r="F90" s="34">
        <v>0.20833333333333334</v>
      </c>
      <c r="G90" s="34">
        <v>0.5</v>
      </c>
      <c r="H90" s="34"/>
      <c r="I90" s="34"/>
      <c r="J90" s="38"/>
      <c r="K90" s="39">
        <f>MOD(Tableau1[[#This Row],[Fin
apm]]-Tableau1[[#This Row],[Début
apm]],1)+MOD(Tableau1[[#This Row],[Fin
matin]]-Tableau1[[#This Row],[Début
matin]],1)</f>
        <v>0.29166666666666663</v>
      </c>
      <c r="L90" s="39">
        <f>IFERROR(VLOOKUP(Tableau1[[#This Row],[Abs.]],Tmotif[],3,0),0)</f>
        <v>0</v>
      </c>
      <c r="M90" s="39">
        <f ca="1">IF(WEEKDAY(Tableau1[[#This Row],[Date]],2)&lt;7,0,MAX(0,SUM(OFFSET(Tableau1[[#This Row],[Heures]],-6,,7))+SUM(OFFSET(Tableau1[[#This Row],[H_Abs]],-6,,7))-_HS))</f>
        <v>0</v>
      </c>
      <c r="N90" s="16"/>
      <c r="O90" s="16"/>
    </row>
    <row r="91" spans="2:15" ht="15" customHeight="1" x14ac:dyDescent="0.25">
      <c r="B91" s="31">
        <f>WEEKNUM(Tableau1[[#This Row],[Date]])</f>
        <v>13</v>
      </c>
      <c r="C91" s="32">
        <f>debut+ROW()-ROW(Tableau1[[#Headers],[Date]])-1</f>
        <v>45379</v>
      </c>
      <c r="D91" s="33" t="str">
        <f>UPPER(TEXT((Tableau1[[#This Row],[Date]]),"mmmm"))</f>
        <v>MARS</v>
      </c>
      <c r="E91" s="33">
        <f>YEAR(Tableau1[[#This Row],[Date]])</f>
        <v>2024</v>
      </c>
      <c r="F91" s="34">
        <v>0.20833333333333334</v>
      </c>
      <c r="G91" s="34">
        <v>0.5</v>
      </c>
      <c r="H91" s="34"/>
      <c r="I91" s="34"/>
      <c r="J91" s="38"/>
      <c r="K91" s="39">
        <f>MOD(Tableau1[[#This Row],[Fin
apm]]-Tableau1[[#This Row],[Début
apm]],1)+MOD(Tableau1[[#This Row],[Fin
matin]]-Tableau1[[#This Row],[Début
matin]],1)</f>
        <v>0.29166666666666663</v>
      </c>
      <c r="L91" s="39">
        <f>IFERROR(VLOOKUP(Tableau1[[#This Row],[Abs.]],Tmotif[],3,0),0)</f>
        <v>0</v>
      </c>
      <c r="M91" s="39">
        <f ca="1">IF(WEEKDAY(Tableau1[[#This Row],[Date]],2)&lt;7,0,MAX(0,SUM(OFFSET(Tableau1[[#This Row],[Heures]],-6,,7))+SUM(OFFSET(Tableau1[[#This Row],[H_Abs]],-6,,7))-_HS))</f>
        <v>0</v>
      </c>
      <c r="N91" s="16"/>
      <c r="O91" s="16"/>
    </row>
    <row r="92" spans="2:15" ht="15" customHeight="1" x14ac:dyDescent="0.25">
      <c r="B92" s="31">
        <f>WEEKNUM(Tableau1[[#This Row],[Date]])</f>
        <v>13</v>
      </c>
      <c r="C92" s="32">
        <f>debut+ROW()-ROW(Tableau1[[#Headers],[Date]])-1</f>
        <v>45380</v>
      </c>
      <c r="D92" s="33" t="str">
        <f>UPPER(TEXT((Tableau1[[#This Row],[Date]]),"mmmm"))</f>
        <v>MARS</v>
      </c>
      <c r="E92" s="33">
        <f>YEAR(Tableau1[[#This Row],[Date]])</f>
        <v>2024</v>
      </c>
      <c r="F92" s="34">
        <v>0.20833333333333334</v>
      </c>
      <c r="G92" s="34">
        <v>0.5</v>
      </c>
      <c r="H92" s="34"/>
      <c r="I92" s="34"/>
      <c r="J92" s="38"/>
      <c r="K92" s="39">
        <f>MOD(Tableau1[[#This Row],[Fin
apm]]-Tableau1[[#This Row],[Début
apm]],1)+MOD(Tableau1[[#This Row],[Fin
matin]]-Tableau1[[#This Row],[Début
matin]],1)</f>
        <v>0.29166666666666663</v>
      </c>
      <c r="L92" s="39">
        <f>IFERROR(VLOOKUP(Tableau1[[#This Row],[Abs.]],Tmotif[],3,0),0)</f>
        <v>0</v>
      </c>
      <c r="M92" s="39">
        <f ca="1">IF(WEEKDAY(Tableau1[[#This Row],[Date]],2)&lt;7,0,MAX(0,SUM(OFFSET(Tableau1[[#This Row],[Heures]],-6,,7))+SUM(OFFSET(Tableau1[[#This Row],[H_Abs]],-6,,7))-_HS))</f>
        <v>0</v>
      </c>
      <c r="N92" s="16"/>
      <c r="O92" s="16"/>
    </row>
    <row r="93" spans="2:15" ht="15" customHeight="1" x14ac:dyDescent="0.25">
      <c r="B93" s="31">
        <f>WEEKNUM(Tableau1[[#This Row],[Date]])</f>
        <v>13</v>
      </c>
      <c r="C93" s="32">
        <f>debut+ROW()-ROW(Tableau1[[#Headers],[Date]])-1</f>
        <v>45381</v>
      </c>
      <c r="D93" s="33" t="str">
        <f>UPPER(TEXT((Tableau1[[#This Row],[Date]]),"mmmm"))</f>
        <v>MARS</v>
      </c>
      <c r="E93" s="33">
        <f>YEAR(Tableau1[[#This Row],[Date]])</f>
        <v>2024</v>
      </c>
      <c r="F93" s="34"/>
      <c r="G93" s="34"/>
      <c r="H93" s="34"/>
      <c r="I93" s="34"/>
      <c r="J93" s="38"/>
      <c r="K93" s="39">
        <f>MOD(Tableau1[[#This Row],[Fin
apm]]-Tableau1[[#This Row],[Début
apm]],1)+MOD(Tableau1[[#This Row],[Fin
matin]]-Tableau1[[#This Row],[Début
matin]],1)</f>
        <v>0</v>
      </c>
      <c r="L93" s="39">
        <f>IFERROR(VLOOKUP(Tableau1[[#This Row],[Abs.]],Tmotif[],3,0),0)</f>
        <v>0</v>
      </c>
      <c r="M93" s="39">
        <f ca="1">IF(WEEKDAY(Tableau1[[#This Row],[Date]],2)&lt;7,0,MAX(0,SUM(OFFSET(Tableau1[[#This Row],[Heures]],-6,,7))+SUM(OFFSET(Tableau1[[#This Row],[H_Abs]],-6,,7))-_HS))</f>
        <v>0</v>
      </c>
      <c r="N93" s="16"/>
      <c r="O93" s="16"/>
    </row>
    <row r="94" spans="2:15" ht="15" customHeight="1" x14ac:dyDescent="0.25">
      <c r="B94" s="31">
        <f>WEEKNUM(Tableau1[[#This Row],[Date]])</f>
        <v>14</v>
      </c>
      <c r="C94" s="32">
        <f>debut+ROW()-ROW(Tableau1[[#Headers],[Date]])-1</f>
        <v>45382</v>
      </c>
      <c r="D94" s="33" t="str">
        <f>UPPER(TEXT((Tableau1[[#This Row],[Date]]),"mmmm"))</f>
        <v>MARS</v>
      </c>
      <c r="E94" s="33">
        <f>YEAR(Tableau1[[#This Row],[Date]])</f>
        <v>2024</v>
      </c>
      <c r="F94" s="34"/>
      <c r="G94" s="34"/>
      <c r="H94" s="34"/>
      <c r="I94" s="34"/>
      <c r="J94" s="38"/>
      <c r="K94" s="39">
        <f>MOD(Tableau1[[#This Row],[Fin
apm]]-Tableau1[[#This Row],[Début
apm]],1)+MOD(Tableau1[[#This Row],[Fin
matin]]-Tableau1[[#This Row],[Début
matin]],1)</f>
        <v>0</v>
      </c>
      <c r="L94" s="39">
        <f>IFERROR(VLOOKUP(Tableau1[[#This Row],[Abs.]],Tmotif[],3,0),0)</f>
        <v>0</v>
      </c>
      <c r="M94" s="39">
        <f ca="1">IF(WEEKDAY(Tableau1[[#This Row],[Date]],2)&lt;7,0,MAX(0,SUM(OFFSET(Tableau1[[#This Row],[Heures]],-6,,7))+SUM(OFFSET(Tableau1[[#This Row],[H_Abs]],-6,,7))-_HS))</f>
        <v>0</v>
      </c>
      <c r="N94" s="16"/>
      <c r="O94" s="16"/>
    </row>
    <row r="95" spans="2:15" ht="15" customHeight="1" x14ac:dyDescent="0.25">
      <c r="B95" s="31">
        <f>WEEKNUM(Tableau1[[#This Row],[Date]])</f>
        <v>14</v>
      </c>
      <c r="C95" s="32">
        <f>debut+ROW()-ROW(Tableau1[[#Headers],[Date]])-1</f>
        <v>45383</v>
      </c>
      <c r="D95" s="33" t="str">
        <f>UPPER(TEXT((Tableau1[[#This Row],[Date]]),"mmmm"))</f>
        <v>AVRIL</v>
      </c>
      <c r="E95" s="33">
        <f>YEAR(Tableau1[[#This Row],[Date]])</f>
        <v>2024</v>
      </c>
      <c r="F95" s="34">
        <v>0.20833333333333334</v>
      </c>
      <c r="G95" s="34">
        <v>0.5</v>
      </c>
      <c r="H95" s="34"/>
      <c r="I95" s="34"/>
      <c r="J95" s="38"/>
      <c r="K95" s="39">
        <f>MOD(Tableau1[[#This Row],[Fin
apm]]-Tableau1[[#This Row],[Début
apm]],1)+MOD(Tableau1[[#This Row],[Fin
matin]]-Tableau1[[#This Row],[Début
matin]],1)</f>
        <v>0.29166666666666663</v>
      </c>
      <c r="L95" s="39">
        <f>IFERROR(VLOOKUP(Tableau1[[#This Row],[Abs.]],Tmotif[],3,0),0)</f>
        <v>0</v>
      </c>
      <c r="M95" s="39">
        <f ca="1">IF(WEEKDAY(Tableau1[[#This Row],[Date]],2)&lt;7,0,MAX(0,SUM(OFFSET(Tableau1[[#This Row],[Heures]],-6,,7))+SUM(OFFSET(Tableau1[[#This Row],[H_Abs]],-6,,7))-_HS))</f>
        <v>0</v>
      </c>
      <c r="N95" s="16"/>
      <c r="O95" s="16"/>
    </row>
    <row r="96" spans="2:15" ht="15" customHeight="1" x14ac:dyDescent="0.25">
      <c r="B96" s="31">
        <f>WEEKNUM(Tableau1[[#This Row],[Date]])</f>
        <v>14</v>
      </c>
      <c r="C96" s="32">
        <f>debut+ROW()-ROW(Tableau1[[#Headers],[Date]])-1</f>
        <v>45384</v>
      </c>
      <c r="D96" s="33" t="str">
        <f>UPPER(TEXT((Tableau1[[#This Row],[Date]]),"mmmm"))</f>
        <v>AVRIL</v>
      </c>
      <c r="E96" s="33">
        <f>YEAR(Tableau1[[#This Row],[Date]])</f>
        <v>2024</v>
      </c>
      <c r="F96" s="34">
        <v>0.20833333333333334</v>
      </c>
      <c r="G96" s="34">
        <v>0.5</v>
      </c>
      <c r="H96" s="34"/>
      <c r="I96" s="34"/>
      <c r="J96" s="38"/>
      <c r="K96" s="39">
        <f>MOD(Tableau1[[#This Row],[Fin
apm]]-Tableau1[[#This Row],[Début
apm]],1)+MOD(Tableau1[[#This Row],[Fin
matin]]-Tableau1[[#This Row],[Début
matin]],1)</f>
        <v>0.29166666666666663</v>
      </c>
      <c r="L96" s="39">
        <f>IFERROR(VLOOKUP(Tableau1[[#This Row],[Abs.]],Tmotif[],3,0),0)</f>
        <v>0</v>
      </c>
      <c r="M96" s="39">
        <f ca="1">IF(WEEKDAY(Tableau1[[#This Row],[Date]],2)&lt;7,0,MAX(0,SUM(OFFSET(Tableau1[[#This Row],[Heures]],-6,,7))+SUM(OFFSET(Tableau1[[#This Row],[H_Abs]],-6,,7))-_HS))</f>
        <v>0</v>
      </c>
      <c r="N96" s="16"/>
      <c r="O96" s="16"/>
    </row>
    <row r="97" spans="2:15" ht="15" customHeight="1" x14ac:dyDescent="0.25">
      <c r="B97" s="31">
        <f>WEEKNUM(Tableau1[[#This Row],[Date]])</f>
        <v>14</v>
      </c>
      <c r="C97" s="32">
        <f>debut+ROW()-ROW(Tableau1[[#Headers],[Date]])-1</f>
        <v>45385</v>
      </c>
      <c r="D97" s="33" t="str">
        <f>UPPER(TEXT((Tableau1[[#This Row],[Date]]),"mmmm"))</f>
        <v>AVRIL</v>
      </c>
      <c r="E97" s="33">
        <f>YEAR(Tableau1[[#This Row],[Date]])</f>
        <v>2024</v>
      </c>
      <c r="F97" s="34">
        <v>0.20833333333333334</v>
      </c>
      <c r="G97" s="34">
        <v>0.5</v>
      </c>
      <c r="H97" s="34"/>
      <c r="I97" s="34"/>
      <c r="J97" s="38"/>
      <c r="K97" s="39">
        <f>MOD(Tableau1[[#This Row],[Fin
apm]]-Tableau1[[#This Row],[Début
apm]],1)+MOD(Tableau1[[#This Row],[Fin
matin]]-Tableau1[[#This Row],[Début
matin]],1)</f>
        <v>0.29166666666666663</v>
      </c>
      <c r="L97" s="39">
        <f>IFERROR(VLOOKUP(Tableau1[[#This Row],[Abs.]],Tmotif[],3,0),0)</f>
        <v>0</v>
      </c>
      <c r="M97" s="39">
        <f ca="1">IF(WEEKDAY(Tableau1[[#This Row],[Date]],2)&lt;7,0,MAX(0,SUM(OFFSET(Tableau1[[#This Row],[Heures]],-6,,7))+SUM(OFFSET(Tableau1[[#This Row],[H_Abs]],-6,,7))-_HS))</f>
        <v>0</v>
      </c>
      <c r="N97" s="16"/>
      <c r="O97" s="16"/>
    </row>
    <row r="98" spans="2:15" ht="15" customHeight="1" x14ac:dyDescent="0.25">
      <c r="B98" s="31">
        <f>WEEKNUM(Tableau1[[#This Row],[Date]])</f>
        <v>14</v>
      </c>
      <c r="C98" s="32">
        <f>debut+ROW()-ROW(Tableau1[[#Headers],[Date]])-1</f>
        <v>45386</v>
      </c>
      <c r="D98" s="33" t="str">
        <f>UPPER(TEXT((Tableau1[[#This Row],[Date]]),"mmmm"))</f>
        <v>AVRIL</v>
      </c>
      <c r="E98" s="33">
        <f>YEAR(Tableau1[[#This Row],[Date]])</f>
        <v>2024</v>
      </c>
      <c r="F98" s="34">
        <v>0.20833333333333334</v>
      </c>
      <c r="G98" s="34">
        <v>0.5</v>
      </c>
      <c r="H98" s="34"/>
      <c r="I98" s="34"/>
      <c r="J98" s="38"/>
      <c r="K98" s="39">
        <f>MOD(Tableau1[[#This Row],[Fin
apm]]-Tableau1[[#This Row],[Début
apm]],1)+MOD(Tableau1[[#This Row],[Fin
matin]]-Tableau1[[#This Row],[Début
matin]],1)</f>
        <v>0.29166666666666663</v>
      </c>
      <c r="L98" s="39">
        <f>IFERROR(VLOOKUP(Tableau1[[#This Row],[Abs.]],Tmotif[],3,0),0)</f>
        <v>0</v>
      </c>
      <c r="M98" s="39">
        <f ca="1">IF(WEEKDAY(Tableau1[[#This Row],[Date]],2)&lt;7,0,MAX(0,SUM(OFFSET(Tableau1[[#This Row],[Heures]],-6,,7))+SUM(OFFSET(Tableau1[[#This Row],[H_Abs]],-6,,7))-_HS))</f>
        <v>0</v>
      </c>
      <c r="N98" s="16"/>
      <c r="O98" s="16"/>
    </row>
    <row r="99" spans="2:15" ht="15" customHeight="1" x14ac:dyDescent="0.25">
      <c r="B99" s="31">
        <f>WEEKNUM(Tableau1[[#This Row],[Date]])</f>
        <v>14</v>
      </c>
      <c r="C99" s="32">
        <f>debut+ROW()-ROW(Tableau1[[#Headers],[Date]])-1</f>
        <v>45387</v>
      </c>
      <c r="D99" s="33" t="str">
        <f>UPPER(TEXT((Tableau1[[#This Row],[Date]]),"mmmm"))</f>
        <v>AVRIL</v>
      </c>
      <c r="E99" s="33">
        <f>YEAR(Tableau1[[#This Row],[Date]])</f>
        <v>2024</v>
      </c>
      <c r="F99" s="34">
        <v>0.20833333333333334</v>
      </c>
      <c r="G99" s="34">
        <v>0.5</v>
      </c>
      <c r="H99" s="34"/>
      <c r="I99" s="34"/>
      <c r="J99" s="38"/>
      <c r="K99" s="39">
        <f>MOD(Tableau1[[#This Row],[Fin
apm]]-Tableau1[[#This Row],[Début
apm]],1)+MOD(Tableau1[[#This Row],[Fin
matin]]-Tableau1[[#This Row],[Début
matin]],1)</f>
        <v>0.29166666666666663</v>
      </c>
      <c r="L99" s="39">
        <f>IFERROR(VLOOKUP(Tableau1[[#This Row],[Abs.]],Tmotif[],3,0),0)</f>
        <v>0</v>
      </c>
      <c r="M99" s="39">
        <f ca="1">IF(WEEKDAY(Tableau1[[#This Row],[Date]],2)&lt;7,0,MAX(0,SUM(OFFSET(Tableau1[[#This Row],[Heures]],-6,,7))+SUM(OFFSET(Tableau1[[#This Row],[H_Abs]],-6,,7))-_HS))</f>
        <v>0</v>
      </c>
      <c r="N99" s="16"/>
      <c r="O99" s="16"/>
    </row>
    <row r="100" spans="2:15" ht="15" customHeight="1" x14ac:dyDescent="0.25">
      <c r="B100" s="31">
        <f>WEEKNUM(Tableau1[[#This Row],[Date]])</f>
        <v>14</v>
      </c>
      <c r="C100" s="32">
        <f>debut+ROW()-ROW(Tableau1[[#Headers],[Date]])-1</f>
        <v>45388</v>
      </c>
      <c r="D100" s="33" t="str">
        <f>UPPER(TEXT((Tableau1[[#This Row],[Date]]),"mmmm"))</f>
        <v>AVRIL</v>
      </c>
      <c r="E100" s="33">
        <f>YEAR(Tableau1[[#This Row],[Date]])</f>
        <v>2024</v>
      </c>
      <c r="F100" s="34"/>
      <c r="G100" s="34"/>
      <c r="H100" s="34"/>
      <c r="I100" s="34"/>
      <c r="J100" s="38"/>
      <c r="K100" s="39">
        <f>MOD(Tableau1[[#This Row],[Fin
apm]]-Tableau1[[#This Row],[Début
apm]],1)+MOD(Tableau1[[#This Row],[Fin
matin]]-Tableau1[[#This Row],[Début
matin]],1)</f>
        <v>0</v>
      </c>
      <c r="L100" s="39">
        <f>IFERROR(VLOOKUP(Tableau1[[#This Row],[Abs.]],Tmotif[],3,0),0)</f>
        <v>0</v>
      </c>
      <c r="M100" s="39">
        <f ca="1">IF(WEEKDAY(Tableau1[[#This Row],[Date]],2)&lt;7,0,MAX(0,SUM(OFFSET(Tableau1[[#This Row],[Heures]],-6,,7))+SUM(OFFSET(Tableau1[[#This Row],[H_Abs]],-6,,7))-_HS))</f>
        <v>0</v>
      </c>
      <c r="N100" s="16"/>
      <c r="O100" s="16"/>
    </row>
    <row r="101" spans="2:15" ht="15" customHeight="1" x14ac:dyDescent="0.25">
      <c r="B101" s="31">
        <f>WEEKNUM(Tableau1[[#This Row],[Date]])</f>
        <v>15</v>
      </c>
      <c r="C101" s="32">
        <f>debut+ROW()-ROW(Tableau1[[#Headers],[Date]])-1</f>
        <v>45389</v>
      </c>
      <c r="D101" s="33" t="str">
        <f>UPPER(TEXT((Tableau1[[#This Row],[Date]]),"mmmm"))</f>
        <v>AVRIL</v>
      </c>
      <c r="E101" s="33">
        <f>YEAR(Tableau1[[#This Row],[Date]])</f>
        <v>2024</v>
      </c>
      <c r="F101" s="34"/>
      <c r="G101" s="34"/>
      <c r="H101" s="34"/>
      <c r="I101" s="34"/>
      <c r="J101" s="38"/>
      <c r="K101" s="39">
        <f>MOD(Tableau1[[#This Row],[Fin
apm]]-Tableau1[[#This Row],[Début
apm]],1)+MOD(Tableau1[[#This Row],[Fin
matin]]-Tableau1[[#This Row],[Début
matin]],1)</f>
        <v>0</v>
      </c>
      <c r="L101" s="39">
        <f>IFERROR(VLOOKUP(Tableau1[[#This Row],[Abs.]],Tmotif[],3,0),0)</f>
        <v>0</v>
      </c>
      <c r="M101" s="39">
        <f ca="1">IF(WEEKDAY(Tableau1[[#This Row],[Date]],2)&lt;7,0,MAX(0,SUM(OFFSET(Tableau1[[#This Row],[Heures]],-6,,7))+SUM(OFFSET(Tableau1[[#This Row],[H_Abs]],-6,,7))-_HS))</f>
        <v>0</v>
      </c>
      <c r="N101" s="16"/>
      <c r="O101" s="16"/>
    </row>
    <row r="102" spans="2:15" ht="15" customHeight="1" x14ac:dyDescent="0.25">
      <c r="B102" s="31">
        <f>WEEKNUM(Tableau1[[#This Row],[Date]])</f>
        <v>15</v>
      </c>
      <c r="C102" s="32">
        <f>debut+ROW()-ROW(Tableau1[[#Headers],[Date]])-1</f>
        <v>45390</v>
      </c>
      <c r="D102" s="33" t="str">
        <f>UPPER(TEXT((Tableau1[[#This Row],[Date]]),"mmmm"))</f>
        <v>AVRIL</v>
      </c>
      <c r="E102" s="33">
        <f>YEAR(Tableau1[[#This Row],[Date]])</f>
        <v>2024</v>
      </c>
      <c r="F102" s="34"/>
      <c r="G102" s="34"/>
      <c r="H102" s="34"/>
      <c r="I102" s="34"/>
      <c r="J102" s="38"/>
      <c r="K102" s="39">
        <f>MOD(Tableau1[[#This Row],[Fin
apm]]-Tableau1[[#This Row],[Début
apm]],1)+MOD(Tableau1[[#This Row],[Fin
matin]]-Tableau1[[#This Row],[Début
matin]],1)</f>
        <v>0</v>
      </c>
      <c r="L102" s="39">
        <f>IFERROR(VLOOKUP(Tableau1[[#This Row],[Abs.]],Tmotif[],3,0),0)</f>
        <v>0</v>
      </c>
      <c r="M102" s="39">
        <f ca="1">IF(WEEKDAY(Tableau1[[#This Row],[Date]],2)&lt;7,0,MAX(0,SUM(OFFSET(Tableau1[[#This Row],[Heures]],-6,,7))+SUM(OFFSET(Tableau1[[#This Row],[H_Abs]],-6,,7))-_HS))</f>
        <v>0</v>
      </c>
      <c r="N102" s="16"/>
      <c r="O102" s="16"/>
    </row>
    <row r="103" spans="2:15" ht="15" customHeight="1" x14ac:dyDescent="0.25">
      <c r="B103" s="31">
        <f>WEEKNUM(Tableau1[[#This Row],[Date]])</f>
        <v>15</v>
      </c>
      <c r="C103" s="32">
        <f>debut+ROW()-ROW(Tableau1[[#Headers],[Date]])-1</f>
        <v>45391</v>
      </c>
      <c r="D103" s="33" t="str">
        <f>UPPER(TEXT((Tableau1[[#This Row],[Date]]),"mmmm"))</f>
        <v>AVRIL</v>
      </c>
      <c r="E103" s="33">
        <f>YEAR(Tableau1[[#This Row],[Date]])</f>
        <v>2024</v>
      </c>
      <c r="F103" s="34">
        <v>0.20833333333333334</v>
      </c>
      <c r="G103" s="34">
        <v>0.5</v>
      </c>
      <c r="H103" s="34"/>
      <c r="I103" s="34"/>
      <c r="J103" s="38"/>
      <c r="K103" s="39">
        <f>MOD(Tableau1[[#This Row],[Fin
apm]]-Tableau1[[#This Row],[Début
apm]],1)+MOD(Tableau1[[#This Row],[Fin
matin]]-Tableau1[[#This Row],[Début
matin]],1)</f>
        <v>0.29166666666666663</v>
      </c>
      <c r="L103" s="39">
        <f>IFERROR(VLOOKUP(Tableau1[[#This Row],[Abs.]],Tmotif[],3,0),0)</f>
        <v>0</v>
      </c>
      <c r="M103" s="39">
        <f ca="1">IF(WEEKDAY(Tableau1[[#This Row],[Date]],2)&lt;7,0,MAX(0,SUM(OFFSET(Tableau1[[#This Row],[Heures]],-6,,7))+SUM(OFFSET(Tableau1[[#This Row],[H_Abs]],-6,,7))-_HS))</f>
        <v>0</v>
      </c>
      <c r="N103" s="16"/>
      <c r="O103" s="16"/>
    </row>
    <row r="104" spans="2:15" ht="15" customHeight="1" x14ac:dyDescent="0.25">
      <c r="B104" s="31">
        <f>WEEKNUM(Tableau1[[#This Row],[Date]])</f>
        <v>15</v>
      </c>
      <c r="C104" s="32">
        <f>debut+ROW()-ROW(Tableau1[[#Headers],[Date]])-1</f>
        <v>45392</v>
      </c>
      <c r="D104" s="33" t="str">
        <f>UPPER(TEXT((Tableau1[[#This Row],[Date]]),"mmmm"))</f>
        <v>AVRIL</v>
      </c>
      <c r="E104" s="33">
        <f>YEAR(Tableau1[[#This Row],[Date]])</f>
        <v>2024</v>
      </c>
      <c r="F104" s="34">
        <v>0.20833333333333334</v>
      </c>
      <c r="G104" s="34">
        <v>0.5</v>
      </c>
      <c r="H104" s="34"/>
      <c r="I104" s="34"/>
      <c r="J104" s="38"/>
      <c r="K104" s="39">
        <f>MOD(Tableau1[[#This Row],[Fin
apm]]-Tableau1[[#This Row],[Début
apm]],1)+MOD(Tableau1[[#This Row],[Fin
matin]]-Tableau1[[#This Row],[Début
matin]],1)</f>
        <v>0.29166666666666663</v>
      </c>
      <c r="L104" s="39">
        <f>IFERROR(VLOOKUP(Tableau1[[#This Row],[Abs.]],Tmotif[],3,0),0)</f>
        <v>0</v>
      </c>
      <c r="M104" s="39">
        <f ca="1">IF(WEEKDAY(Tableau1[[#This Row],[Date]],2)&lt;7,0,MAX(0,SUM(OFFSET(Tableau1[[#This Row],[Heures]],-6,,7))+SUM(OFFSET(Tableau1[[#This Row],[H_Abs]],-6,,7))-_HS))</f>
        <v>0</v>
      </c>
      <c r="N104" s="16"/>
      <c r="O104" s="16"/>
    </row>
    <row r="105" spans="2:15" ht="15" customHeight="1" x14ac:dyDescent="0.25">
      <c r="B105" s="31">
        <f>WEEKNUM(Tableau1[[#This Row],[Date]])</f>
        <v>15</v>
      </c>
      <c r="C105" s="32">
        <f>debut+ROW()-ROW(Tableau1[[#Headers],[Date]])-1</f>
        <v>45393</v>
      </c>
      <c r="D105" s="33" t="str">
        <f>UPPER(TEXT((Tableau1[[#This Row],[Date]]),"mmmm"))</f>
        <v>AVRIL</v>
      </c>
      <c r="E105" s="33">
        <f>YEAR(Tableau1[[#This Row],[Date]])</f>
        <v>2024</v>
      </c>
      <c r="F105" s="34">
        <v>0.20833333333333334</v>
      </c>
      <c r="G105" s="34">
        <v>0.5</v>
      </c>
      <c r="H105" s="34"/>
      <c r="I105" s="34"/>
      <c r="J105" s="38"/>
      <c r="K105" s="39">
        <f>MOD(Tableau1[[#This Row],[Fin
apm]]-Tableau1[[#This Row],[Début
apm]],1)+MOD(Tableau1[[#This Row],[Fin
matin]]-Tableau1[[#This Row],[Début
matin]],1)</f>
        <v>0.29166666666666663</v>
      </c>
      <c r="L105" s="39">
        <f>IFERROR(VLOOKUP(Tableau1[[#This Row],[Abs.]],Tmotif[],3,0),0)</f>
        <v>0</v>
      </c>
      <c r="M105" s="39">
        <f ca="1">IF(WEEKDAY(Tableau1[[#This Row],[Date]],2)&lt;7,0,MAX(0,SUM(OFFSET(Tableau1[[#This Row],[Heures]],-6,,7))+SUM(OFFSET(Tableau1[[#This Row],[H_Abs]],-6,,7))-_HS))</f>
        <v>0</v>
      </c>
      <c r="N105" s="16"/>
      <c r="O105" s="16"/>
    </row>
    <row r="106" spans="2:15" ht="15" customHeight="1" x14ac:dyDescent="0.25">
      <c r="B106" s="31">
        <f>WEEKNUM(Tableau1[[#This Row],[Date]])</f>
        <v>15</v>
      </c>
      <c r="C106" s="32">
        <f>debut+ROW()-ROW(Tableau1[[#Headers],[Date]])-1</f>
        <v>45394</v>
      </c>
      <c r="D106" s="33" t="str">
        <f>UPPER(TEXT((Tableau1[[#This Row],[Date]]),"mmmm"))</f>
        <v>AVRIL</v>
      </c>
      <c r="E106" s="33">
        <f>YEAR(Tableau1[[#This Row],[Date]])</f>
        <v>2024</v>
      </c>
      <c r="F106" s="34">
        <v>0.20833333333333334</v>
      </c>
      <c r="G106" s="34">
        <v>0.5</v>
      </c>
      <c r="H106" s="34"/>
      <c r="I106" s="34"/>
      <c r="J106" s="38"/>
      <c r="K106" s="39">
        <f>MOD(Tableau1[[#This Row],[Fin
apm]]-Tableau1[[#This Row],[Début
apm]],1)+MOD(Tableau1[[#This Row],[Fin
matin]]-Tableau1[[#This Row],[Début
matin]],1)</f>
        <v>0.29166666666666663</v>
      </c>
      <c r="L106" s="39">
        <f>IFERROR(VLOOKUP(Tableau1[[#This Row],[Abs.]],Tmotif[],3,0),0)</f>
        <v>0</v>
      </c>
      <c r="M106" s="39">
        <f ca="1">IF(WEEKDAY(Tableau1[[#This Row],[Date]],2)&lt;7,0,MAX(0,SUM(OFFSET(Tableau1[[#This Row],[Heures]],-6,,7))+SUM(OFFSET(Tableau1[[#This Row],[H_Abs]],-6,,7))-_HS))</f>
        <v>0</v>
      </c>
      <c r="N106" s="16"/>
      <c r="O106" s="16"/>
    </row>
    <row r="107" spans="2:15" ht="15" customHeight="1" x14ac:dyDescent="0.25">
      <c r="B107" s="31">
        <f>WEEKNUM(Tableau1[[#This Row],[Date]])</f>
        <v>15</v>
      </c>
      <c r="C107" s="32">
        <f>debut+ROW()-ROW(Tableau1[[#Headers],[Date]])-1</f>
        <v>45395</v>
      </c>
      <c r="D107" s="33" t="str">
        <f>UPPER(TEXT((Tableau1[[#This Row],[Date]]),"mmmm"))</f>
        <v>AVRIL</v>
      </c>
      <c r="E107" s="33">
        <f>YEAR(Tableau1[[#This Row],[Date]])</f>
        <v>2024</v>
      </c>
      <c r="F107" s="34"/>
      <c r="G107" s="34"/>
      <c r="H107" s="34"/>
      <c r="I107" s="34"/>
      <c r="J107" s="38"/>
      <c r="K107" s="39">
        <f>MOD(Tableau1[[#This Row],[Fin
apm]]-Tableau1[[#This Row],[Début
apm]],1)+MOD(Tableau1[[#This Row],[Fin
matin]]-Tableau1[[#This Row],[Début
matin]],1)</f>
        <v>0</v>
      </c>
      <c r="L107" s="39">
        <f>IFERROR(VLOOKUP(Tableau1[[#This Row],[Abs.]],Tmotif[],3,0),0)</f>
        <v>0</v>
      </c>
      <c r="M107" s="39">
        <f ca="1">IF(WEEKDAY(Tableau1[[#This Row],[Date]],2)&lt;7,0,MAX(0,SUM(OFFSET(Tableau1[[#This Row],[Heures]],-6,,7))+SUM(OFFSET(Tableau1[[#This Row],[H_Abs]],-6,,7))-_HS))</f>
        <v>0</v>
      </c>
      <c r="N107" s="16"/>
      <c r="O107" s="16"/>
    </row>
    <row r="108" spans="2:15" ht="15" customHeight="1" x14ac:dyDescent="0.25">
      <c r="B108" s="31">
        <f>WEEKNUM(Tableau1[[#This Row],[Date]])</f>
        <v>16</v>
      </c>
      <c r="C108" s="32">
        <f>debut+ROW()-ROW(Tableau1[[#Headers],[Date]])-1</f>
        <v>45396</v>
      </c>
      <c r="D108" s="33" t="str">
        <f>UPPER(TEXT((Tableau1[[#This Row],[Date]]),"mmmm"))</f>
        <v>AVRIL</v>
      </c>
      <c r="E108" s="33">
        <f>YEAR(Tableau1[[#This Row],[Date]])</f>
        <v>2024</v>
      </c>
      <c r="F108" s="34"/>
      <c r="G108" s="34"/>
      <c r="H108" s="34"/>
      <c r="I108" s="34"/>
      <c r="J108" s="38"/>
      <c r="K108" s="39">
        <f>MOD(Tableau1[[#This Row],[Fin
apm]]-Tableau1[[#This Row],[Début
apm]],1)+MOD(Tableau1[[#This Row],[Fin
matin]]-Tableau1[[#This Row],[Début
matin]],1)</f>
        <v>0</v>
      </c>
      <c r="L108" s="39">
        <f>IFERROR(VLOOKUP(Tableau1[[#This Row],[Abs.]],Tmotif[],3,0),0)</f>
        <v>0</v>
      </c>
      <c r="M108" s="39">
        <f ca="1">IF(WEEKDAY(Tableau1[[#This Row],[Date]],2)&lt;7,0,MAX(0,SUM(OFFSET(Tableau1[[#This Row],[Heures]],-6,,7))+SUM(OFFSET(Tableau1[[#This Row],[H_Abs]],-6,,7))-_HS))</f>
        <v>0</v>
      </c>
      <c r="N108" s="16"/>
      <c r="O108" s="16"/>
    </row>
    <row r="109" spans="2:15" ht="15" customHeight="1" x14ac:dyDescent="0.25">
      <c r="B109" s="31">
        <f>WEEKNUM(Tableau1[[#This Row],[Date]])</f>
        <v>16</v>
      </c>
      <c r="C109" s="32">
        <f>debut+ROW()-ROW(Tableau1[[#Headers],[Date]])-1</f>
        <v>45397</v>
      </c>
      <c r="D109" s="33" t="str">
        <f>UPPER(TEXT((Tableau1[[#This Row],[Date]]),"mmmm"))</f>
        <v>AVRIL</v>
      </c>
      <c r="E109" s="33">
        <f>YEAR(Tableau1[[#This Row],[Date]])</f>
        <v>2024</v>
      </c>
      <c r="F109" s="34">
        <v>0.20833333333333334</v>
      </c>
      <c r="G109" s="34">
        <v>0.5</v>
      </c>
      <c r="H109" s="34"/>
      <c r="I109" s="34"/>
      <c r="J109" s="38"/>
      <c r="K109" s="39">
        <f>MOD(Tableau1[[#This Row],[Fin
apm]]-Tableau1[[#This Row],[Début
apm]],1)+MOD(Tableau1[[#This Row],[Fin
matin]]-Tableau1[[#This Row],[Début
matin]],1)</f>
        <v>0.29166666666666663</v>
      </c>
      <c r="L109" s="39">
        <f>IFERROR(VLOOKUP(Tableau1[[#This Row],[Abs.]],Tmotif[],3,0),0)</f>
        <v>0</v>
      </c>
      <c r="M109" s="39">
        <f ca="1">IF(WEEKDAY(Tableau1[[#This Row],[Date]],2)&lt;7,0,MAX(0,SUM(OFFSET(Tableau1[[#This Row],[Heures]],-6,,7))+SUM(OFFSET(Tableau1[[#This Row],[H_Abs]],-6,,7))-_HS))</f>
        <v>0</v>
      </c>
      <c r="N109" s="16"/>
      <c r="O109" s="16"/>
    </row>
    <row r="110" spans="2:15" ht="15" customHeight="1" x14ac:dyDescent="0.25">
      <c r="B110" s="31">
        <f>WEEKNUM(Tableau1[[#This Row],[Date]])</f>
        <v>16</v>
      </c>
      <c r="C110" s="32">
        <f>debut+ROW()-ROW(Tableau1[[#Headers],[Date]])-1</f>
        <v>45398</v>
      </c>
      <c r="D110" s="33" t="str">
        <f>UPPER(TEXT((Tableau1[[#This Row],[Date]]),"mmmm"))</f>
        <v>AVRIL</v>
      </c>
      <c r="E110" s="33">
        <f>YEAR(Tableau1[[#This Row],[Date]])</f>
        <v>2024</v>
      </c>
      <c r="F110" s="34">
        <v>0.20833333333333334</v>
      </c>
      <c r="G110" s="34">
        <v>0.5</v>
      </c>
      <c r="H110" s="34"/>
      <c r="I110" s="34"/>
      <c r="J110" s="38"/>
      <c r="K110" s="39">
        <f>MOD(Tableau1[[#This Row],[Fin
apm]]-Tableau1[[#This Row],[Début
apm]],1)+MOD(Tableau1[[#This Row],[Fin
matin]]-Tableau1[[#This Row],[Début
matin]],1)</f>
        <v>0.29166666666666663</v>
      </c>
      <c r="L110" s="39">
        <f>IFERROR(VLOOKUP(Tableau1[[#This Row],[Abs.]],Tmotif[],3,0),0)</f>
        <v>0</v>
      </c>
      <c r="M110" s="39">
        <f ca="1">IF(WEEKDAY(Tableau1[[#This Row],[Date]],2)&lt;7,0,MAX(0,SUM(OFFSET(Tableau1[[#This Row],[Heures]],-6,,7))+SUM(OFFSET(Tableau1[[#This Row],[H_Abs]],-6,,7))-_HS))</f>
        <v>0</v>
      </c>
      <c r="N110" s="16"/>
      <c r="O110" s="16"/>
    </row>
    <row r="111" spans="2:15" ht="15" customHeight="1" x14ac:dyDescent="0.25">
      <c r="B111" s="31">
        <f>WEEKNUM(Tableau1[[#This Row],[Date]])</f>
        <v>16</v>
      </c>
      <c r="C111" s="32">
        <f>debut+ROW()-ROW(Tableau1[[#Headers],[Date]])-1</f>
        <v>45399</v>
      </c>
      <c r="D111" s="33" t="str">
        <f>UPPER(TEXT((Tableau1[[#This Row],[Date]]),"mmmm"))</f>
        <v>AVRIL</v>
      </c>
      <c r="E111" s="33">
        <f>YEAR(Tableau1[[#This Row],[Date]])</f>
        <v>2024</v>
      </c>
      <c r="F111" s="34">
        <v>0.20833333333333334</v>
      </c>
      <c r="G111" s="34">
        <v>0.5</v>
      </c>
      <c r="H111" s="34"/>
      <c r="I111" s="34"/>
      <c r="J111" s="38"/>
      <c r="K111" s="39">
        <f>MOD(Tableau1[[#This Row],[Fin
apm]]-Tableau1[[#This Row],[Début
apm]],1)+MOD(Tableau1[[#This Row],[Fin
matin]]-Tableau1[[#This Row],[Début
matin]],1)</f>
        <v>0.29166666666666663</v>
      </c>
      <c r="L111" s="39">
        <f>IFERROR(VLOOKUP(Tableau1[[#This Row],[Abs.]],Tmotif[],3,0),0)</f>
        <v>0</v>
      </c>
      <c r="M111" s="39">
        <f ca="1">IF(WEEKDAY(Tableau1[[#This Row],[Date]],2)&lt;7,0,MAX(0,SUM(OFFSET(Tableau1[[#This Row],[Heures]],-6,,7))+SUM(OFFSET(Tableau1[[#This Row],[H_Abs]],-6,,7))-_HS))</f>
        <v>0</v>
      </c>
      <c r="N111" s="16"/>
      <c r="O111" s="16"/>
    </row>
    <row r="112" spans="2:15" ht="15" customHeight="1" x14ac:dyDescent="0.25">
      <c r="B112" s="31">
        <f>WEEKNUM(Tableau1[[#This Row],[Date]])</f>
        <v>16</v>
      </c>
      <c r="C112" s="32">
        <f>debut+ROW()-ROW(Tableau1[[#Headers],[Date]])-1</f>
        <v>45400</v>
      </c>
      <c r="D112" s="33" t="str">
        <f>UPPER(TEXT((Tableau1[[#This Row],[Date]]),"mmmm"))</f>
        <v>AVRIL</v>
      </c>
      <c r="E112" s="33">
        <f>YEAR(Tableau1[[#This Row],[Date]])</f>
        <v>2024</v>
      </c>
      <c r="F112" s="34">
        <v>0.20833333333333334</v>
      </c>
      <c r="G112" s="34">
        <v>0.5</v>
      </c>
      <c r="H112" s="34"/>
      <c r="I112" s="34"/>
      <c r="J112" s="38"/>
      <c r="K112" s="39">
        <f>MOD(Tableau1[[#This Row],[Fin
apm]]-Tableau1[[#This Row],[Début
apm]],1)+MOD(Tableau1[[#This Row],[Fin
matin]]-Tableau1[[#This Row],[Début
matin]],1)</f>
        <v>0.29166666666666663</v>
      </c>
      <c r="L112" s="39">
        <f>IFERROR(VLOOKUP(Tableau1[[#This Row],[Abs.]],Tmotif[],3,0),0)</f>
        <v>0</v>
      </c>
      <c r="M112" s="39">
        <f ca="1">IF(WEEKDAY(Tableau1[[#This Row],[Date]],2)&lt;7,0,MAX(0,SUM(OFFSET(Tableau1[[#This Row],[Heures]],-6,,7))+SUM(OFFSET(Tableau1[[#This Row],[H_Abs]],-6,,7))-_HS))</f>
        <v>0</v>
      </c>
      <c r="N112" s="16"/>
      <c r="O112" s="16"/>
    </row>
    <row r="113" spans="2:15" ht="15" customHeight="1" x14ac:dyDescent="0.25">
      <c r="B113" s="31">
        <f>WEEKNUM(Tableau1[[#This Row],[Date]])</f>
        <v>16</v>
      </c>
      <c r="C113" s="32">
        <f>debut+ROW()-ROW(Tableau1[[#Headers],[Date]])-1</f>
        <v>45401</v>
      </c>
      <c r="D113" s="33" t="str">
        <f>UPPER(TEXT((Tableau1[[#This Row],[Date]]),"mmmm"))</f>
        <v>AVRIL</v>
      </c>
      <c r="E113" s="33">
        <f>YEAR(Tableau1[[#This Row],[Date]])</f>
        <v>2024</v>
      </c>
      <c r="F113" s="34">
        <v>0.20833333333333334</v>
      </c>
      <c r="G113" s="34">
        <v>0.5</v>
      </c>
      <c r="H113" s="34"/>
      <c r="I113" s="34"/>
      <c r="J113" s="38"/>
      <c r="K113" s="39">
        <f>MOD(Tableau1[[#This Row],[Fin
apm]]-Tableau1[[#This Row],[Début
apm]],1)+MOD(Tableau1[[#This Row],[Fin
matin]]-Tableau1[[#This Row],[Début
matin]],1)</f>
        <v>0.29166666666666663</v>
      </c>
      <c r="L113" s="39">
        <f>IFERROR(VLOOKUP(Tableau1[[#This Row],[Abs.]],Tmotif[],3,0),0)</f>
        <v>0</v>
      </c>
      <c r="M113" s="39">
        <f ca="1">IF(WEEKDAY(Tableau1[[#This Row],[Date]],2)&lt;7,0,MAX(0,SUM(OFFSET(Tableau1[[#This Row],[Heures]],-6,,7))+SUM(OFFSET(Tableau1[[#This Row],[H_Abs]],-6,,7))-_HS))</f>
        <v>0</v>
      </c>
      <c r="N113" s="16"/>
      <c r="O113" s="16"/>
    </row>
    <row r="114" spans="2:15" ht="15" customHeight="1" x14ac:dyDescent="0.25">
      <c r="B114" s="31">
        <f>WEEKNUM(Tableau1[[#This Row],[Date]])</f>
        <v>16</v>
      </c>
      <c r="C114" s="32">
        <f>debut+ROW()-ROW(Tableau1[[#Headers],[Date]])-1</f>
        <v>45402</v>
      </c>
      <c r="D114" s="33" t="str">
        <f>UPPER(TEXT((Tableau1[[#This Row],[Date]]),"mmmm"))</f>
        <v>AVRIL</v>
      </c>
      <c r="E114" s="33">
        <f>YEAR(Tableau1[[#This Row],[Date]])</f>
        <v>2024</v>
      </c>
      <c r="F114" s="34"/>
      <c r="G114" s="34"/>
      <c r="H114" s="34"/>
      <c r="I114" s="34"/>
      <c r="J114" s="38"/>
      <c r="K114" s="39">
        <f>MOD(Tableau1[[#This Row],[Fin
apm]]-Tableau1[[#This Row],[Début
apm]],1)+MOD(Tableau1[[#This Row],[Fin
matin]]-Tableau1[[#This Row],[Début
matin]],1)</f>
        <v>0</v>
      </c>
      <c r="L114" s="39">
        <f>IFERROR(VLOOKUP(Tableau1[[#This Row],[Abs.]],Tmotif[],3,0),0)</f>
        <v>0</v>
      </c>
      <c r="M114" s="39">
        <f ca="1">IF(WEEKDAY(Tableau1[[#This Row],[Date]],2)&lt;7,0,MAX(0,SUM(OFFSET(Tableau1[[#This Row],[Heures]],-6,,7))+SUM(OFFSET(Tableau1[[#This Row],[H_Abs]],-6,,7))-_HS))</f>
        <v>0</v>
      </c>
      <c r="N114" s="16"/>
      <c r="O114" s="16"/>
    </row>
    <row r="115" spans="2:15" ht="15" customHeight="1" x14ac:dyDescent="0.25">
      <c r="B115" s="31">
        <f>WEEKNUM(Tableau1[[#This Row],[Date]])</f>
        <v>17</v>
      </c>
      <c r="C115" s="32">
        <f>debut+ROW()-ROW(Tableau1[[#Headers],[Date]])-1</f>
        <v>45403</v>
      </c>
      <c r="D115" s="33" t="str">
        <f>UPPER(TEXT((Tableau1[[#This Row],[Date]]),"mmmm"))</f>
        <v>AVRIL</v>
      </c>
      <c r="E115" s="33">
        <f>YEAR(Tableau1[[#This Row],[Date]])</f>
        <v>2024</v>
      </c>
      <c r="F115" s="34"/>
      <c r="G115" s="34"/>
      <c r="H115" s="34"/>
      <c r="I115" s="34"/>
      <c r="J115" s="38"/>
      <c r="K115" s="39">
        <f>MOD(Tableau1[[#This Row],[Fin
apm]]-Tableau1[[#This Row],[Début
apm]],1)+MOD(Tableau1[[#This Row],[Fin
matin]]-Tableau1[[#This Row],[Début
matin]],1)</f>
        <v>0</v>
      </c>
      <c r="L115" s="39">
        <f>IFERROR(VLOOKUP(Tableau1[[#This Row],[Abs.]],Tmotif[],3,0),0)</f>
        <v>0</v>
      </c>
      <c r="M115" s="39">
        <f ca="1">IF(WEEKDAY(Tableau1[[#This Row],[Date]],2)&lt;7,0,MAX(0,SUM(OFFSET(Tableau1[[#This Row],[Heures]],-6,,7))+SUM(OFFSET(Tableau1[[#This Row],[H_Abs]],-6,,7))-_HS))</f>
        <v>0</v>
      </c>
      <c r="N115" s="16"/>
      <c r="O115" s="16"/>
    </row>
    <row r="116" spans="2:15" ht="15" customHeight="1" x14ac:dyDescent="0.25">
      <c r="B116" s="31">
        <f>WEEKNUM(Tableau1[[#This Row],[Date]])</f>
        <v>17</v>
      </c>
      <c r="C116" s="32">
        <f>debut+ROW()-ROW(Tableau1[[#Headers],[Date]])-1</f>
        <v>45404</v>
      </c>
      <c r="D116" s="33" t="str">
        <f>UPPER(TEXT((Tableau1[[#This Row],[Date]]),"mmmm"))</f>
        <v>AVRIL</v>
      </c>
      <c r="E116" s="33">
        <f>YEAR(Tableau1[[#This Row],[Date]])</f>
        <v>2024</v>
      </c>
      <c r="F116" s="34"/>
      <c r="G116" s="34"/>
      <c r="H116" s="34"/>
      <c r="I116" s="34"/>
      <c r="J116" s="38"/>
      <c r="K116" s="39">
        <f>MOD(Tableau1[[#This Row],[Fin
apm]]-Tableau1[[#This Row],[Début
apm]],1)+MOD(Tableau1[[#This Row],[Fin
matin]]-Tableau1[[#This Row],[Début
matin]],1)</f>
        <v>0</v>
      </c>
      <c r="L116" s="39">
        <f>IFERROR(VLOOKUP(Tableau1[[#This Row],[Abs.]],Tmotif[],3,0),0)</f>
        <v>0</v>
      </c>
      <c r="M116" s="39">
        <f ca="1">IF(WEEKDAY(Tableau1[[#This Row],[Date]],2)&lt;7,0,MAX(0,SUM(OFFSET(Tableau1[[#This Row],[Heures]],-6,,7))+SUM(OFFSET(Tableau1[[#This Row],[H_Abs]],-6,,7))-_HS))</f>
        <v>0</v>
      </c>
      <c r="N116" s="16"/>
      <c r="O116" s="16"/>
    </row>
    <row r="117" spans="2:15" ht="15" customHeight="1" x14ac:dyDescent="0.25">
      <c r="B117" s="31">
        <f>WEEKNUM(Tableau1[[#This Row],[Date]])</f>
        <v>17</v>
      </c>
      <c r="C117" s="32">
        <f>debut+ROW()-ROW(Tableau1[[#Headers],[Date]])-1</f>
        <v>45405</v>
      </c>
      <c r="D117" s="33" t="str">
        <f>UPPER(TEXT((Tableau1[[#This Row],[Date]]),"mmmm"))</f>
        <v>AVRIL</v>
      </c>
      <c r="E117" s="33">
        <f>YEAR(Tableau1[[#This Row],[Date]])</f>
        <v>2024</v>
      </c>
      <c r="F117" s="34">
        <v>0.20833333333333334</v>
      </c>
      <c r="G117" s="34">
        <v>0.5</v>
      </c>
      <c r="H117" s="34"/>
      <c r="I117" s="34"/>
      <c r="J117" s="38"/>
      <c r="K117" s="39">
        <f>MOD(Tableau1[[#This Row],[Fin
apm]]-Tableau1[[#This Row],[Début
apm]],1)+MOD(Tableau1[[#This Row],[Fin
matin]]-Tableau1[[#This Row],[Début
matin]],1)</f>
        <v>0.29166666666666663</v>
      </c>
      <c r="L117" s="39">
        <f>IFERROR(VLOOKUP(Tableau1[[#This Row],[Abs.]],Tmotif[],3,0),0)</f>
        <v>0</v>
      </c>
      <c r="M117" s="39">
        <f ca="1">IF(WEEKDAY(Tableau1[[#This Row],[Date]],2)&lt;7,0,MAX(0,SUM(OFFSET(Tableau1[[#This Row],[Heures]],-6,,7))+SUM(OFFSET(Tableau1[[#This Row],[H_Abs]],-6,,7))-_HS))</f>
        <v>0</v>
      </c>
      <c r="N117" s="16"/>
      <c r="O117" s="16"/>
    </row>
    <row r="118" spans="2:15" ht="15" customHeight="1" x14ac:dyDescent="0.25">
      <c r="B118" s="31">
        <f>WEEKNUM(Tableau1[[#This Row],[Date]])</f>
        <v>17</v>
      </c>
      <c r="C118" s="32">
        <f>debut+ROW()-ROW(Tableau1[[#Headers],[Date]])-1</f>
        <v>45406</v>
      </c>
      <c r="D118" s="33" t="str">
        <f>UPPER(TEXT((Tableau1[[#This Row],[Date]]),"mmmm"))</f>
        <v>AVRIL</v>
      </c>
      <c r="E118" s="33">
        <f>YEAR(Tableau1[[#This Row],[Date]])</f>
        <v>2024</v>
      </c>
      <c r="F118" s="34">
        <v>0.20833333333333334</v>
      </c>
      <c r="G118" s="34">
        <v>0.5</v>
      </c>
      <c r="H118" s="34"/>
      <c r="I118" s="34"/>
      <c r="J118" s="38"/>
      <c r="K118" s="39">
        <f>MOD(Tableau1[[#This Row],[Fin
apm]]-Tableau1[[#This Row],[Début
apm]],1)+MOD(Tableau1[[#This Row],[Fin
matin]]-Tableau1[[#This Row],[Début
matin]],1)</f>
        <v>0.29166666666666663</v>
      </c>
      <c r="L118" s="39">
        <f>IFERROR(VLOOKUP(Tableau1[[#This Row],[Abs.]],Tmotif[],3,0),0)</f>
        <v>0</v>
      </c>
      <c r="M118" s="39">
        <f ca="1">IF(WEEKDAY(Tableau1[[#This Row],[Date]],2)&lt;7,0,MAX(0,SUM(OFFSET(Tableau1[[#This Row],[Heures]],-6,,7))+SUM(OFFSET(Tableau1[[#This Row],[H_Abs]],-6,,7))-_HS))</f>
        <v>0</v>
      </c>
      <c r="N118" s="16"/>
      <c r="O118" s="16"/>
    </row>
    <row r="119" spans="2:15" ht="15" customHeight="1" x14ac:dyDescent="0.25">
      <c r="B119" s="31">
        <f>WEEKNUM(Tableau1[[#This Row],[Date]])</f>
        <v>17</v>
      </c>
      <c r="C119" s="32">
        <f>debut+ROW()-ROW(Tableau1[[#Headers],[Date]])-1</f>
        <v>45407</v>
      </c>
      <c r="D119" s="33" t="str">
        <f>UPPER(TEXT((Tableau1[[#This Row],[Date]]),"mmmm"))</f>
        <v>AVRIL</v>
      </c>
      <c r="E119" s="33">
        <f>YEAR(Tableau1[[#This Row],[Date]])</f>
        <v>2024</v>
      </c>
      <c r="F119" s="34">
        <v>0.20833333333333334</v>
      </c>
      <c r="G119" s="34">
        <v>0.5</v>
      </c>
      <c r="H119" s="34"/>
      <c r="I119" s="34"/>
      <c r="J119" s="38"/>
      <c r="K119" s="39">
        <f>MOD(Tableau1[[#This Row],[Fin
apm]]-Tableau1[[#This Row],[Début
apm]],1)+MOD(Tableau1[[#This Row],[Fin
matin]]-Tableau1[[#This Row],[Début
matin]],1)</f>
        <v>0.29166666666666663</v>
      </c>
      <c r="L119" s="39">
        <f>IFERROR(VLOOKUP(Tableau1[[#This Row],[Abs.]],Tmotif[],3,0),0)</f>
        <v>0</v>
      </c>
      <c r="M119" s="39">
        <f ca="1">IF(WEEKDAY(Tableau1[[#This Row],[Date]],2)&lt;7,0,MAX(0,SUM(OFFSET(Tableau1[[#This Row],[Heures]],-6,,7))+SUM(OFFSET(Tableau1[[#This Row],[H_Abs]],-6,,7))-_HS))</f>
        <v>0</v>
      </c>
      <c r="N119" s="16"/>
      <c r="O119" s="16"/>
    </row>
    <row r="120" spans="2:15" ht="15" customHeight="1" x14ac:dyDescent="0.25">
      <c r="B120" s="31">
        <f>WEEKNUM(Tableau1[[#This Row],[Date]])</f>
        <v>17</v>
      </c>
      <c r="C120" s="32">
        <f>debut+ROW()-ROW(Tableau1[[#Headers],[Date]])-1</f>
        <v>45408</v>
      </c>
      <c r="D120" s="33" t="str">
        <f>UPPER(TEXT((Tableau1[[#This Row],[Date]]),"mmmm"))</f>
        <v>AVRIL</v>
      </c>
      <c r="E120" s="33">
        <f>YEAR(Tableau1[[#This Row],[Date]])</f>
        <v>2024</v>
      </c>
      <c r="F120" s="34">
        <v>0.20833333333333334</v>
      </c>
      <c r="G120" s="34">
        <v>0.5</v>
      </c>
      <c r="H120" s="34"/>
      <c r="I120" s="34"/>
      <c r="J120" s="38"/>
      <c r="K120" s="39">
        <f>MOD(Tableau1[[#This Row],[Fin
apm]]-Tableau1[[#This Row],[Début
apm]],1)+MOD(Tableau1[[#This Row],[Fin
matin]]-Tableau1[[#This Row],[Début
matin]],1)</f>
        <v>0.29166666666666663</v>
      </c>
      <c r="L120" s="39">
        <f>IFERROR(VLOOKUP(Tableau1[[#This Row],[Abs.]],Tmotif[],3,0),0)</f>
        <v>0</v>
      </c>
      <c r="M120" s="39">
        <f ca="1">IF(WEEKDAY(Tableau1[[#This Row],[Date]],2)&lt;7,0,MAX(0,SUM(OFFSET(Tableau1[[#This Row],[Heures]],-6,,7))+SUM(OFFSET(Tableau1[[#This Row],[H_Abs]],-6,,7))-_HS))</f>
        <v>0</v>
      </c>
      <c r="N120" s="16"/>
      <c r="O120" s="16"/>
    </row>
    <row r="121" spans="2:15" ht="15" customHeight="1" x14ac:dyDescent="0.25">
      <c r="B121" s="31">
        <f>WEEKNUM(Tableau1[[#This Row],[Date]])</f>
        <v>17</v>
      </c>
      <c r="C121" s="32">
        <f>debut+ROW()-ROW(Tableau1[[#Headers],[Date]])-1</f>
        <v>45409</v>
      </c>
      <c r="D121" s="33" t="str">
        <f>UPPER(TEXT((Tableau1[[#This Row],[Date]]),"mmmm"))</f>
        <v>AVRIL</v>
      </c>
      <c r="E121" s="33">
        <f>YEAR(Tableau1[[#This Row],[Date]])</f>
        <v>2024</v>
      </c>
      <c r="F121" s="34"/>
      <c r="G121" s="34"/>
      <c r="H121" s="34"/>
      <c r="I121" s="34"/>
      <c r="J121" s="38"/>
      <c r="K121" s="39">
        <f>MOD(Tableau1[[#This Row],[Fin
apm]]-Tableau1[[#This Row],[Début
apm]],1)+MOD(Tableau1[[#This Row],[Fin
matin]]-Tableau1[[#This Row],[Début
matin]],1)</f>
        <v>0</v>
      </c>
      <c r="L121" s="39">
        <f>IFERROR(VLOOKUP(Tableau1[[#This Row],[Abs.]],Tmotif[],3,0),0)</f>
        <v>0</v>
      </c>
      <c r="M121" s="39">
        <f ca="1">IF(WEEKDAY(Tableau1[[#This Row],[Date]],2)&lt;7,0,MAX(0,SUM(OFFSET(Tableau1[[#This Row],[Heures]],-6,,7))+SUM(OFFSET(Tableau1[[#This Row],[H_Abs]],-6,,7))-_HS))</f>
        <v>0</v>
      </c>
      <c r="N121" s="16"/>
      <c r="O121" s="16"/>
    </row>
    <row r="122" spans="2:15" ht="15" customHeight="1" x14ac:dyDescent="0.25">
      <c r="B122" s="31">
        <f>WEEKNUM(Tableau1[[#This Row],[Date]])</f>
        <v>18</v>
      </c>
      <c r="C122" s="32">
        <f>debut+ROW()-ROW(Tableau1[[#Headers],[Date]])-1</f>
        <v>45410</v>
      </c>
      <c r="D122" s="33" t="str">
        <f>UPPER(TEXT((Tableau1[[#This Row],[Date]]),"mmmm"))</f>
        <v>AVRIL</v>
      </c>
      <c r="E122" s="33">
        <f>YEAR(Tableau1[[#This Row],[Date]])</f>
        <v>2024</v>
      </c>
      <c r="F122" s="34"/>
      <c r="G122" s="34"/>
      <c r="H122" s="34"/>
      <c r="I122" s="34"/>
      <c r="J122" s="38"/>
      <c r="K122" s="39">
        <f>MOD(Tableau1[[#This Row],[Fin
apm]]-Tableau1[[#This Row],[Début
apm]],1)+MOD(Tableau1[[#This Row],[Fin
matin]]-Tableau1[[#This Row],[Début
matin]],1)</f>
        <v>0</v>
      </c>
      <c r="L122" s="39">
        <f>IFERROR(VLOOKUP(Tableau1[[#This Row],[Abs.]],Tmotif[],3,0),0)</f>
        <v>0</v>
      </c>
      <c r="M122" s="39">
        <f ca="1">IF(WEEKDAY(Tableau1[[#This Row],[Date]],2)&lt;7,0,MAX(0,SUM(OFFSET(Tableau1[[#This Row],[Heures]],-6,,7))+SUM(OFFSET(Tableau1[[#This Row],[H_Abs]],-6,,7))-_HS))</f>
        <v>0</v>
      </c>
      <c r="N122" s="16"/>
      <c r="O122" s="16"/>
    </row>
    <row r="123" spans="2:15" ht="15" customHeight="1" x14ac:dyDescent="0.25">
      <c r="B123" s="31">
        <f>WEEKNUM(Tableau1[[#This Row],[Date]])</f>
        <v>18</v>
      </c>
      <c r="C123" s="32">
        <f>debut+ROW()-ROW(Tableau1[[#Headers],[Date]])-1</f>
        <v>45411</v>
      </c>
      <c r="D123" s="33" t="str">
        <f>UPPER(TEXT((Tableau1[[#This Row],[Date]]),"mmmm"))</f>
        <v>AVRIL</v>
      </c>
      <c r="E123" s="33">
        <f>YEAR(Tableau1[[#This Row],[Date]])</f>
        <v>2024</v>
      </c>
      <c r="F123" s="34">
        <v>0.20833333333333334</v>
      </c>
      <c r="G123" s="34">
        <v>0.5</v>
      </c>
      <c r="H123" s="34"/>
      <c r="I123" s="34"/>
      <c r="J123" s="38"/>
      <c r="K123" s="39">
        <f>MOD(Tableau1[[#This Row],[Fin
apm]]-Tableau1[[#This Row],[Début
apm]],1)+MOD(Tableau1[[#This Row],[Fin
matin]]-Tableau1[[#This Row],[Début
matin]],1)</f>
        <v>0.29166666666666663</v>
      </c>
      <c r="L123" s="39">
        <f>IFERROR(VLOOKUP(Tableau1[[#This Row],[Abs.]],Tmotif[],3,0),0)</f>
        <v>0</v>
      </c>
      <c r="M123" s="39">
        <f ca="1">IF(WEEKDAY(Tableau1[[#This Row],[Date]],2)&lt;7,0,MAX(0,SUM(OFFSET(Tableau1[[#This Row],[Heures]],-6,,7))+SUM(OFFSET(Tableau1[[#This Row],[H_Abs]],-6,,7))-_HS))</f>
        <v>0</v>
      </c>
      <c r="N123" s="16"/>
      <c r="O123" s="16"/>
    </row>
    <row r="124" spans="2:15" ht="15" customHeight="1" x14ac:dyDescent="0.25">
      <c r="B124" s="31">
        <f>WEEKNUM(Tableau1[[#This Row],[Date]])</f>
        <v>18</v>
      </c>
      <c r="C124" s="32">
        <f>debut+ROW()-ROW(Tableau1[[#Headers],[Date]])-1</f>
        <v>45412</v>
      </c>
      <c r="D124" s="33" t="str">
        <f>UPPER(TEXT((Tableau1[[#This Row],[Date]]),"mmmm"))</f>
        <v>AVRIL</v>
      </c>
      <c r="E124" s="33">
        <f>YEAR(Tableau1[[#This Row],[Date]])</f>
        <v>2024</v>
      </c>
      <c r="F124" s="34">
        <v>0.20833333333333334</v>
      </c>
      <c r="G124" s="34">
        <v>0.5</v>
      </c>
      <c r="H124" s="34"/>
      <c r="I124" s="34"/>
      <c r="J124" s="38"/>
      <c r="K124" s="39">
        <f>MOD(Tableau1[[#This Row],[Fin
apm]]-Tableau1[[#This Row],[Début
apm]],1)+MOD(Tableau1[[#This Row],[Fin
matin]]-Tableau1[[#This Row],[Début
matin]],1)</f>
        <v>0.29166666666666663</v>
      </c>
      <c r="L124" s="39">
        <f>IFERROR(VLOOKUP(Tableau1[[#This Row],[Abs.]],Tmotif[],3,0),0)</f>
        <v>0</v>
      </c>
      <c r="M124" s="39">
        <f ca="1">IF(WEEKDAY(Tableau1[[#This Row],[Date]],2)&lt;7,0,MAX(0,SUM(OFFSET(Tableau1[[#This Row],[Heures]],-6,,7))+SUM(OFFSET(Tableau1[[#This Row],[H_Abs]],-6,,7))-_HS))</f>
        <v>0</v>
      </c>
      <c r="N124" s="16"/>
      <c r="O124" s="16"/>
    </row>
    <row r="125" spans="2:15" ht="15" customHeight="1" x14ac:dyDescent="0.25">
      <c r="B125" s="31">
        <f>WEEKNUM(Tableau1[[#This Row],[Date]])</f>
        <v>18</v>
      </c>
      <c r="C125" s="32">
        <f>debut+ROW()-ROW(Tableau1[[#Headers],[Date]])-1</f>
        <v>45413</v>
      </c>
      <c r="D125" s="33" t="str">
        <f>UPPER(TEXT((Tableau1[[#This Row],[Date]]),"mmmm"))</f>
        <v>MAI</v>
      </c>
      <c r="E125" s="33">
        <f>YEAR(Tableau1[[#This Row],[Date]])</f>
        <v>2024</v>
      </c>
      <c r="F125" s="34"/>
      <c r="G125" s="34"/>
      <c r="H125" s="34"/>
      <c r="I125" s="34"/>
      <c r="J125" s="38"/>
      <c r="K125" s="39">
        <f>MOD(Tableau1[[#This Row],[Fin
apm]]-Tableau1[[#This Row],[Début
apm]],1)+MOD(Tableau1[[#This Row],[Fin
matin]]-Tableau1[[#This Row],[Début
matin]],1)</f>
        <v>0</v>
      </c>
      <c r="L125" s="39">
        <f>IFERROR(VLOOKUP(Tableau1[[#This Row],[Abs.]],Tmotif[],3,0),0)</f>
        <v>0</v>
      </c>
      <c r="M125" s="39">
        <f ca="1">IF(WEEKDAY(Tableau1[[#This Row],[Date]],2)&lt;7,0,MAX(0,SUM(OFFSET(Tableau1[[#This Row],[Heures]],-6,,7))+SUM(OFFSET(Tableau1[[#This Row],[H_Abs]],-6,,7))-_HS))</f>
        <v>0</v>
      </c>
      <c r="N125" s="16"/>
      <c r="O125" s="16"/>
    </row>
    <row r="126" spans="2:15" ht="15" customHeight="1" x14ac:dyDescent="0.25">
      <c r="B126" s="31">
        <f>WEEKNUM(Tableau1[[#This Row],[Date]])</f>
        <v>18</v>
      </c>
      <c r="C126" s="32">
        <f>debut+ROW()-ROW(Tableau1[[#Headers],[Date]])-1</f>
        <v>45414</v>
      </c>
      <c r="D126" s="33" t="str">
        <f>UPPER(TEXT((Tableau1[[#This Row],[Date]]),"mmmm"))</f>
        <v>MAI</v>
      </c>
      <c r="E126" s="33">
        <f>YEAR(Tableau1[[#This Row],[Date]])</f>
        <v>2024</v>
      </c>
      <c r="F126" s="34">
        <v>0.20833333333333334</v>
      </c>
      <c r="G126" s="34">
        <v>0.5</v>
      </c>
      <c r="H126" s="34"/>
      <c r="I126" s="34"/>
      <c r="J126" s="38"/>
      <c r="K126" s="39">
        <f>MOD(Tableau1[[#This Row],[Fin
apm]]-Tableau1[[#This Row],[Début
apm]],1)+MOD(Tableau1[[#This Row],[Fin
matin]]-Tableau1[[#This Row],[Début
matin]],1)</f>
        <v>0.29166666666666663</v>
      </c>
      <c r="L126" s="39">
        <f>IFERROR(VLOOKUP(Tableau1[[#This Row],[Abs.]],Tmotif[],3,0),0)</f>
        <v>0</v>
      </c>
      <c r="M126" s="39">
        <f ca="1">IF(WEEKDAY(Tableau1[[#This Row],[Date]],2)&lt;7,0,MAX(0,SUM(OFFSET(Tableau1[[#This Row],[Heures]],-6,,7))+SUM(OFFSET(Tableau1[[#This Row],[H_Abs]],-6,,7))-_HS))</f>
        <v>0</v>
      </c>
      <c r="N126" s="16"/>
      <c r="O126" s="16"/>
    </row>
    <row r="127" spans="2:15" ht="15" customHeight="1" x14ac:dyDescent="0.25">
      <c r="B127" s="31">
        <f>WEEKNUM(Tableau1[[#This Row],[Date]])</f>
        <v>18</v>
      </c>
      <c r="C127" s="32">
        <f>debut+ROW()-ROW(Tableau1[[#Headers],[Date]])-1</f>
        <v>45415</v>
      </c>
      <c r="D127" s="33" t="str">
        <f>UPPER(TEXT((Tableau1[[#This Row],[Date]]),"mmmm"))</f>
        <v>MAI</v>
      </c>
      <c r="E127" s="33">
        <f>YEAR(Tableau1[[#This Row],[Date]])</f>
        <v>2024</v>
      </c>
      <c r="F127" s="34">
        <v>0.20833333333333334</v>
      </c>
      <c r="G127" s="34">
        <v>0.5</v>
      </c>
      <c r="H127" s="34"/>
      <c r="I127" s="34"/>
      <c r="J127" s="38"/>
      <c r="K127" s="39">
        <f>MOD(Tableau1[[#This Row],[Fin
apm]]-Tableau1[[#This Row],[Début
apm]],1)+MOD(Tableau1[[#This Row],[Fin
matin]]-Tableau1[[#This Row],[Début
matin]],1)</f>
        <v>0.29166666666666663</v>
      </c>
      <c r="L127" s="39">
        <f>IFERROR(VLOOKUP(Tableau1[[#This Row],[Abs.]],Tmotif[],3,0),0)</f>
        <v>0</v>
      </c>
      <c r="M127" s="39">
        <f ca="1">IF(WEEKDAY(Tableau1[[#This Row],[Date]],2)&lt;7,0,MAX(0,SUM(OFFSET(Tableau1[[#This Row],[Heures]],-6,,7))+SUM(OFFSET(Tableau1[[#This Row],[H_Abs]],-6,,7))-_HS))</f>
        <v>0</v>
      </c>
      <c r="N127" s="16"/>
      <c r="O127" s="16"/>
    </row>
    <row r="128" spans="2:15" ht="15" customHeight="1" x14ac:dyDescent="0.25">
      <c r="B128" s="31">
        <f>WEEKNUM(Tableau1[[#This Row],[Date]])</f>
        <v>18</v>
      </c>
      <c r="C128" s="32">
        <f>debut+ROW()-ROW(Tableau1[[#Headers],[Date]])-1</f>
        <v>45416</v>
      </c>
      <c r="D128" s="33" t="str">
        <f>UPPER(TEXT((Tableau1[[#This Row],[Date]]),"mmmm"))</f>
        <v>MAI</v>
      </c>
      <c r="E128" s="33">
        <f>YEAR(Tableau1[[#This Row],[Date]])</f>
        <v>2024</v>
      </c>
      <c r="F128" s="34"/>
      <c r="G128" s="34"/>
      <c r="H128" s="34"/>
      <c r="I128" s="34"/>
      <c r="J128" s="38"/>
      <c r="K128" s="39">
        <f>MOD(Tableau1[[#This Row],[Fin
apm]]-Tableau1[[#This Row],[Début
apm]],1)+MOD(Tableau1[[#This Row],[Fin
matin]]-Tableau1[[#This Row],[Début
matin]],1)</f>
        <v>0</v>
      </c>
      <c r="L128" s="39">
        <f>IFERROR(VLOOKUP(Tableau1[[#This Row],[Abs.]],Tmotif[],3,0),0)</f>
        <v>0</v>
      </c>
      <c r="M128" s="39">
        <f ca="1">IF(WEEKDAY(Tableau1[[#This Row],[Date]],2)&lt;7,0,MAX(0,SUM(OFFSET(Tableau1[[#This Row],[Heures]],-6,,7))+SUM(OFFSET(Tableau1[[#This Row],[H_Abs]],-6,,7))-_HS))</f>
        <v>0</v>
      </c>
      <c r="N128" s="16"/>
      <c r="O128" s="16"/>
    </row>
    <row r="129" spans="2:15" ht="15" customHeight="1" x14ac:dyDescent="0.25">
      <c r="B129" s="31">
        <f>WEEKNUM(Tableau1[[#This Row],[Date]])</f>
        <v>19</v>
      </c>
      <c r="C129" s="32">
        <f>debut+ROW()-ROW(Tableau1[[#Headers],[Date]])-1</f>
        <v>45417</v>
      </c>
      <c r="D129" s="33" t="str">
        <f>UPPER(TEXT((Tableau1[[#This Row],[Date]]),"mmmm"))</f>
        <v>MAI</v>
      </c>
      <c r="E129" s="33">
        <f>YEAR(Tableau1[[#This Row],[Date]])</f>
        <v>2024</v>
      </c>
      <c r="F129" s="34"/>
      <c r="G129" s="34"/>
      <c r="H129" s="34"/>
      <c r="I129" s="34"/>
      <c r="J129" s="38"/>
      <c r="K129" s="39">
        <f>MOD(Tableau1[[#This Row],[Fin
apm]]-Tableau1[[#This Row],[Début
apm]],1)+MOD(Tableau1[[#This Row],[Fin
matin]]-Tableau1[[#This Row],[Début
matin]],1)</f>
        <v>0</v>
      </c>
      <c r="L129" s="39">
        <f>IFERROR(VLOOKUP(Tableau1[[#This Row],[Abs.]],Tmotif[],3,0),0)</f>
        <v>0</v>
      </c>
      <c r="M129" s="39">
        <f ca="1">IF(WEEKDAY(Tableau1[[#This Row],[Date]],2)&lt;7,0,MAX(0,SUM(OFFSET(Tableau1[[#This Row],[Heures]],-6,,7))+SUM(OFFSET(Tableau1[[#This Row],[H_Abs]],-6,,7))-_HS))</f>
        <v>0</v>
      </c>
      <c r="N129" s="16"/>
      <c r="O129" s="16"/>
    </row>
    <row r="130" spans="2:15" ht="15" customHeight="1" x14ac:dyDescent="0.25">
      <c r="B130" s="31">
        <f>WEEKNUM(Tableau1[[#This Row],[Date]])</f>
        <v>19</v>
      </c>
      <c r="C130" s="32">
        <f>debut+ROW()-ROW(Tableau1[[#Headers],[Date]])-1</f>
        <v>45418</v>
      </c>
      <c r="D130" s="33" t="str">
        <f>UPPER(TEXT((Tableau1[[#This Row],[Date]]),"mmmm"))</f>
        <v>MAI</v>
      </c>
      <c r="E130" s="33">
        <f>YEAR(Tableau1[[#This Row],[Date]])</f>
        <v>2024</v>
      </c>
      <c r="F130" s="34"/>
      <c r="G130" s="34"/>
      <c r="H130" s="34"/>
      <c r="I130" s="34"/>
      <c r="J130" s="38"/>
      <c r="K130" s="39">
        <f>MOD(Tableau1[[#This Row],[Fin
apm]]-Tableau1[[#This Row],[Début
apm]],1)+MOD(Tableau1[[#This Row],[Fin
matin]]-Tableau1[[#This Row],[Début
matin]],1)</f>
        <v>0</v>
      </c>
      <c r="L130" s="39">
        <f>IFERROR(VLOOKUP(Tableau1[[#This Row],[Abs.]],Tmotif[],3,0),0)</f>
        <v>0</v>
      </c>
      <c r="M130" s="39">
        <f ca="1">IF(WEEKDAY(Tableau1[[#This Row],[Date]],2)&lt;7,0,MAX(0,SUM(OFFSET(Tableau1[[#This Row],[Heures]],-6,,7))+SUM(OFFSET(Tableau1[[#This Row],[H_Abs]],-6,,7))-_HS))</f>
        <v>0</v>
      </c>
      <c r="N130" s="16"/>
      <c r="O130" s="16"/>
    </row>
    <row r="131" spans="2:15" ht="15" customHeight="1" x14ac:dyDescent="0.25">
      <c r="B131" s="31">
        <f>WEEKNUM(Tableau1[[#This Row],[Date]])</f>
        <v>19</v>
      </c>
      <c r="C131" s="32">
        <f>debut+ROW()-ROW(Tableau1[[#Headers],[Date]])-1</f>
        <v>45419</v>
      </c>
      <c r="D131" s="33" t="str">
        <f>UPPER(TEXT((Tableau1[[#This Row],[Date]]),"mmmm"))</f>
        <v>MAI</v>
      </c>
      <c r="E131" s="33">
        <f>YEAR(Tableau1[[#This Row],[Date]])</f>
        <v>2024</v>
      </c>
      <c r="F131" s="34">
        <v>0.20833333333333334</v>
      </c>
      <c r="G131" s="34">
        <v>0.5</v>
      </c>
      <c r="H131" s="34"/>
      <c r="I131" s="34"/>
      <c r="J131" s="38"/>
      <c r="K131" s="39">
        <f>MOD(Tableau1[[#This Row],[Fin
apm]]-Tableau1[[#This Row],[Début
apm]],1)+MOD(Tableau1[[#This Row],[Fin
matin]]-Tableau1[[#This Row],[Début
matin]],1)</f>
        <v>0.29166666666666663</v>
      </c>
      <c r="L131" s="39">
        <f>IFERROR(VLOOKUP(Tableau1[[#This Row],[Abs.]],Tmotif[],3,0),0)</f>
        <v>0</v>
      </c>
      <c r="M131" s="39">
        <f ca="1">IF(WEEKDAY(Tableau1[[#This Row],[Date]],2)&lt;7,0,MAX(0,SUM(OFFSET(Tableau1[[#This Row],[Heures]],-6,,7))+SUM(OFFSET(Tableau1[[#This Row],[H_Abs]],-6,,7))-_HS))</f>
        <v>0</v>
      </c>
      <c r="N131" s="16"/>
      <c r="O131" s="16"/>
    </row>
    <row r="132" spans="2:15" ht="15" customHeight="1" x14ac:dyDescent="0.25">
      <c r="B132" s="31">
        <f>WEEKNUM(Tableau1[[#This Row],[Date]])</f>
        <v>19</v>
      </c>
      <c r="C132" s="32">
        <f>debut+ROW()-ROW(Tableau1[[#Headers],[Date]])-1</f>
        <v>45420</v>
      </c>
      <c r="D132" s="33" t="str">
        <f>UPPER(TEXT((Tableau1[[#This Row],[Date]]),"mmmm"))</f>
        <v>MAI</v>
      </c>
      <c r="E132" s="33">
        <f>YEAR(Tableau1[[#This Row],[Date]])</f>
        <v>2024</v>
      </c>
      <c r="F132" s="34"/>
      <c r="G132" s="34"/>
      <c r="H132" s="34"/>
      <c r="I132" s="34"/>
      <c r="J132" s="38"/>
      <c r="K132" s="39">
        <f>MOD(Tableau1[[#This Row],[Fin
apm]]-Tableau1[[#This Row],[Début
apm]],1)+MOD(Tableau1[[#This Row],[Fin
matin]]-Tableau1[[#This Row],[Début
matin]],1)</f>
        <v>0</v>
      </c>
      <c r="L132" s="39">
        <f>IFERROR(VLOOKUP(Tableau1[[#This Row],[Abs.]],Tmotif[],3,0),0)</f>
        <v>0</v>
      </c>
      <c r="M132" s="39">
        <f ca="1">IF(WEEKDAY(Tableau1[[#This Row],[Date]],2)&lt;7,0,MAX(0,SUM(OFFSET(Tableau1[[#This Row],[Heures]],-6,,7))+SUM(OFFSET(Tableau1[[#This Row],[H_Abs]],-6,,7))-_HS))</f>
        <v>0</v>
      </c>
      <c r="N132" s="16"/>
      <c r="O132" s="16"/>
    </row>
    <row r="133" spans="2:15" ht="15" customHeight="1" x14ac:dyDescent="0.25">
      <c r="B133" s="31">
        <f>WEEKNUM(Tableau1[[#This Row],[Date]])</f>
        <v>19</v>
      </c>
      <c r="C133" s="32">
        <f>debut+ROW()-ROW(Tableau1[[#Headers],[Date]])-1</f>
        <v>45421</v>
      </c>
      <c r="D133" s="33" t="str">
        <f>UPPER(TEXT((Tableau1[[#This Row],[Date]]),"mmmm"))</f>
        <v>MAI</v>
      </c>
      <c r="E133" s="33">
        <f>YEAR(Tableau1[[#This Row],[Date]])</f>
        <v>2024</v>
      </c>
      <c r="F133" s="34"/>
      <c r="G133" s="34"/>
      <c r="H133" s="34"/>
      <c r="I133" s="34"/>
      <c r="J133" s="38"/>
      <c r="K133" s="39">
        <f>MOD(Tableau1[[#This Row],[Fin
apm]]-Tableau1[[#This Row],[Début
apm]],1)+MOD(Tableau1[[#This Row],[Fin
matin]]-Tableau1[[#This Row],[Début
matin]],1)</f>
        <v>0</v>
      </c>
      <c r="L133" s="39">
        <f>IFERROR(VLOOKUP(Tableau1[[#This Row],[Abs.]],Tmotif[],3,0),0)</f>
        <v>0</v>
      </c>
      <c r="M133" s="39">
        <f ca="1">IF(WEEKDAY(Tableau1[[#This Row],[Date]],2)&lt;7,0,MAX(0,SUM(OFFSET(Tableau1[[#This Row],[Heures]],-6,,7))+SUM(OFFSET(Tableau1[[#This Row],[H_Abs]],-6,,7))-_HS))</f>
        <v>0</v>
      </c>
      <c r="N133" s="16"/>
      <c r="O133" s="16"/>
    </row>
    <row r="134" spans="2:15" ht="15" customHeight="1" x14ac:dyDescent="0.25">
      <c r="B134" s="31">
        <f>WEEKNUM(Tableau1[[#This Row],[Date]])</f>
        <v>19</v>
      </c>
      <c r="C134" s="32">
        <f>debut+ROW()-ROW(Tableau1[[#Headers],[Date]])-1</f>
        <v>45422</v>
      </c>
      <c r="D134" s="33" t="str">
        <f>UPPER(TEXT((Tableau1[[#This Row],[Date]]),"mmmm"))</f>
        <v>MAI</v>
      </c>
      <c r="E134" s="33">
        <f>YEAR(Tableau1[[#This Row],[Date]])</f>
        <v>2024</v>
      </c>
      <c r="F134" s="34">
        <v>0.20833333333333334</v>
      </c>
      <c r="G134" s="34">
        <v>0.5</v>
      </c>
      <c r="H134" s="34"/>
      <c r="I134" s="34"/>
      <c r="J134" s="38"/>
      <c r="K134" s="39">
        <f>MOD(Tableau1[[#This Row],[Fin
apm]]-Tableau1[[#This Row],[Début
apm]],1)+MOD(Tableau1[[#This Row],[Fin
matin]]-Tableau1[[#This Row],[Début
matin]],1)</f>
        <v>0.29166666666666663</v>
      </c>
      <c r="L134" s="39">
        <f>IFERROR(VLOOKUP(Tableau1[[#This Row],[Abs.]],Tmotif[],3,0),0)</f>
        <v>0</v>
      </c>
      <c r="M134" s="39">
        <f ca="1">IF(WEEKDAY(Tableau1[[#This Row],[Date]],2)&lt;7,0,MAX(0,SUM(OFFSET(Tableau1[[#This Row],[Heures]],-6,,7))+SUM(OFFSET(Tableau1[[#This Row],[H_Abs]],-6,,7))-_HS))</f>
        <v>0</v>
      </c>
      <c r="N134" s="16"/>
      <c r="O134" s="16"/>
    </row>
    <row r="135" spans="2:15" ht="15" customHeight="1" x14ac:dyDescent="0.25">
      <c r="B135" s="31">
        <f>WEEKNUM(Tableau1[[#This Row],[Date]])</f>
        <v>19</v>
      </c>
      <c r="C135" s="32">
        <f>debut+ROW()-ROW(Tableau1[[#Headers],[Date]])-1</f>
        <v>45423</v>
      </c>
      <c r="D135" s="33" t="str">
        <f>UPPER(TEXT((Tableau1[[#This Row],[Date]]),"mmmm"))</f>
        <v>MAI</v>
      </c>
      <c r="E135" s="33">
        <f>YEAR(Tableau1[[#This Row],[Date]])</f>
        <v>2024</v>
      </c>
      <c r="F135" s="34"/>
      <c r="G135" s="34"/>
      <c r="H135" s="34"/>
      <c r="I135" s="34"/>
      <c r="J135" s="38"/>
      <c r="K135" s="39">
        <f>MOD(Tableau1[[#This Row],[Fin
apm]]-Tableau1[[#This Row],[Début
apm]],1)+MOD(Tableau1[[#This Row],[Fin
matin]]-Tableau1[[#This Row],[Début
matin]],1)</f>
        <v>0</v>
      </c>
      <c r="L135" s="39">
        <f>IFERROR(VLOOKUP(Tableau1[[#This Row],[Abs.]],Tmotif[],3,0),0)</f>
        <v>0</v>
      </c>
      <c r="M135" s="39">
        <f ca="1">IF(WEEKDAY(Tableau1[[#This Row],[Date]],2)&lt;7,0,MAX(0,SUM(OFFSET(Tableau1[[#This Row],[Heures]],-6,,7))+SUM(OFFSET(Tableau1[[#This Row],[H_Abs]],-6,,7))-_HS))</f>
        <v>0</v>
      </c>
      <c r="N135" s="16"/>
      <c r="O135" s="16"/>
    </row>
    <row r="136" spans="2:15" ht="15" customHeight="1" x14ac:dyDescent="0.25">
      <c r="B136" s="31">
        <f>WEEKNUM(Tableau1[[#This Row],[Date]])</f>
        <v>20</v>
      </c>
      <c r="C136" s="32">
        <f>debut+ROW()-ROW(Tableau1[[#Headers],[Date]])-1</f>
        <v>45424</v>
      </c>
      <c r="D136" s="33" t="str">
        <f>UPPER(TEXT((Tableau1[[#This Row],[Date]]),"mmmm"))</f>
        <v>MAI</v>
      </c>
      <c r="E136" s="33">
        <f>YEAR(Tableau1[[#This Row],[Date]])</f>
        <v>2024</v>
      </c>
      <c r="F136" s="34"/>
      <c r="G136" s="34"/>
      <c r="H136" s="34"/>
      <c r="I136" s="34"/>
      <c r="J136" s="38"/>
      <c r="K136" s="39">
        <f>MOD(Tableau1[[#This Row],[Fin
apm]]-Tableau1[[#This Row],[Début
apm]],1)+MOD(Tableau1[[#This Row],[Fin
matin]]-Tableau1[[#This Row],[Début
matin]],1)</f>
        <v>0</v>
      </c>
      <c r="L136" s="39">
        <f>IFERROR(VLOOKUP(Tableau1[[#This Row],[Abs.]],Tmotif[],3,0),0)</f>
        <v>0</v>
      </c>
      <c r="M136" s="39">
        <f ca="1">IF(WEEKDAY(Tableau1[[#This Row],[Date]],2)&lt;7,0,MAX(0,SUM(OFFSET(Tableau1[[#This Row],[Heures]],-6,,7))+SUM(OFFSET(Tableau1[[#This Row],[H_Abs]],-6,,7))-_HS))</f>
        <v>0</v>
      </c>
      <c r="N136" s="16"/>
      <c r="O136" s="16"/>
    </row>
    <row r="137" spans="2:15" ht="15" customHeight="1" x14ac:dyDescent="0.25">
      <c r="B137" s="31">
        <f>WEEKNUM(Tableau1[[#This Row],[Date]])</f>
        <v>20</v>
      </c>
      <c r="C137" s="32">
        <f>debut+ROW()-ROW(Tableau1[[#Headers],[Date]])-1</f>
        <v>45425</v>
      </c>
      <c r="D137" s="33" t="str">
        <f>UPPER(TEXT((Tableau1[[#This Row],[Date]]),"mmmm"))</f>
        <v>MAI</v>
      </c>
      <c r="E137" s="33">
        <f>YEAR(Tableau1[[#This Row],[Date]])</f>
        <v>2024</v>
      </c>
      <c r="F137" s="34">
        <v>0.20833333333333334</v>
      </c>
      <c r="G137" s="34">
        <v>0.5</v>
      </c>
      <c r="H137" s="34"/>
      <c r="I137" s="34"/>
      <c r="J137" s="38"/>
      <c r="K137" s="39">
        <f>MOD(Tableau1[[#This Row],[Fin
apm]]-Tableau1[[#This Row],[Début
apm]],1)+MOD(Tableau1[[#This Row],[Fin
matin]]-Tableau1[[#This Row],[Début
matin]],1)</f>
        <v>0.29166666666666663</v>
      </c>
      <c r="L137" s="39">
        <f>IFERROR(VLOOKUP(Tableau1[[#This Row],[Abs.]],Tmotif[],3,0),0)</f>
        <v>0</v>
      </c>
      <c r="M137" s="39">
        <f ca="1">IF(WEEKDAY(Tableau1[[#This Row],[Date]],2)&lt;7,0,MAX(0,SUM(OFFSET(Tableau1[[#This Row],[Heures]],-6,,7))+SUM(OFFSET(Tableau1[[#This Row],[H_Abs]],-6,,7))-_HS))</f>
        <v>0</v>
      </c>
      <c r="N137" s="16"/>
      <c r="O137" s="16"/>
    </row>
    <row r="138" spans="2:15" ht="15" customHeight="1" x14ac:dyDescent="0.25">
      <c r="B138" s="31">
        <f>WEEKNUM(Tableau1[[#This Row],[Date]])</f>
        <v>20</v>
      </c>
      <c r="C138" s="32">
        <f>debut+ROW()-ROW(Tableau1[[#Headers],[Date]])-1</f>
        <v>45426</v>
      </c>
      <c r="D138" s="33" t="str">
        <f>UPPER(TEXT((Tableau1[[#This Row],[Date]]),"mmmm"))</f>
        <v>MAI</v>
      </c>
      <c r="E138" s="33">
        <f>YEAR(Tableau1[[#This Row],[Date]])</f>
        <v>2024</v>
      </c>
      <c r="F138" s="34">
        <v>0.20833333333333334</v>
      </c>
      <c r="G138" s="34">
        <v>0.5</v>
      </c>
      <c r="H138" s="34"/>
      <c r="I138" s="34"/>
      <c r="J138" s="38"/>
      <c r="K138" s="39">
        <f>MOD(Tableau1[[#This Row],[Fin
apm]]-Tableau1[[#This Row],[Début
apm]],1)+MOD(Tableau1[[#This Row],[Fin
matin]]-Tableau1[[#This Row],[Début
matin]],1)</f>
        <v>0.29166666666666663</v>
      </c>
      <c r="L138" s="39">
        <f>IFERROR(VLOOKUP(Tableau1[[#This Row],[Abs.]],Tmotif[],3,0),0)</f>
        <v>0</v>
      </c>
      <c r="M138" s="39">
        <f ca="1">IF(WEEKDAY(Tableau1[[#This Row],[Date]],2)&lt;7,0,MAX(0,SUM(OFFSET(Tableau1[[#This Row],[Heures]],-6,,7))+SUM(OFFSET(Tableau1[[#This Row],[H_Abs]],-6,,7))-_HS))</f>
        <v>0</v>
      </c>
      <c r="N138" s="16"/>
      <c r="O138" s="16"/>
    </row>
    <row r="139" spans="2:15" ht="15" customHeight="1" x14ac:dyDescent="0.25">
      <c r="B139" s="31">
        <f>WEEKNUM(Tableau1[[#This Row],[Date]])</f>
        <v>20</v>
      </c>
      <c r="C139" s="32">
        <f>debut+ROW()-ROW(Tableau1[[#Headers],[Date]])-1</f>
        <v>45427</v>
      </c>
      <c r="D139" s="33" t="str">
        <f>UPPER(TEXT((Tableau1[[#This Row],[Date]]),"mmmm"))</f>
        <v>MAI</v>
      </c>
      <c r="E139" s="33">
        <f>YEAR(Tableau1[[#This Row],[Date]])</f>
        <v>2024</v>
      </c>
      <c r="F139" s="34">
        <v>0.20833333333333334</v>
      </c>
      <c r="G139" s="34">
        <v>0.5</v>
      </c>
      <c r="H139" s="34"/>
      <c r="I139" s="34"/>
      <c r="J139" s="38"/>
      <c r="K139" s="39">
        <f>MOD(Tableau1[[#This Row],[Fin
apm]]-Tableau1[[#This Row],[Début
apm]],1)+MOD(Tableau1[[#This Row],[Fin
matin]]-Tableau1[[#This Row],[Début
matin]],1)</f>
        <v>0.29166666666666663</v>
      </c>
      <c r="L139" s="39">
        <f>IFERROR(VLOOKUP(Tableau1[[#This Row],[Abs.]],Tmotif[],3,0),0)</f>
        <v>0</v>
      </c>
      <c r="M139" s="39">
        <f ca="1">IF(WEEKDAY(Tableau1[[#This Row],[Date]],2)&lt;7,0,MAX(0,SUM(OFFSET(Tableau1[[#This Row],[Heures]],-6,,7))+SUM(OFFSET(Tableau1[[#This Row],[H_Abs]],-6,,7))-_HS))</f>
        <v>0</v>
      </c>
      <c r="N139" s="16"/>
      <c r="O139" s="16"/>
    </row>
    <row r="140" spans="2:15" ht="15" customHeight="1" x14ac:dyDescent="0.25">
      <c r="B140" s="31">
        <f>WEEKNUM(Tableau1[[#This Row],[Date]])</f>
        <v>20</v>
      </c>
      <c r="C140" s="32">
        <f>debut+ROW()-ROW(Tableau1[[#Headers],[Date]])-1</f>
        <v>45428</v>
      </c>
      <c r="D140" s="33" t="str">
        <f>UPPER(TEXT((Tableau1[[#This Row],[Date]]),"mmmm"))</f>
        <v>MAI</v>
      </c>
      <c r="E140" s="33">
        <f>YEAR(Tableau1[[#This Row],[Date]])</f>
        <v>2024</v>
      </c>
      <c r="F140" s="34">
        <v>0.20833333333333334</v>
      </c>
      <c r="G140" s="34">
        <v>0.5</v>
      </c>
      <c r="H140" s="34"/>
      <c r="I140" s="34"/>
      <c r="J140" s="38"/>
      <c r="K140" s="39">
        <f>MOD(Tableau1[[#This Row],[Fin
apm]]-Tableau1[[#This Row],[Début
apm]],1)+MOD(Tableau1[[#This Row],[Fin
matin]]-Tableau1[[#This Row],[Début
matin]],1)</f>
        <v>0.29166666666666663</v>
      </c>
      <c r="L140" s="39">
        <f>IFERROR(VLOOKUP(Tableau1[[#This Row],[Abs.]],Tmotif[],3,0),0)</f>
        <v>0</v>
      </c>
      <c r="M140" s="39">
        <f ca="1">IF(WEEKDAY(Tableau1[[#This Row],[Date]],2)&lt;7,0,MAX(0,SUM(OFFSET(Tableau1[[#This Row],[Heures]],-6,,7))+SUM(OFFSET(Tableau1[[#This Row],[H_Abs]],-6,,7))-_HS))</f>
        <v>0</v>
      </c>
      <c r="N140" s="16"/>
      <c r="O140" s="16"/>
    </row>
    <row r="141" spans="2:15" ht="15" customHeight="1" x14ac:dyDescent="0.25">
      <c r="B141" s="31">
        <f>WEEKNUM(Tableau1[[#This Row],[Date]])</f>
        <v>20</v>
      </c>
      <c r="C141" s="32">
        <f>debut+ROW()-ROW(Tableau1[[#Headers],[Date]])-1</f>
        <v>45429</v>
      </c>
      <c r="D141" s="33" t="str">
        <f>UPPER(TEXT((Tableau1[[#This Row],[Date]]),"mmmm"))</f>
        <v>MAI</v>
      </c>
      <c r="E141" s="33">
        <f>YEAR(Tableau1[[#This Row],[Date]])</f>
        <v>2024</v>
      </c>
      <c r="F141" s="34">
        <v>0.20833333333333334</v>
      </c>
      <c r="G141" s="34">
        <v>0.5</v>
      </c>
      <c r="H141" s="34"/>
      <c r="I141" s="34"/>
      <c r="J141" s="38"/>
      <c r="K141" s="39">
        <f>MOD(Tableau1[[#This Row],[Fin
apm]]-Tableau1[[#This Row],[Début
apm]],1)+MOD(Tableau1[[#This Row],[Fin
matin]]-Tableau1[[#This Row],[Début
matin]],1)</f>
        <v>0.29166666666666663</v>
      </c>
      <c r="L141" s="39">
        <f>IFERROR(VLOOKUP(Tableau1[[#This Row],[Abs.]],Tmotif[],3,0),0)</f>
        <v>0</v>
      </c>
      <c r="M141" s="39">
        <f ca="1">IF(WEEKDAY(Tableau1[[#This Row],[Date]],2)&lt;7,0,MAX(0,SUM(OFFSET(Tableau1[[#This Row],[Heures]],-6,,7))+SUM(OFFSET(Tableau1[[#This Row],[H_Abs]],-6,,7))-_HS))</f>
        <v>0</v>
      </c>
      <c r="N141" s="16"/>
      <c r="O141" s="16"/>
    </row>
    <row r="142" spans="2:15" ht="15" customHeight="1" x14ac:dyDescent="0.25">
      <c r="B142" s="31">
        <f>WEEKNUM(Tableau1[[#This Row],[Date]])</f>
        <v>20</v>
      </c>
      <c r="C142" s="32">
        <f>debut+ROW()-ROW(Tableau1[[#Headers],[Date]])-1</f>
        <v>45430</v>
      </c>
      <c r="D142" s="33" t="str">
        <f>UPPER(TEXT((Tableau1[[#This Row],[Date]]),"mmmm"))</f>
        <v>MAI</v>
      </c>
      <c r="E142" s="33">
        <f>YEAR(Tableau1[[#This Row],[Date]])</f>
        <v>2024</v>
      </c>
      <c r="F142" s="34"/>
      <c r="G142" s="34"/>
      <c r="H142" s="34"/>
      <c r="I142" s="34"/>
      <c r="J142" s="38"/>
      <c r="K142" s="39">
        <f>MOD(Tableau1[[#This Row],[Fin
apm]]-Tableau1[[#This Row],[Début
apm]],1)+MOD(Tableau1[[#This Row],[Fin
matin]]-Tableau1[[#This Row],[Début
matin]],1)</f>
        <v>0</v>
      </c>
      <c r="L142" s="39">
        <f>IFERROR(VLOOKUP(Tableau1[[#This Row],[Abs.]],Tmotif[],3,0),0)</f>
        <v>0</v>
      </c>
      <c r="M142" s="39">
        <f ca="1">IF(WEEKDAY(Tableau1[[#This Row],[Date]],2)&lt;7,0,MAX(0,SUM(OFFSET(Tableau1[[#This Row],[Heures]],-6,,7))+SUM(OFFSET(Tableau1[[#This Row],[H_Abs]],-6,,7))-_HS))</f>
        <v>0</v>
      </c>
      <c r="N142" s="16"/>
      <c r="O142" s="16"/>
    </row>
    <row r="143" spans="2:15" ht="15" customHeight="1" x14ac:dyDescent="0.25">
      <c r="B143" s="31">
        <f>WEEKNUM(Tableau1[[#This Row],[Date]])</f>
        <v>21</v>
      </c>
      <c r="C143" s="32">
        <f>debut+ROW()-ROW(Tableau1[[#Headers],[Date]])-1</f>
        <v>45431</v>
      </c>
      <c r="D143" s="33" t="str">
        <f>UPPER(TEXT((Tableau1[[#This Row],[Date]]),"mmmm"))</f>
        <v>MAI</v>
      </c>
      <c r="E143" s="33">
        <f>YEAR(Tableau1[[#This Row],[Date]])</f>
        <v>2024</v>
      </c>
      <c r="F143" s="34"/>
      <c r="G143" s="34"/>
      <c r="H143" s="34"/>
      <c r="I143" s="34"/>
      <c r="J143" s="38"/>
      <c r="K143" s="39">
        <f>MOD(Tableau1[[#This Row],[Fin
apm]]-Tableau1[[#This Row],[Début
apm]],1)+MOD(Tableau1[[#This Row],[Fin
matin]]-Tableau1[[#This Row],[Début
matin]],1)</f>
        <v>0</v>
      </c>
      <c r="L143" s="39">
        <f>IFERROR(VLOOKUP(Tableau1[[#This Row],[Abs.]],Tmotif[],3,0),0)</f>
        <v>0</v>
      </c>
      <c r="M143" s="39">
        <f ca="1">IF(WEEKDAY(Tableau1[[#This Row],[Date]],2)&lt;7,0,MAX(0,SUM(OFFSET(Tableau1[[#This Row],[Heures]],-6,,7))+SUM(OFFSET(Tableau1[[#This Row],[H_Abs]],-6,,7))-_HS))</f>
        <v>0</v>
      </c>
      <c r="N143" s="16"/>
      <c r="O143" s="16"/>
    </row>
    <row r="144" spans="2:15" ht="15" customHeight="1" x14ac:dyDescent="0.25">
      <c r="B144" s="31">
        <f>WEEKNUM(Tableau1[[#This Row],[Date]])</f>
        <v>21</v>
      </c>
      <c r="C144" s="32">
        <f>debut+ROW()-ROW(Tableau1[[#Headers],[Date]])-1</f>
        <v>45432</v>
      </c>
      <c r="D144" s="33" t="str">
        <f>UPPER(TEXT((Tableau1[[#This Row],[Date]]),"mmmm"))</f>
        <v>MAI</v>
      </c>
      <c r="E144" s="33">
        <f>YEAR(Tableau1[[#This Row],[Date]])</f>
        <v>2024</v>
      </c>
      <c r="F144" s="34"/>
      <c r="G144" s="34"/>
      <c r="H144" s="34"/>
      <c r="I144" s="34"/>
      <c r="J144" s="38"/>
      <c r="K144" s="39">
        <f>MOD(Tableau1[[#This Row],[Fin
apm]]-Tableau1[[#This Row],[Début
apm]],1)+MOD(Tableau1[[#This Row],[Fin
matin]]-Tableau1[[#This Row],[Début
matin]],1)</f>
        <v>0</v>
      </c>
      <c r="L144" s="39">
        <f>IFERROR(VLOOKUP(Tableau1[[#This Row],[Abs.]],Tmotif[],3,0),0)</f>
        <v>0</v>
      </c>
      <c r="M144" s="39">
        <f ca="1">IF(WEEKDAY(Tableau1[[#This Row],[Date]],2)&lt;7,0,MAX(0,SUM(OFFSET(Tableau1[[#This Row],[Heures]],-6,,7))+SUM(OFFSET(Tableau1[[#This Row],[H_Abs]],-6,,7))-_HS))</f>
        <v>0</v>
      </c>
      <c r="N144" s="16"/>
      <c r="O144" s="16"/>
    </row>
    <row r="145" spans="2:15" ht="15" customHeight="1" x14ac:dyDescent="0.25">
      <c r="B145" s="31">
        <f>WEEKNUM(Tableau1[[#This Row],[Date]])</f>
        <v>21</v>
      </c>
      <c r="C145" s="32">
        <f>debut+ROW()-ROW(Tableau1[[#Headers],[Date]])-1</f>
        <v>45433</v>
      </c>
      <c r="D145" s="33" t="str">
        <f>UPPER(TEXT((Tableau1[[#This Row],[Date]]),"mmmm"))</f>
        <v>MAI</v>
      </c>
      <c r="E145" s="33">
        <f>YEAR(Tableau1[[#This Row],[Date]])</f>
        <v>2024</v>
      </c>
      <c r="F145" s="34">
        <v>0.20833333333333334</v>
      </c>
      <c r="G145" s="34">
        <v>0.5</v>
      </c>
      <c r="H145" s="34"/>
      <c r="I145" s="34"/>
      <c r="J145" s="38"/>
      <c r="K145" s="39">
        <f>MOD(Tableau1[[#This Row],[Fin
apm]]-Tableau1[[#This Row],[Début
apm]],1)+MOD(Tableau1[[#This Row],[Fin
matin]]-Tableau1[[#This Row],[Début
matin]],1)</f>
        <v>0.29166666666666663</v>
      </c>
      <c r="L145" s="39">
        <f>IFERROR(VLOOKUP(Tableau1[[#This Row],[Abs.]],Tmotif[],3,0),0)</f>
        <v>0</v>
      </c>
      <c r="M145" s="39">
        <f ca="1">IF(WEEKDAY(Tableau1[[#This Row],[Date]],2)&lt;7,0,MAX(0,SUM(OFFSET(Tableau1[[#This Row],[Heures]],-6,,7))+SUM(OFFSET(Tableau1[[#This Row],[H_Abs]],-6,,7))-_HS))</f>
        <v>0</v>
      </c>
      <c r="N145" s="16"/>
      <c r="O145" s="16"/>
    </row>
    <row r="146" spans="2:15" ht="15" customHeight="1" x14ac:dyDescent="0.25">
      <c r="B146" s="31">
        <f>WEEKNUM(Tableau1[[#This Row],[Date]])</f>
        <v>21</v>
      </c>
      <c r="C146" s="32">
        <f>debut+ROW()-ROW(Tableau1[[#Headers],[Date]])-1</f>
        <v>45434</v>
      </c>
      <c r="D146" s="33" t="str">
        <f>UPPER(TEXT((Tableau1[[#This Row],[Date]]),"mmmm"))</f>
        <v>MAI</v>
      </c>
      <c r="E146" s="33">
        <f>YEAR(Tableau1[[#This Row],[Date]])</f>
        <v>2024</v>
      </c>
      <c r="F146" s="34">
        <v>0.20833333333333334</v>
      </c>
      <c r="G146" s="34">
        <v>0.5</v>
      </c>
      <c r="H146" s="34"/>
      <c r="I146" s="34"/>
      <c r="J146" s="38"/>
      <c r="K146" s="39">
        <f>MOD(Tableau1[[#This Row],[Fin
apm]]-Tableau1[[#This Row],[Début
apm]],1)+MOD(Tableau1[[#This Row],[Fin
matin]]-Tableau1[[#This Row],[Début
matin]],1)</f>
        <v>0.29166666666666663</v>
      </c>
      <c r="L146" s="39">
        <f>IFERROR(VLOOKUP(Tableau1[[#This Row],[Abs.]],Tmotif[],3,0),0)</f>
        <v>0</v>
      </c>
      <c r="M146" s="39">
        <f ca="1">IF(WEEKDAY(Tableau1[[#This Row],[Date]],2)&lt;7,0,MAX(0,SUM(OFFSET(Tableau1[[#This Row],[Heures]],-6,,7))+SUM(OFFSET(Tableau1[[#This Row],[H_Abs]],-6,,7))-_HS))</f>
        <v>0</v>
      </c>
      <c r="N146" s="16"/>
      <c r="O146" s="16"/>
    </row>
    <row r="147" spans="2:15" ht="15" customHeight="1" x14ac:dyDescent="0.25">
      <c r="B147" s="31">
        <f>WEEKNUM(Tableau1[[#This Row],[Date]])</f>
        <v>21</v>
      </c>
      <c r="C147" s="32">
        <f>debut+ROW()-ROW(Tableau1[[#Headers],[Date]])-1</f>
        <v>45435</v>
      </c>
      <c r="D147" s="33" t="str">
        <f>UPPER(TEXT((Tableau1[[#This Row],[Date]]),"mmmm"))</f>
        <v>MAI</v>
      </c>
      <c r="E147" s="33">
        <f>YEAR(Tableau1[[#This Row],[Date]])</f>
        <v>2024</v>
      </c>
      <c r="F147" s="34">
        <v>0.20833333333333334</v>
      </c>
      <c r="G147" s="34">
        <v>0.5</v>
      </c>
      <c r="H147" s="34"/>
      <c r="I147" s="34"/>
      <c r="J147" s="38"/>
      <c r="K147" s="39">
        <f>MOD(Tableau1[[#This Row],[Fin
apm]]-Tableau1[[#This Row],[Début
apm]],1)+MOD(Tableau1[[#This Row],[Fin
matin]]-Tableau1[[#This Row],[Début
matin]],1)</f>
        <v>0.29166666666666663</v>
      </c>
      <c r="L147" s="39">
        <f>IFERROR(VLOOKUP(Tableau1[[#This Row],[Abs.]],Tmotif[],3,0),0)</f>
        <v>0</v>
      </c>
      <c r="M147" s="39">
        <f ca="1">IF(WEEKDAY(Tableau1[[#This Row],[Date]],2)&lt;7,0,MAX(0,SUM(OFFSET(Tableau1[[#This Row],[Heures]],-6,,7))+SUM(OFFSET(Tableau1[[#This Row],[H_Abs]],-6,,7))-_HS))</f>
        <v>0</v>
      </c>
      <c r="N147" s="16"/>
      <c r="O147" s="16"/>
    </row>
    <row r="148" spans="2:15" ht="15" customHeight="1" x14ac:dyDescent="0.25">
      <c r="B148" s="31">
        <f>WEEKNUM(Tableau1[[#This Row],[Date]])</f>
        <v>21</v>
      </c>
      <c r="C148" s="32">
        <f>debut+ROW()-ROW(Tableau1[[#Headers],[Date]])-1</f>
        <v>45436</v>
      </c>
      <c r="D148" s="33" t="str">
        <f>UPPER(TEXT((Tableau1[[#This Row],[Date]]),"mmmm"))</f>
        <v>MAI</v>
      </c>
      <c r="E148" s="33">
        <f>YEAR(Tableau1[[#This Row],[Date]])</f>
        <v>2024</v>
      </c>
      <c r="F148" s="34">
        <v>0.20833333333333334</v>
      </c>
      <c r="G148" s="34">
        <v>0.5</v>
      </c>
      <c r="H148" s="34"/>
      <c r="I148" s="34"/>
      <c r="J148" s="38"/>
      <c r="K148" s="39">
        <f>MOD(Tableau1[[#This Row],[Fin
apm]]-Tableau1[[#This Row],[Début
apm]],1)+MOD(Tableau1[[#This Row],[Fin
matin]]-Tableau1[[#This Row],[Début
matin]],1)</f>
        <v>0.29166666666666663</v>
      </c>
      <c r="L148" s="39">
        <f>IFERROR(VLOOKUP(Tableau1[[#This Row],[Abs.]],Tmotif[],3,0),0)</f>
        <v>0</v>
      </c>
      <c r="M148" s="39">
        <f ca="1">IF(WEEKDAY(Tableau1[[#This Row],[Date]],2)&lt;7,0,MAX(0,SUM(OFFSET(Tableau1[[#This Row],[Heures]],-6,,7))+SUM(OFFSET(Tableau1[[#This Row],[H_Abs]],-6,,7))-_HS))</f>
        <v>0</v>
      </c>
      <c r="N148" s="16"/>
      <c r="O148" s="16"/>
    </row>
    <row r="149" spans="2:15" ht="15" customHeight="1" x14ac:dyDescent="0.25">
      <c r="B149" s="31">
        <f>WEEKNUM(Tableau1[[#This Row],[Date]])</f>
        <v>21</v>
      </c>
      <c r="C149" s="32">
        <f>debut+ROW()-ROW(Tableau1[[#Headers],[Date]])-1</f>
        <v>45437</v>
      </c>
      <c r="D149" s="33" t="str">
        <f>UPPER(TEXT((Tableau1[[#This Row],[Date]]),"mmmm"))</f>
        <v>MAI</v>
      </c>
      <c r="E149" s="33">
        <f>YEAR(Tableau1[[#This Row],[Date]])</f>
        <v>2024</v>
      </c>
      <c r="F149" s="34"/>
      <c r="G149" s="34"/>
      <c r="H149" s="34"/>
      <c r="I149" s="34"/>
      <c r="J149" s="38"/>
      <c r="K149" s="39">
        <f>MOD(Tableau1[[#This Row],[Fin
apm]]-Tableau1[[#This Row],[Début
apm]],1)+MOD(Tableau1[[#This Row],[Fin
matin]]-Tableau1[[#This Row],[Début
matin]],1)</f>
        <v>0</v>
      </c>
      <c r="L149" s="39">
        <f>IFERROR(VLOOKUP(Tableau1[[#This Row],[Abs.]],Tmotif[],3,0),0)</f>
        <v>0</v>
      </c>
      <c r="M149" s="39">
        <f ca="1">IF(WEEKDAY(Tableau1[[#This Row],[Date]],2)&lt;7,0,MAX(0,SUM(OFFSET(Tableau1[[#This Row],[Heures]],-6,,7))+SUM(OFFSET(Tableau1[[#This Row],[H_Abs]],-6,,7))-_HS))</f>
        <v>0</v>
      </c>
      <c r="N149" s="16"/>
      <c r="O149" s="16"/>
    </row>
    <row r="150" spans="2:15" ht="15" customHeight="1" x14ac:dyDescent="0.25">
      <c r="B150" s="31">
        <f>WEEKNUM(Tableau1[[#This Row],[Date]])</f>
        <v>22</v>
      </c>
      <c r="C150" s="32">
        <f>debut+ROW()-ROW(Tableau1[[#Headers],[Date]])-1</f>
        <v>45438</v>
      </c>
      <c r="D150" s="33" t="str">
        <f>UPPER(TEXT((Tableau1[[#This Row],[Date]]),"mmmm"))</f>
        <v>MAI</v>
      </c>
      <c r="E150" s="33">
        <f>YEAR(Tableau1[[#This Row],[Date]])</f>
        <v>2024</v>
      </c>
      <c r="F150" s="34"/>
      <c r="G150" s="34"/>
      <c r="H150" s="34"/>
      <c r="I150" s="34"/>
      <c r="J150" s="38"/>
      <c r="K150" s="39">
        <f>MOD(Tableau1[[#This Row],[Fin
apm]]-Tableau1[[#This Row],[Début
apm]],1)+MOD(Tableau1[[#This Row],[Fin
matin]]-Tableau1[[#This Row],[Début
matin]],1)</f>
        <v>0</v>
      </c>
      <c r="L150" s="39">
        <f>IFERROR(VLOOKUP(Tableau1[[#This Row],[Abs.]],Tmotif[],3,0),0)</f>
        <v>0</v>
      </c>
      <c r="M150" s="39">
        <f ca="1">IF(WEEKDAY(Tableau1[[#This Row],[Date]],2)&lt;7,0,MAX(0,SUM(OFFSET(Tableau1[[#This Row],[Heures]],-6,,7))+SUM(OFFSET(Tableau1[[#This Row],[H_Abs]],-6,,7))-_HS))</f>
        <v>0</v>
      </c>
      <c r="N150" s="16"/>
      <c r="O150" s="16"/>
    </row>
    <row r="151" spans="2:15" ht="15" customHeight="1" x14ac:dyDescent="0.25">
      <c r="B151" s="31">
        <f>WEEKNUM(Tableau1[[#This Row],[Date]])</f>
        <v>22</v>
      </c>
      <c r="C151" s="32">
        <f>debut+ROW()-ROW(Tableau1[[#Headers],[Date]])-1</f>
        <v>45439</v>
      </c>
      <c r="D151" s="33" t="str">
        <f>UPPER(TEXT((Tableau1[[#This Row],[Date]]),"mmmm"))</f>
        <v>MAI</v>
      </c>
      <c r="E151" s="33">
        <f>YEAR(Tableau1[[#This Row],[Date]])</f>
        <v>2024</v>
      </c>
      <c r="F151" s="34">
        <v>0.20833333333333334</v>
      </c>
      <c r="G151" s="34">
        <v>0.5</v>
      </c>
      <c r="H151" s="34"/>
      <c r="I151" s="34"/>
      <c r="J151" s="38"/>
      <c r="K151" s="39">
        <f>MOD(Tableau1[[#This Row],[Fin
apm]]-Tableau1[[#This Row],[Début
apm]],1)+MOD(Tableau1[[#This Row],[Fin
matin]]-Tableau1[[#This Row],[Début
matin]],1)</f>
        <v>0.29166666666666663</v>
      </c>
      <c r="L151" s="39">
        <f>IFERROR(VLOOKUP(Tableau1[[#This Row],[Abs.]],Tmotif[],3,0),0)</f>
        <v>0</v>
      </c>
      <c r="M151" s="39">
        <f ca="1">IF(WEEKDAY(Tableau1[[#This Row],[Date]],2)&lt;7,0,MAX(0,SUM(OFFSET(Tableau1[[#This Row],[Heures]],-6,,7))+SUM(OFFSET(Tableau1[[#This Row],[H_Abs]],-6,,7))-_HS))</f>
        <v>0</v>
      </c>
      <c r="N151" s="16"/>
      <c r="O151" s="16"/>
    </row>
    <row r="152" spans="2:15" ht="15" customHeight="1" x14ac:dyDescent="0.25">
      <c r="B152" s="31">
        <f>WEEKNUM(Tableau1[[#This Row],[Date]])</f>
        <v>22</v>
      </c>
      <c r="C152" s="32">
        <f>debut+ROW()-ROW(Tableau1[[#Headers],[Date]])-1</f>
        <v>45440</v>
      </c>
      <c r="D152" s="33" t="str">
        <f>UPPER(TEXT((Tableau1[[#This Row],[Date]]),"mmmm"))</f>
        <v>MAI</v>
      </c>
      <c r="E152" s="33">
        <f>YEAR(Tableau1[[#This Row],[Date]])</f>
        <v>2024</v>
      </c>
      <c r="F152" s="34">
        <v>0.20833333333333334</v>
      </c>
      <c r="G152" s="34">
        <v>0.5</v>
      </c>
      <c r="H152" s="34"/>
      <c r="I152" s="34"/>
      <c r="J152" s="38"/>
      <c r="K152" s="39">
        <f>MOD(Tableau1[[#This Row],[Fin
apm]]-Tableau1[[#This Row],[Début
apm]],1)+MOD(Tableau1[[#This Row],[Fin
matin]]-Tableau1[[#This Row],[Début
matin]],1)</f>
        <v>0.29166666666666663</v>
      </c>
      <c r="L152" s="39">
        <f>IFERROR(VLOOKUP(Tableau1[[#This Row],[Abs.]],Tmotif[],3,0),0)</f>
        <v>0</v>
      </c>
      <c r="M152" s="39">
        <f ca="1">IF(WEEKDAY(Tableau1[[#This Row],[Date]],2)&lt;7,0,MAX(0,SUM(OFFSET(Tableau1[[#This Row],[Heures]],-6,,7))+SUM(OFFSET(Tableau1[[#This Row],[H_Abs]],-6,,7))-_HS))</f>
        <v>0</v>
      </c>
      <c r="N152" s="16"/>
      <c r="O152" s="16"/>
    </row>
    <row r="153" spans="2:15" ht="15" customHeight="1" x14ac:dyDescent="0.25">
      <c r="B153" s="31">
        <f>WEEKNUM(Tableau1[[#This Row],[Date]])</f>
        <v>22</v>
      </c>
      <c r="C153" s="32">
        <f>debut+ROW()-ROW(Tableau1[[#Headers],[Date]])-1</f>
        <v>45441</v>
      </c>
      <c r="D153" s="33" t="str">
        <f>UPPER(TEXT((Tableau1[[#This Row],[Date]]),"mmmm"))</f>
        <v>MAI</v>
      </c>
      <c r="E153" s="33">
        <f>YEAR(Tableau1[[#This Row],[Date]])</f>
        <v>2024</v>
      </c>
      <c r="F153" s="34">
        <v>0.20833333333333334</v>
      </c>
      <c r="G153" s="34">
        <v>0.5</v>
      </c>
      <c r="H153" s="34"/>
      <c r="I153" s="34"/>
      <c r="J153" s="38"/>
      <c r="K153" s="39">
        <f>MOD(Tableau1[[#This Row],[Fin
apm]]-Tableau1[[#This Row],[Début
apm]],1)+MOD(Tableau1[[#This Row],[Fin
matin]]-Tableau1[[#This Row],[Début
matin]],1)</f>
        <v>0.29166666666666663</v>
      </c>
      <c r="L153" s="39">
        <f>IFERROR(VLOOKUP(Tableau1[[#This Row],[Abs.]],Tmotif[],3,0),0)</f>
        <v>0</v>
      </c>
      <c r="M153" s="39">
        <f ca="1">IF(WEEKDAY(Tableau1[[#This Row],[Date]],2)&lt;7,0,MAX(0,SUM(OFFSET(Tableau1[[#This Row],[Heures]],-6,,7))+SUM(OFFSET(Tableau1[[#This Row],[H_Abs]],-6,,7))-_HS))</f>
        <v>0</v>
      </c>
      <c r="N153" s="16"/>
      <c r="O153" s="16"/>
    </row>
    <row r="154" spans="2:15" ht="15" customHeight="1" x14ac:dyDescent="0.25">
      <c r="B154" s="31">
        <f>WEEKNUM(Tableau1[[#This Row],[Date]])</f>
        <v>22</v>
      </c>
      <c r="C154" s="32">
        <f>debut+ROW()-ROW(Tableau1[[#Headers],[Date]])-1</f>
        <v>45442</v>
      </c>
      <c r="D154" s="33" t="str">
        <f>UPPER(TEXT((Tableau1[[#This Row],[Date]]),"mmmm"))</f>
        <v>MAI</v>
      </c>
      <c r="E154" s="33">
        <f>YEAR(Tableau1[[#This Row],[Date]])</f>
        <v>2024</v>
      </c>
      <c r="F154" s="34">
        <v>0.20833333333333334</v>
      </c>
      <c r="G154" s="34">
        <v>0.5</v>
      </c>
      <c r="H154" s="34"/>
      <c r="I154" s="34"/>
      <c r="J154" s="38"/>
      <c r="K154" s="39">
        <f>MOD(Tableau1[[#This Row],[Fin
apm]]-Tableau1[[#This Row],[Début
apm]],1)+MOD(Tableau1[[#This Row],[Fin
matin]]-Tableau1[[#This Row],[Début
matin]],1)</f>
        <v>0.29166666666666663</v>
      </c>
      <c r="L154" s="39">
        <f>IFERROR(VLOOKUP(Tableau1[[#This Row],[Abs.]],Tmotif[],3,0),0)</f>
        <v>0</v>
      </c>
      <c r="M154" s="39">
        <f ca="1">IF(WEEKDAY(Tableau1[[#This Row],[Date]],2)&lt;7,0,MAX(0,SUM(OFFSET(Tableau1[[#This Row],[Heures]],-6,,7))+SUM(OFFSET(Tableau1[[#This Row],[H_Abs]],-6,,7))-_HS))</f>
        <v>0</v>
      </c>
      <c r="N154" s="16"/>
      <c r="O154" s="16"/>
    </row>
    <row r="155" spans="2:15" ht="15" customHeight="1" x14ac:dyDescent="0.25">
      <c r="B155" s="31">
        <f>WEEKNUM(Tableau1[[#This Row],[Date]])</f>
        <v>22</v>
      </c>
      <c r="C155" s="32">
        <f>debut+ROW()-ROW(Tableau1[[#Headers],[Date]])-1</f>
        <v>45443</v>
      </c>
      <c r="D155" s="33" t="str">
        <f>UPPER(TEXT((Tableau1[[#This Row],[Date]]),"mmmm"))</f>
        <v>MAI</v>
      </c>
      <c r="E155" s="33">
        <f>YEAR(Tableau1[[#This Row],[Date]])</f>
        <v>2024</v>
      </c>
      <c r="F155" s="34">
        <v>0.20833333333333334</v>
      </c>
      <c r="G155" s="34">
        <v>0.5</v>
      </c>
      <c r="H155" s="34"/>
      <c r="I155" s="34"/>
      <c r="J155" s="38"/>
      <c r="K155" s="39">
        <f>MOD(Tableau1[[#This Row],[Fin
apm]]-Tableau1[[#This Row],[Début
apm]],1)+MOD(Tableau1[[#This Row],[Fin
matin]]-Tableau1[[#This Row],[Début
matin]],1)</f>
        <v>0.29166666666666663</v>
      </c>
      <c r="L155" s="39">
        <f>IFERROR(VLOOKUP(Tableau1[[#This Row],[Abs.]],Tmotif[],3,0),0)</f>
        <v>0</v>
      </c>
      <c r="M155" s="39">
        <f ca="1">IF(WEEKDAY(Tableau1[[#This Row],[Date]],2)&lt;7,0,MAX(0,SUM(OFFSET(Tableau1[[#This Row],[Heures]],-6,,7))+SUM(OFFSET(Tableau1[[#This Row],[H_Abs]],-6,,7))-_HS))</f>
        <v>0</v>
      </c>
      <c r="N155" s="16"/>
      <c r="O155" s="16"/>
    </row>
    <row r="156" spans="2:15" ht="15" customHeight="1" x14ac:dyDescent="0.25">
      <c r="B156" s="31">
        <f>WEEKNUM(Tableau1[[#This Row],[Date]])</f>
        <v>22</v>
      </c>
      <c r="C156" s="32">
        <f>debut+ROW()-ROW(Tableau1[[#Headers],[Date]])-1</f>
        <v>45444</v>
      </c>
      <c r="D156" s="33" t="str">
        <f>UPPER(TEXT((Tableau1[[#This Row],[Date]]),"mmmm"))</f>
        <v>JUIN</v>
      </c>
      <c r="E156" s="33">
        <f>YEAR(Tableau1[[#This Row],[Date]])</f>
        <v>2024</v>
      </c>
      <c r="F156" s="34"/>
      <c r="G156" s="34"/>
      <c r="H156" s="34"/>
      <c r="I156" s="34"/>
      <c r="J156" s="38"/>
      <c r="K156" s="39">
        <f>MOD(Tableau1[[#This Row],[Fin
apm]]-Tableau1[[#This Row],[Début
apm]],1)+MOD(Tableau1[[#This Row],[Fin
matin]]-Tableau1[[#This Row],[Début
matin]],1)</f>
        <v>0</v>
      </c>
      <c r="L156" s="39">
        <f>IFERROR(VLOOKUP(Tableau1[[#This Row],[Abs.]],Tmotif[],3,0),0)</f>
        <v>0</v>
      </c>
      <c r="M156" s="39">
        <f ca="1">IF(WEEKDAY(Tableau1[[#This Row],[Date]],2)&lt;7,0,MAX(0,SUM(OFFSET(Tableau1[[#This Row],[Heures]],-6,,7))+SUM(OFFSET(Tableau1[[#This Row],[H_Abs]],-6,,7))-_HS))</f>
        <v>0</v>
      </c>
      <c r="N156" s="16"/>
      <c r="O156" s="16"/>
    </row>
    <row r="157" spans="2:15" ht="15" customHeight="1" x14ac:dyDescent="0.25">
      <c r="B157" s="31">
        <f>WEEKNUM(Tableau1[[#This Row],[Date]])</f>
        <v>23</v>
      </c>
      <c r="C157" s="32">
        <f>debut+ROW()-ROW(Tableau1[[#Headers],[Date]])-1</f>
        <v>45445</v>
      </c>
      <c r="D157" s="33" t="str">
        <f>UPPER(TEXT((Tableau1[[#This Row],[Date]]),"mmmm"))</f>
        <v>JUIN</v>
      </c>
      <c r="E157" s="33">
        <f>YEAR(Tableau1[[#This Row],[Date]])</f>
        <v>2024</v>
      </c>
      <c r="F157" s="34"/>
      <c r="G157" s="34"/>
      <c r="H157" s="34"/>
      <c r="I157" s="34"/>
      <c r="J157" s="38"/>
      <c r="K157" s="39">
        <f>MOD(Tableau1[[#This Row],[Fin
apm]]-Tableau1[[#This Row],[Début
apm]],1)+MOD(Tableau1[[#This Row],[Fin
matin]]-Tableau1[[#This Row],[Début
matin]],1)</f>
        <v>0</v>
      </c>
      <c r="L157" s="39">
        <f>IFERROR(VLOOKUP(Tableau1[[#This Row],[Abs.]],Tmotif[],3,0),0)</f>
        <v>0</v>
      </c>
      <c r="M157" s="39">
        <f ca="1">IF(WEEKDAY(Tableau1[[#This Row],[Date]],2)&lt;7,0,MAX(0,SUM(OFFSET(Tableau1[[#This Row],[Heures]],-6,,7))+SUM(OFFSET(Tableau1[[#This Row],[H_Abs]],-6,,7))-_HS))</f>
        <v>0</v>
      </c>
      <c r="N157" s="16"/>
      <c r="O157" s="16"/>
    </row>
    <row r="158" spans="2:15" ht="15" customHeight="1" x14ac:dyDescent="0.25">
      <c r="B158" s="31">
        <f>WEEKNUM(Tableau1[[#This Row],[Date]])</f>
        <v>23</v>
      </c>
      <c r="C158" s="32">
        <f>debut+ROW()-ROW(Tableau1[[#Headers],[Date]])-1</f>
        <v>45446</v>
      </c>
      <c r="D158" s="33" t="str">
        <f>UPPER(TEXT((Tableau1[[#This Row],[Date]]),"mmmm"))</f>
        <v>JUIN</v>
      </c>
      <c r="E158" s="33">
        <f>YEAR(Tableau1[[#This Row],[Date]])</f>
        <v>2024</v>
      </c>
      <c r="F158" s="34"/>
      <c r="G158" s="34"/>
      <c r="H158" s="34"/>
      <c r="I158" s="34"/>
      <c r="J158" s="38"/>
      <c r="K158" s="39">
        <f>MOD(Tableau1[[#This Row],[Fin
apm]]-Tableau1[[#This Row],[Début
apm]],1)+MOD(Tableau1[[#This Row],[Fin
matin]]-Tableau1[[#This Row],[Début
matin]],1)</f>
        <v>0</v>
      </c>
      <c r="L158" s="39">
        <f>IFERROR(VLOOKUP(Tableau1[[#This Row],[Abs.]],Tmotif[],3,0),0)</f>
        <v>0</v>
      </c>
      <c r="M158" s="39">
        <f ca="1">IF(WEEKDAY(Tableau1[[#This Row],[Date]],2)&lt;7,0,MAX(0,SUM(OFFSET(Tableau1[[#This Row],[Heures]],-6,,7))+SUM(OFFSET(Tableau1[[#This Row],[H_Abs]],-6,,7))-_HS))</f>
        <v>0</v>
      </c>
      <c r="N158" s="16"/>
      <c r="O158" s="16"/>
    </row>
    <row r="159" spans="2:15" ht="15" customHeight="1" x14ac:dyDescent="0.25">
      <c r="B159" s="31">
        <f>WEEKNUM(Tableau1[[#This Row],[Date]])</f>
        <v>23</v>
      </c>
      <c r="C159" s="32">
        <f>debut+ROW()-ROW(Tableau1[[#Headers],[Date]])-1</f>
        <v>45447</v>
      </c>
      <c r="D159" s="33" t="str">
        <f>UPPER(TEXT((Tableau1[[#This Row],[Date]]),"mmmm"))</f>
        <v>JUIN</v>
      </c>
      <c r="E159" s="33">
        <f>YEAR(Tableau1[[#This Row],[Date]])</f>
        <v>2024</v>
      </c>
      <c r="F159" s="34">
        <v>0.20833333333333334</v>
      </c>
      <c r="G159" s="34">
        <v>0.5</v>
      </c>
      <c r="H159" s="34"/>
      <c r="I159" s="34"/>
      <c r="J159" s="38"/>
      <c r="K159" s="39">
        <f>MOD(Tableau1[[#This Row],[Fin
apm]]-Tableau1[[#This Row],[Début
apm]],1)+MOD(Tableau1[[#This Row],[Fin
matin]]-Tableau1[[#This Row],[Début
matin]],1)</f>
        <v>0.29166666666666663</v>
      </c>
      <c r="L159" s="39">
        <f>IFERROR(VLOOKUP(Tableau1[[#This Row],[Abs.]],Tmotif[],3,0),0)</f>
        <v>0</v>
      </c>
      <c r="M159" s="39">
        <f ca="1">IF(WEEKDAY(Tableau1[[#This Row],[Date]],2)&lt;7,0,MAX(0,SUM(OFFSET(Tableau1[[#This Row],[Heures]],-6,,7))+SUM(OFFSET(Tableau1[[#This Row],[H_Abs]],-6,,7))-_HS))</f>
        <v>0</v>
      </c>
      <c r="N159" s="16"/>
      <c r="O159" s="16"/>
    </row>
    <row r="160" spans="2:15" ht="15" customHeight="1" x14ac:dyDescent="0.25">
      <c r="B160" s="31">
        <f>WEEKNUM(Tableau1[[#This Row],[Date]])</f>
        <v>23</v>
      </c>
      <c r="C160" s="32">
        <f>debut+ROW()-ROW(Tableau1[[#Headers],[Date]])-1</f>
        <v>45448</v>
      </c>
      <c r="D160" s="33" t="str">
        <f>UPPER(TEXT((Tableau1[[#This Row],[Date]]),"mmmm"))</f>
        <v>JUIN</v>
      </c>
      <c r="E160" s="33">
        <f>YEAR(Tableau1[[#This Row],[Date]])</f>
        <v>2024</v>
      </c>
      <c r="F160" s="34">
        <v>0.20833333333333334</v>
      </c>
      <c r="G160" s="34">
        <v>0.5</v>
      </c>
      <c r="H160" s="34"/>
      <c r="I160" s="34"/>
      <c r="J160" s="38"/>
      <c r="K160" s="39">
        <f>MOD(Tableau1[[#This Row],[Fin
apm]]-Tableau1[[#This Row],[Début
apm]],1)+MOD(Tableau1[[#This Row],[Fin
matin]]-Tableau1[[#This Row],[Début
matin]],1)</f>
        <v>0.29166666666666663</v>
      </c>
      <c r="L160" s="39">
        <f>IFERROR(VLOOKUP(Tableau1[[#This Row],[Abs.]],Tmotif[],3,0),0)</f>
        <v>0</v>
      </c>
      <c r="M160" s="39">
        <f ca="1">IF(WEEKDAY(Tableau1[[#This Row],[Date]],2)&lt;7,0,MAX(0,SUM(OFFSET(Tableau1[[#This Row],[Heures]],-6,,7))+SUM(OFFSET(Tableau1[[#This Row],[H_Abs]],-6,,7))-_HS))</f>
        <v>0</v>
      </c>
      <c r="N160" s="16"/>
      <c r="O160" s="16"/>
    </row>
    <row r="161" spans="2:15" ht="15" customHeight="1" x14ac:dyDescent="0.25">
      <c r="B161" s="31">
        <f>WEEKNUM(Tableau1[[#This Row],[Date]])</f>
        <v>23</v>
      </c>
      <c r="C161" s="32">
        <f>debut+ROW()-ROW(Tableau1[[#Headers],[Date]])-1</f>
        <v>45449</v>
      </c>
      <c r="D161" s="33" t="str">
        <f>UPPER(TEXT((Tableau1[[#This Row],[Date]]),"mmmm"))</f>
        <v>JUIN</v>
      </c>
      <c r="E161" s="33">
        <f>YEAR(Tableau1[[#This Row],[Date]])</f>
        <v>2024</v>
      </c>
      <c r="F161" s="34">
        <v>0.20833333333333334</v>
      </c>
      <c r="G161" s="34">
        <v>0.5</v>
      </c>
      <c r="H161" s="34"/>
      <c r="I161" s="34"/>
      <c r="J161" s="38"/>
      <c r="K161" s="39">
        <f>MOD(Tableau1[[#This Row],[Fin
apm]]-Tableau1[[#This Row],[Début
apm]],1)+MOD(Tableau1[[#This Row],[Fin
matin]]-Tableau1[[#This Row],[Début
matin]],1)</f>
        <v>0.29166666666666663</v>
      </c>
      <c r="L161" s="39">
        <f>IFERROR(VLOOKUP(Tableau1[[#This Row],[Abs.]],Tmotif[],3,0),0)</f>
        <v>0</v>
      </c>
      <c r="M161" s="39">
        <f ca="1">IF(WEEKDAY(Tableau1[[#This Row],[Date]],2)&lt;7,0,MAX(0,SUM(OFFSET(Tableau1[[#This Row],[Heures]],-6,,7))+SUM(OFFSET(Tableau1[[#This Row],[H_Abs]],-6,,7))-_HS))</f>
        <v>0</v>
      </c>
      <c r="N161" s="16"/>
      <c r="O161" s="16"/>
    </row>
    <row r="162" spans="2:15" ht="15" customHeight="1" x14ac:dyDescent="0.25">
      <c r="B162" s="31">
        <f>WEEKNUM(Tableau1[[#This Row],[Date]])</f>
        <v>23</v>
      </c>
      <c r="C162" s="32">
        <f>debut+ROW()-ROW(Tableau1[[#Headers],[Date]])-1</f>
        <v>45450</v>
      </c>
      <c r="D162" s="33" t="str">
        <f>UPPER(TEXT((Tableau1[[#This Row],[Date]]),"mmmm"))</f>
        <v>JUIN</v>
      </c>
      <c r="E162" s="33">
        <f>YEAR(Tableau1[[#This Row],[Date]])</f>
        <v>2024</v>
      </c>
      <c r="F162" s="34">
        <v>0.20833333333333334</v>
      </c>
      <c r="G162" s="34">
        <v>0.5</v>
      </c>
      <c r="H162" s="34"/>
      <c r="I162" s="34"/>
      <c r="J162" s="38"/>
      <c r="K162" s="39">
        <f>MOD(Tableau1[[#This Row],[Fin
apm]]-Tableau1[[#This Row],[Début
apm]],1)+MOD(Tableau1[[#This Row],[Fin
matin]]-Tableau1[[#This Row],[Début
matin]],1)</f>
        <v>0.29166666666666663</v>
      </c>
      <c r="L162" s="39">
        <f>IFERROR(VLOOKUP(Tableau1[[#This Row],[Abs.]],Tmotif[],3,0),0)</f>
        <v>0</v>
      </c>
      <c r="M162" s="39">
        <f ca="1">IF(WEEKDAY(Tableau1[[#This Row],[Date]],2)&lt;7,0,MAX(0,SUM(OFFSET(Tableau1[[#This Row],[Heures]],-6,,7))+SUM(OFFSET(Tableau1[[#This Row],[H_Abs]],-6,,7))-_HS))</f>
        <v>0</v>
      </c>
      <c r="N162" s="16"/>
      <c r="O162" s="16"/>
    </row>
    <row r="163" spans="2:15" ht="15" customHeight="1" x14ac:dyDescent="0.25">
      <c r="B163" s="31">
        <f>WEEKNUM(Tableau1[[#This Row],[Date]])</f>
        <v>23</v>
      </c>
      <c r="C163" s="32">
        <f>debut+ROW()-ROW(Tableau1[[#Headers],[Date]])-1</f>
        <v>45451</v>
      </c>
      <c r="D163" s="33" t="str">
        <f>UPPER(TEXT((Tableau1[[#This Row],[Date]]),"mmmm"))</f>
        <v>JUIN</v>
      </c>
      <c r="E163" s="33">
        <f>YEAR(Tableau1[[#This Row],[Date]])</f>
        <v>2024</v>
      </c>
      <c r="F163" s="34"/>
      <c r="G163" s="34"/>
      <c r="H163" s="34"/>
      <c r="I163" s="34"/>
      <c r="J163" s="38"/>
      <c r="K163" s="39">
        <f>MOD(Tableau1[[#This Row],[Fin
apm]]-Tableau1[[#This Row],[Début
apm]],1)+MOD(Tableau1[[#This Row],[Fin
matin]]-Tableau1[[#This Row],[Début
matin]],1)</f>
        <v>0</v>
      </c>
      <c r="L163" s="39">
        <f>IFERROR(VLOOKUP(Tableau1[[#This Row],[Abs.]],Tmotif[],3,0),0)</f>
        <v>0</v>
      </c>
      <c r="M163" s="39">
        <f ca="1">IF(WEEKDAY(Tableau1[[#This Row],[Date]],2)&lt;7,0,MAX(0,SUM(OFFSET(Tableau1[[#This Row],[Heures]],-6,,7))+SUM(OFFSET(Tableau1[[#This Row],[H_Abs]],-6,,7))-_HS))</f>
        <v>0</v>
      </c>
      <c r="N163" s="16"/>
      <c r="O163" s="16"/>
    </row>
    <row r="164" spans="2:15" ht="15" customHeight="1" x14ac:dyDescent="0.25">
      <c r="B164" s="31">
        <f>WEEKNUM(Tableau1[[#This Row],[Date]])</f>
        <v>24</v>
      </c>
      <c r="C164" s="32">
        <f>debut+ROW()-ROW(Tableau1[[#Headers],[Date]])-1</f>
        <v>45452</v>
      </c>
      <c r="D164" s="33" t="str">
        <f>UPPER(TEXT((Tableau1[[#This Row],[Date]]),"mmmm"))</f>
        <v>JUIN</v>
      </c>
      <c r="E164" s="33">
        <f>YEAR(Tableau1[[#This Row],[Date]])</f>
        <v>2024</v>
      </c>
      <c r="F164" s="34"/>
      <c r="G164" s="34"/>
      <c r="H164" s="34"/>
      <c r="I164" s="34"/>
      <c r="J164" s="38"/>
      <c r="K164" s="39">
        <f>MOD(Tableau1[[#This Row],[Fin
apm]]-Tableau1[[#This Row],[Début
apm]],1)+MOD(Tableau1[[#This Row],[Fin
matin]]-Tableau1[[#This Row],[Début
matin]],1)</f>
        <v>0</v>
      </c>
      <c r="L164" s="39">
        <f>IFERROR(VLOOKUP(Tableau1[[#This Row],[Abs.]],Tmotif[],3,0),0)</f>
        <v>0</v>
      </c>
      <c r="M164" s="39">
        <f ca="1">IF(WEEKDAY(Tableau1[[#This Row],[Date]],2)&lt;7,0,MAX(0,SUM(OFFSET(Tableau1[[#This Row],[Heures]],-6,,7))+SUM(OFFSET(Tableau1[[#This Row],[H_Abs]],-6,,7))-_HS))</f>
        <v>0</v>
      </c>
      <c r="N164" s="16"/>
      <c r="O164" s="16"/>
    </row>
    <row r="165" spans="2:15" ht="15" customHeight="1" x14ac:dyDescent="0.25">
      <c r="B165" s="31">
        <f>WEEKNUM(Tableau1[[#This Row],[Date]])</f>
        <v>24</v>
      </c>
      <c r="C165" s="32">
        <f>debut+ROW()-ROW(Tableau1[[#Headers],[Date]])-1</f>
        <v>45453</v>
      </c>
      <c r="D165" s="33" t="str">
        <f>UPPER(TEXT((Tableau1[[#This Row],[Date]]),"mmmm"))</f>
        <v>JUIN</v>
      </c>
      <c r="E165" s="33">
        <f>YEAR(Tableau1[[#This Row],[Date]])</f>
        <v>2024</v>
      </c>
      <c r="F165" s="34">
        <v>0.20833333333333334</v>
      </c>
      <c r="G165" s="34">
        <v>0.5</v>
      </c>
      <c r="H165" s="34"/>
      <c r="I165" s="34"/>
      <c r="J165" s="38"/>
      <c r="K165" s="39">
        <f>MOD(Tableau1[[#This Row],[Fin
apm]]-Tableau1[[#This Row],[Début
apm]],1)+MOD(Tableau1[[#This Row],[Fin
matin]]-Tableau1[[#This Row],[Début
matin]],1)</f>
        <v>0.29166666666666663</v>
      </c>
      <c r="L165" s="39">
        <f>IFERROR(VLOOKUP(Tableau1[[#This Row],[Abs.]],Tmotif[],3,0),0)</f>
        <v>0</v>
      </c>
      <c r="M165" s="39">
        <f ca="1">IF(WEEKDAY(Tableau1[[#This Row],[Date]],2)&lt;7,0,MAX(0,SUM(OFFSET(Tableau1[[#This Row],[Heures]],-6,,7))+SUM(OFFSET(Tableau1[[#This Row],[H_Abs]],-6,,7))-_HS))</f>
        <v>0</v>
      </c>
      <c r="N165" s="16"/>
      <c r="O165" s="16"/>
    </row>
    <row r="166" spans="2:15" ht="15" customHeight="1" x14ac:dyDescent="0.25">
      <c r="B166" s="31">
        <f>WEEKNUM(Tableau1[[#This Row],[Date]])</f>
        <v>24</v>
      </c>
      <c r="C166" s="32">
        <f>debut+ROW()-ROW(Tableau1[[#Headers],[Date]])-1</f>
        <v>45454</v>
      </c>
      <c r="D166" s="33" t="str">
        <f>UPPER(TEXT((Tableau1[[#This Row],[Date]]),"mmmm"))</f>
        <v>JUIN</v>
      </c>
      <c r="E166" s="33">
        <f>YEAR(Tableau1[[#This Row],[Date]])</f>
        <v>2024</v>
      </c>
      <c r="F166" s="34">
        <v>0.20833333333333334</v>
      </c>
      <c r="G166" s="34">
        <v>0.5</v>
      </c>
      <c r="H166" s="34"/>
      <c r="I166" s="34"/>
      <c r="J166" s="38"/>
      <c r="K166" s="39">
        <f>MOD(Tableau1[[#This Row],[Fin
apm]]-Tableau1[[#This Row],[Début
apm]],1)+MOD(Tableau1[[#This Row],[Fin
matin]]-Tableau1[[#This Row],[Début
matin]],1)</f>
        <v>0.29166666666666663</v>
      </c>
      <c r="L166" s="39">
        <f>IFERROR(VLOOKUP(Tableau1[[#This Row],[Abs.]],Tmotif[],3,0),0)</f>
        <v>0</v>
      </c>
      <c r="M166" s="39">
        <f ca="1">IF(WEEKDAY(Tableau1[[#This Row],[Date]],2)&lt;7,0,MAX(0,SUM(OFFSET(Tableau1[[#This Row],[Heures]],-6,,7))+SUM(OFFSET(Tableau1[[#This Row],[H_Abs]],-6,,7))-_HS))</f>
        <v>0</v>
      </c>
      <c r="N166" s="16"/>
      <c r="O166" s="16"/>
    </row>
    <row r="167" spans="2:15" ht="15" customHeight="1" x14ac:dyDescent="0.25">
      <c r="B167" s="31">
        <f>WEEKNUM(Tableau1[[#This Row],[Date]])</f>
        <v>24</v>
      </c>
      <c r="C167" s="32">
        <f>debut+ROW()-ROW(Tableau1[[#Headers],[Date]])-1</f>
        <v>45455</v>
      </c>
      <c r="D167" s="33" t="str">
        <f>UPPER(TEXT((Tableau1[[#This Row],[Date]]),"mmmm"))</f>
        <v>JUIN</v>
      </c>
      <c r="E167" s="33">
        <f>YEAR(Tableau1[[#This Row],[Date]])</f>
        <v>2024</v>
      </c>
      <c r="F167" s="34">
        <v>0.20833333333333334</v>
      </c>
      <c r="G167" s="34">
        <v>0.5</v>
      </c>
      <c r="H167" s="34"/>
      <c r="I167" s="34"/>
      <c r="J167" s="38"/>
      <c r="K167" s="39">
        <f>MOD(Tableau1[[#This Row],[Fin
apm]]-Tableau1[[#This Row],[Début
apm]],1)+MOD(Tableau1[[#This Row],[Fin
matin]]-Tableau1[[#This Row],[Début
matin]],1)</f>
        <v>0.29166666666666663</v>
      </c>
      <c r="L167" s="39">
        <f>IFERROR(VLOOKUP(Tableau1[[#This Row],[Abs.]],Tmotif[],3,0),0)</f>
        <v>0</v>
      </c>
      <c r="M167" s="39">
        <f ca="1">IF(WEEKDAY(Tableau1[[#This Row],[Date]],2)&lt;7,0,MAX(0,SUM(OFFSET(Tableau1[[#This Row],[Heures]],-6,,7))+SUM(OFFSET(Tableau1[[#This Row],[H_Abs]],-6,,7))-_HS))</f>
        <v>0</v>
      </c>
      <c r="N167" s="16"/>
      <c r="O167" s="16"/>
    </row>
    <row r="168" spans="2:15" ht="15" customHeight="1" x14ac:dyDescent="0.25">
      <c r="B168" s="31">
        <f>WEEKNUM(Tableau1[[#This Row],[Date]])</f>
        <v>24</v>
      </c>
      <c r="C168" s="32">
        <f>debut+ROW()-ROW(Tableau1[[#Headers],[Date]])-1</f>
        <v>45456</v>
      </c>
      <c r="D168" s="33" t="str">
        <f>UPPER(TEXT((Tableau1[[#This Row],[Date]]),"mmmm"))</f>
        <v>JUIN</v>
      </c>
      <c r="E168" s="33">
        <f>YEAR(Tableau1[[#This Row],[Date]])</f>
        <v>2024</v>
      </c>
      <c r="F168" s="34">
        <v>0.20833333333333334</v>
      </c>
      <c r="G168" s="34">
        <v>0.5</v>
      </c>
      <c r="H168" s="34"/>
      <c r="I168" s="34"/>
      <c r="J168" s="38"/>
      <c r="K168" s="39">
        <f>MOD(Tableau1[[#This Row],[Fin
apm]]-Tableau1[[#This Row],[Début
apm]],1)+MOD(Tableau1[[#This Row],[Fin
matin]]-Tableau1[[#This Row],[Début
matin]],1)</f>
        <v>0.29166666666666663</v>
      </c>
      <c r="L168" s="39">
        <f>IFERROR(VLOOKUP(Tableau1[[#This Row],[Abs.]],Tmotif[],3,0),0)</f>
        <v>0</v>
      </c>
      <c r="M168" s="39">
        <f ca="1">IF(WEEKDAY(Tableau1[[#This Row],[Date]],2)&lt;7,0,MAX(0,SUM(OFFSET(Tableau1[[#This Row],[Heures]],-6,,7))+SUM(OFFSET(Tableau1[[#This Row],[H_Abs]],-6,,7))-_HS))</f>
        <v>0</v>
      </c>
      <c r="N168" s="16"/>
      <c r="O168" s="16"/>
    </row>
    <row r="169" spans="2:15" ht="15" customHeight="1" x14ac:dyDescent="0.25">
      <c r="B169" s="31">
        <f>WEEKNUM(Tableau1[[#This Row],[Date]])</f>
        <v>24</v>
      </c>
      <c r="C169" s="32">
        <f>debut+ROW()-ROW(Tableau1[[#Headers],[Date]])-1</f>
        <v>45457</v>
      </c>
      <c r="D169" s="33" t="str">
        <f>UPPER(TEXT((Tableau1[[#This Row],[Date]]),"mmmm"))</f>
        <v>JUIN</v>
      </c>
      <c r="E169" s="33">
        <f>YEAR(Tableau1[[#This Row],[Date]])</f>
        <v>2024</v>
      </c>
      <c r="F169" s="34">
        <v>0.20833333333333334</v>
      </c>
      <c r="G169" s="34">
        <v>0.5</v>
      </c>
      <c r="H169" s="34"/>
      <c r="I169" s="34"/>
      <c r="J169" s="38"/>
      <c r="K169" s="39">
        <f>MOD(Tableau1[[#This Row],[Fin
apm]]-Tableau1[[#This Row],[Début
apm]],1)+MOD(Tableau1[[#This Row],[Fin
matin]]-Tableau1[[#This Row],[Début
matin]],1)</f>
        <v>0.29166666666666663</v>
      </c>
      <c r="L169" s="39">
        <f>IFERROR(VLOOKUP(Tableau1[[#This Row],[Abs.]],Tmotif[],3,0),0)</f>
        <v>0</v>
      </c>
      <c r="M169" s="39">
        <f ca="1">IF(WEEKDAY(Tableau1[[#This Row],[Date]],2)&lt;7,0,MAX(0,SUM(OFFSET(Tableau1[[#This Row],[Heures]],-6,,7))+SUM(OFFSET(Tableau1[[#This Row],[H_Abs]],-6,,7))-_HS))</f>
        <v>0</v>
      </c>
      <c r="N169" s="16"/>
      <c r="O169" s="16"/>
    </row>
    <row r="170" spans="2:15" ht="15" customHeight="1" x14ac:dyDescent="0.25">
      <c r="B170" s="31">
        <f>WEEKNUM(Tableau1[[#This Row],[Date]])</f>
        <v>24</v>
      </c>
      <c r="C170" s="32">
        <f>debut+ROW()-ROW(Tableau1[[#Headers],[Date]])-1</f>
        <v>45458</v>
      </c>
      <c r="D170" s="33" t="str">
        <f>UPPER(TEXT((Tableau1[[#This Row],[Date]]),"mmmm"))</f>
        <v>JUIN</v>
      </c>
      <c r="E170" s="33">
        <f>YEAR(Tableau1[[#This Row],[Date]])</f>
        <v>2024</v>
      </c>
      <c r="F170" s="34"/>
      <c r="G170" s="34"/>
      <c r="H170" s="34"/>
      <c r="I170" s="34"/>
      <c r="J170" s="38"/>
      <c r="K170" s="39">
        <f>MOD(Tableau1[[#This Row],[Fin
apm]]-Tableau1[[#This Row],[Début
apm]],1)+MOD(Tableau1[[#This Row],[Fin
matin]]-Tableau1[[#This Row],[Début
matin]],1)</f>
        <v>0</v>
      </c>
      <c r="L170" s="39">
        <f>IFERROR(VLOOKUP(Tableau1[[#This Row],[Abs.]],Tmotif[],3,0),0)</f>
        <v>0</v>
      </c>
      <c r="M170" s="39">
        <f ca="1">IF(WEEKDAY(Tableau1[[#This Row],[Date]],2)&lt;7,0,MAX(0,SUM(OFFSET(Tableau1[[#This Row],[Heures]],-6,,7))+SUM(OFFSET(Tableau1[[#This Row],[H_Abs]],-6,,7))-_HS))</f>
        <v>0</v>
      </c>
      <c r="N170" s="16"/>
      <c r="O170" s="16"/>
    </row>
    <row r="171" spans="2:15" ht="15" customHeight="1" x14ac:dyDescent="0.25">
      <c r="B171" s="31">
        <f>WEEKNUM(Tableau1[[#This Row],[Date]])</f>
        <v>25</v>
      </c>
      <c r="C171" s="32">
        <f>debut+ROW()-ROW(Tableau1[[#Headers],[Date]])-1</f>
        <v>45459</v>
      </c>
      <c r="D171" s="33" t="str">
        <f>UPPER(TEXT((Tableau1[[#This Row],[Date]]),"mmmm"))</f>
        <v>JUIN</v>
      </c>
      <c r="E171" s="33">
        <f>YEAR(Tableau1[[#This Row],[Date]])</f>
        <v>2024</v>
      </c>
      <c r="F171" s="34"/>
      <c r="G171" s="34"/>
      <c r="H171" s="34"/>
      <c r="I171" s="34"/>
      <c r="J171" s="38"/>
      <c r="K171" s="39">
        <f>MOD(Tableau1[[#This Row],[Fin
apm]]-Tableau1[[#This Row],[Début
apm]],1)+MOD(Tableau1[[#This Row],[Fin
matin]]-Tableau1[[#This Row],[Début
matin]],1)</f>
        <v>0</v>
      </c>
      <c r="L171" s="39">
        <f>IFERROR(VLOOKUP(Tableau1[[#This Row],[Abs.]],Tmotif[],3,0),0)</f>
        <v>0</v>
      </c>
      <c r="M171" s="39">
        <f ca="1">IF(WEEKDAY(Tableau1[[#This Row],[Date]],2)&lt;7,0,MAX(0,SUM(OFFSET(Tableau1[[#This Row],[Heures]],-6,,7))+SUM(OFFSET(Tableau1[[#This Row],[H_Abs]],-6,,7))-_HS))</f>
        <v>0</v>
      </c>
      <c r="N171" s="16"/>
      <c r="O171" s="16"/>
    </row>
    <row r="172" spans="2:15" ht="15" customHeight="1" x14ac:dyDescent="0.25">
      <c r="B172" s="31">
        <f>WEEKNUM(Tableau1[[#This Row],[Date]])</f>
        <v>25</v>
      </c>
      <c r="C172" s="32">
        <f>debut+ROW()-ROW(Tableau1[[#Headers],[Date]])-1</f>
        <v>45460</v>
      </c>
      <c r="D172" s="33" t="str">
        <f>UPPER(TEXT((Tableau1[[#This Row],[Date]]),"mmmm"))</f>
        <v>JUIN</v>
      </c>
      <c r="E172" s="33">
        <f>YEAR(Tableau1[[#This Row],[Date]])</f>
        <v>2024</v>
      </c>
      <c r="F172" s="34"/>
      <c r="G172" s="34"/>
      <c r="H172" s="34"/>
      <c r="I172" s="34"/>
      <c r="J172" s="38"/>
      <c r="K172" s="39">
        <f>MOD(Tableau1[[#This Row],[Fin
apm]]-Tableau1[[#This Row],[Début
apm]],1)+MOD(Tableau1[[#This Row],[Fin
matin]]-Tableau1[[#This Row],[Début
matin]],1)</f>
        <v>0</v>
      </c>
      <c r="L172" s="39">
        <f>IFERROR(VLOOKUP(Tableau1[[#This Row],[Abs.]],Tmotif[],3,0),0)</f>
        <v>0</v>
      </c>
      <c r="M172" s="39">
        <f ca="1">IF(WEEKDAY(Tableau1[[#This Row],[Date]],2)&lt;7,0,MAX(0,SUM(OFFSET(Tableau1[[#This Row],[Heures]],-6,,7))+SUM(OFFSET(Tableau1[[#This Row],[H_Abs]],-6,,7))-_HS))</f>
        <v>0</v>
      </c>
      <c r="N172" s="16"/>
      <c r="O172" s="16"/>
    </row>
    <row r="173" spans="2:15" ht="15" customHeight="1" x14ac:dyDescent="0.25">
      <c r="B173" s="31">
        <f>WEEKNUM(Tableau1[[#This Row],[Date]])</f>
        <v>25</v>
      </c>
      <c r="C173" s="32">
        <f>debut+ROW()-ROW(Tableau1[[#Headers],[Date]])-1</f>
        <v>45461</v>
      </c>
      <c r="D173" s="33" t="str">
        <f>UPPER(TEXT((Tableau1[[#This Row],[Date]]),"mmmm"))</f>
        <v>JUIN</v>
      </c>
      <c r="E173" s="33">
        <f>YEAR(Tableau1[[#This Row],[Date]])</f>
        <v>2024</v>
      </c>
      <c r="F173" s="34"/>
      <c r="G173" s="34"/>
      <c r="H173" s="34"/>
      <c r="I173" s="34"/>
      <c r="J173" s="38"/>
      <c r="K173" s="39">
        <f>MOD(Tableau1[[#This Row],[Fin
apm]]-Tableau1[[#This Row],[Début
apm]],1)+MOD(Tableau1[[#This Row],[Fin
matin]]-Tableau1[[#This Row],[Début
matin]],1)</f>
        <v>0</v>
      </c>
      <c r="L173" s="39">
        <f>IFERROR(VLOOKUP(Tableau1[[#This Row],[Abs.]],Tmotif[],3,0),0)</f>
        <v>0</v>
      </c>
      <c r="M173" s="39">
        <f ca="1">IF(WEEKDAY(Tableau1[[#This Row],[Date]],2)&lt;7,0,MAX(0,SUM(OFFSET(Tableau1[[#This Row],[Heures]],-6,,7))+SUM(OFFSET(Tableau1[[#This Row],[H_Abs]],-6,,7))-_HS))</f>
        <v>0</v>
      </c>
      <c r="N173" s="16"/>
      <c r="O173" s="16"/>
    </row>
    <row r="174" spans="2:15" ht="15" customHeight="1" x14ac:dyDescent="0.25">
      <c r="B174" s="31">
        <f>WEEKNUM(Tableau1[[#This Row],[Date]])</f>
        <v>25</v>
      </c>
      <c r="C174" s="32">
        <f>debut+ROW()-ROW(Tableau1[[#Headers],[Date]])-1</f>
        <v>45462</v>
      </c>
      <c r="D174" s="33" t="str">
        <f>UPPER(TEXT((Tableau1[[#This Row],[Date]]),"mmmm"))</f>
        <v>JUIN</v>
      </c>
      <c r="E174" s="33">
        <f>YEAR(Tableau1[[#This Row],[Date]])</f>
        <v>2024</v>
      </c>
      <c r="F174" s="34"/>
      <c r="G174" s="34"/>
      <c r="H174" s="34"/>
      <c r="I174" s="34"/>
      <c r="J174" s="38"/>
      <c r="K174" s="39">
        <f>MOD(Tableau1[[#This Row],[Fin
apm]]-Tableau1[[#This Row],[Début
apm]],1)+MOD(Tableau1[[#This Row],[Fin
matin]]-Tableau1[[#This Row],[Début
matin]],1)</f>
        <v>0</v>
      </c>
      <c r="L174" s="39">
        <f>IFERROR(VLOOKUP(Tableau1[[#This Row],[Abs.]],Tmotif[],3,0),0)</f>
        <v>0</v>
      </c>
      <c r="M174" s="39">
        <f ca="1">IF(WEEKDAY(Tableau1[[#This Row],[Date]],2)&lt;7,0,MAX(0,SUM(OFFSET(Tableau1[[#This Row],[Heures]],-6,,7))+SUM(OFFSET(Tableau1[[#This Row],[H_Abs]],-6,,7))-_HS))</f>
        <v>0</v>
      </c>
      <c r="N174" s="16"/>
      <c r="O174" s="16"/>
    </row>
    <row r="175" spans="2:15" ht="15" customHeight="1" x14ac:dyDescent="0.25">
      <c r="B175" s="31">
        <f>WEEKNUM(Tableau1[[#This Row],[Date]])</f>
        <v>25</v>
      </c>
      <c r="C175" s="32">
        <f>debut+ROW()-ROW(Tableau1[[#Headers],[Date]])-1</f>
        <v>45463</v>
      </c>
      <c r="D175" s="33" t="str">
        <f>UPPER(TEXT((Tableau1[[#This Row],[Date]]),"mmmm"))</f>
        <v>JUIN</v>
      </c>
      <c r="E175" s="33">
        <f>YEAR(Tableau1[[#This Row],[Date]])</f>
        <v>2024</v>
      </c>
      <c r="F175" s="34"/>
      <c r="G175" s="34"/>
      <c r="H175" s="34"/>
      <c r="I175" s="34"/>
      <c r="J175" s="38"/>
      <c r="K175" s="39">
        <f>MOD(Tableau1[[#This Row],[Fin
apm]]-Tableau1[[#This Row],[Début
apm]],1)+MOD(Tableau1[[#This Row],[Fin
matin]]-Tableau1[[#This Row],[Début
matin]],1)</f>
        <v>0</v>
      </c>
      <c r="L175" s="39">
        <f>IFERROR(VLOOKUP(Tableau1[[#This Row],[Abs.]],Tmotif[],3,0),0)</f>
        <v>0</v>
      </c>
      <c r="M175" s="39">
        <f ca="1">IF(WEEKDAY(Tableau1[[#This Row],[Date]],2)&lt;7,0,MAX(0,SUM(OFFSET(Tableau1[[#This Row],[Heures]],-6,,7))+SUM(OFFSET(Tableau1[[#This Row],[H_Abs]],-6,,7))-_HS))</f>
        <v>0</v>
      </c>
      <c r="N175" s="16"/>
      <c r="O175" s="16"/>
    </row>
    <row r="176" spans="2:15" ht="15" customHeight="1" x14ac:dyDescent="0.25">
      <c r="B176" s="31">
        <f>WEEKNUM(Tableau1[[#This Row],[Date]])</f>
        <v>25</v>
      </c>
      <c r="C176" s="32">
        <f>debut+ROW()-ROW(Tableau1[[#Headers],[Date]])-1</f>
        <v>45464</v>
      </c>
      <c r="D176" s="33" t="str">
        <f>UPPER(TEXT((Tableau1[[#This Row],[Date]]),"mmmm"))</f>
        <v>JUIN</v>
      </c>
      <c r="E176" s="33">
        <f>YEAR(Tableau1[[#This Row],[Date]])</f>
        <v>2024</v>
      </c>
      <c r="F176" s="34"/>
      <c r="G176" s="34"/>
      <c r="H176" s="34"/>
      <c r="I176" s="34"/>
      <c r="J176" s="38"/>
      <c r="K176" s="39">
        <f>MOD(Tableau1[[#This Row],[Fin
apm]]-Tableau1[[#This Row],[Début
apm]],1)+MOD(Tableau1[[#This Row],[Fin
matin]]-Tableau1[[#This Row],[Début
matin]],1)</f>
        <v>0</v>
      </c>
      <c r="L176" s="39">
        <f>IFERROR(VLOOKUP(Tableau1[[#This Row],[Abs.]],Tmotif[],3,0),0)</f>
        <v>0</v>
      </c>
      <c r="M176" s="39">
        <f ca="1">IF(WEEKDAY(Tableau1[[#This Row],[Date]],2)&lt;7,0,MAX(0,SUM(OFFSET(Tableau1[[#This Row],[Heures]],-6,,7))+SUM(OFFSET(Tableau1[[#This Row],[H_Abs]],-6,,7))-_HS))</f>
        <v>0</v>
      </c>
      <c r="N176" s="16"/>
      <c r="O176" s="16"/>
    </row>
    <row r="177" spans="2:15" ht="15" customHeight="1" x14ac:dyDescent="0.25">
      <c r="B177" s="31">
        <f>WEEKNUM(Tableau1[[#This Row],[Date]])</f>
        <v>25</v>
      </c>
      <c r="C177" s="32">
        <f>debut+ROW()-ROW(Tableau1[[#Headers],[Date]])-1</f>
        <v>45465</v>
      </c>
      <c r="D177" s="33" t="str">
        <f>UPPER(TEXT((Tableau1[[#This Row],[Date]]),"mmmm"))</f>
        <v>JUIN</v>
      </c>
      <c r="E177" s="33">
        <f>YEAR(Tableau1[[#This Row],[Date]])</f>
        <v>2024</v>
      </c>
      <c r="F177" s="34"/>
      <c r="G177" s="34"/>
      <c r="H177" s="34"/>
      <c r="I177" s="34"/>
      <c r="J177" s="38"/>
      <c r="K177" s="39">
        <f>MOD(Tableau1[[#This Row],[Fin
apm]]-Tableau1[[#This Row],[Début
apm]],1)+MOD(Tableau1[[#This Row],[Fin
matin]]-Tableau1[[#This Row],[Début
matin]],1)</f>
        <v>0</v>
      </c>
      <c r="L177" s="39">
        <f>IFERROR(VLOOKUP(Tableau1[[#This Row],[Abs.]],Tmotif[],3,0),0)</f>
        <v>0</v>
      </c>
      <c r="M177" s="39">
        <f ca="1">IF(WEEKDAY(Tableau1[[#This Row],[Date]],2)&lt;7,0,MAX(0,SUM(OFFSET(Tableau1[[#This Row],[Heures]],-6,,7))+SUM(OFFSET(Tableau1[[#This Row],[H_Abs]],-6,,7))-_HS))</f>
        <v>0</v>
      </c>
      <c r="N177" s="16"/>
      <c r="O177" s="16"/>
    </row>
    <row r="178" spans="2:15" ht="15" customHeight="1" x14ac:dyDescent="0.25">
      <c r="B178" s="31">
        <f>WEEKNUM(Tableau1[[#This Row],[Date]])</f>
        <v>26</v>
      </c>
      <c r="C178" s="32">
        <f>debut+ROW()-ROW(Tableau1[[#Headers],[Date]])-1</f>
        <v>45466</v>
      </c>
      <c r="D178" s="33" t="str">
        <f>UPPER(TEXT((Tableau1[[#This Row],[Date]]),"mmmm"))</f>
        <v>JUIN</v>
      </c>
      <c r="E178" s="33">
        <f>YEAR(Tableau1[[#This Row],[Date]])</f>
        <v>2024</v>
      </c>
      <c r="F178" s="34"/>
      <c r="G178" s="34"/>
      <c r="H178" s="34"/>
      <c r="I178" s="34"/>
      <c r="J178" s="38"/>
      <c r="K178" s="39">
        <f>MOD(Tableau1[[#This Row],[Fin
apm]]-Tableau1[[#This Row],[Début
apm]],1)+MOD(Tableau1[[#This Row],[Fin
matin]]-Tableau1[[#This Row],[Début
matin]],1)</f>
        <v>0</v>
      </c>
      <c r="L178" s="39">
        <f>IFERROR(VLOOKUP(Tableau1[[#This Row],[Abs.]],Tmotif[],3,0),0)</f>
        <v>0</v>
      </c>
      <c r="M178" s="39">
        <f ca="1">IF(WEEKDAY(Tableau1[[#This Row],[Date]],2)&lt;7,0,MAX(0,SUM(OFFSET(Tableau1[[#This Row],[Heures]],-6,,7))+SUM(OFFSET(Tableau1[[#This Row],[H_Abs]],-6,,7))-_HS))</f>
        <v>0</v>
      </c>
      <c r="N178" s="16"/>
      <c r="O178" s="16"/>
    </row>
    <row r="179" spans="2:15" ht="15" customHeight="1" x14ac:dyDescent="0.25">
      <c r="B179" s="31">
        <f>WEEKNUM(Tableau1[[#This Row],[Date]])</f>
        <v>26</v>
      </c>
      <c r="C179" s="32">
        <f>debut+ROW()-ROW(Tableau1[[#Headers],[Date]])-1</f>
        <v>45467</v>
      </c>
      <c r="D179" s="33" t="str">
        <f>UPPER(TEXT((Tableau1[[#This Row],[Date]]),"mmmm"))</f>
        <v>JUIN</v>
      </c>
      <c r="E179" s="33">
        <f>YEAR(Tableau1[[#This Row],[Date]])</f>
        <v>2024</v>
      </c>
      <c r="F179" s="34"/>
      <c r="G179" s="34"/>
      <c r="H179" s="34"/>
      <c r="I179" s="34"/>
      <c r="J179" s="38"/>
      <c r="K179" s="39">
        <f>MOD(Tableau1[[#This Row],[Fin
apm]]-Tableau1[[#This Row],[Début
apm]],1)+MOD(Tableau1[[#This Row],[Fin
matin]]-Tableau1[[#This Row],[Début
matin]],1)</f>
        <v>0</v>
      </c>
      <c r="L179" s="39">
        <f>IFERROR(VLOOKUP(Tableau1[[#This Row],[Abs.]],Tmotif[],3,0),0)</f>
        <v>0</v>
      </c>
      <c r="M179" s="39">
        <f ca="1">IF(WEEKDAY(Tableau1[[#This Row],[Date]],2)&lt;7,0,MAX(0,SUM(OFFSET(Tableau1[[#This Row],[Heures]],-6,,7))+SUM(OFFSET(Tableau1[[#This Row],[H_Abs]],-6,,7))-_HS))</f>
        <v>0</v>
      </c>
      <c r="N179" s="16"/>
      <c r="O179" s="16"/>
    </row>
    <row r="180" spans="2:15" ht="15" customHeight="1" x14ac:dyDescent="0.25">
      <c r="B180" s="31">
        <f>WEEKNUM(Tableau1[[#This Row],[Date]])</f>
        <v>26</v>
      </c>
      <c r="C180" s="32">
        <f>debut+ROW()-ROW(Tableau1[[#Headers],[Date]])-1</f>
        <v>45468</v>
      </c>
      <c r="D180" s="33" t="str">
        <f>UPPER(TEXT((Tableau1[[#This Row],[Date]]),"mmmm"))</f>
        <v>JUIN</v>
      </c>
      <c r="E180" s="33">
        <f>YEAR(Tableau1[[#This Row],[Date]])</f>
        <v>2024</v>
      </c>
      <c r="F180" s="34"/>
      <c r="G180" s="34"/>
      <c r="H180" s="34"/>
      <c r="I180" s="34"/>
      <c r="J180" s="38"/>
      <c r="K180" s="39">
        <f>MOD(Tableau1[[#This Row],[Fin
apm]]-Tableau1[[#This Row],[Début
apm]],1)+MOD(Tableau1[[#This Row],[Fin
matin]]-Tableau1[[#This Row],[Début
matin]],1)</f>
        <v>0</v>
      </c>
      <c r="L180" s="39">
        <f>IFERROR(VLOOKUP(Tableau1[[#This Row],[Abs.]],Tmotif[],3,0),0)</f>
        <v>0</v>
      </c>
      <c r="M180" s="39">
        <f ca="1">IF(WEEKDAY(Tableau1[[#This Row],[Date]],2)&lt;7,0,MAX(0,SUM(OFFSET(Tableau1[[#This Row],[Heures]],-6,,7))+SUM(OFFSET(Tableau1[[#This Row],[H_Abs]],-6,,7))-_HS))</f>
        <v>0</v>
      </c>
      <c r="N180" s="16"/>
      <c r="O180" s="16"/>
    </row>
    <row r="181" spans="2:15" ht="15" customHeight="1" x14ac:dyDescent="0.25">
      <c r="B181" s="31">
        <f>WEEKNUM(Tableau1[[#This Row],[Date]])</f>
        <v>26</v>
      </c>
      <c r="C181" s="32">
        <f>debut+ROW()-ROW(Tableau1[[#Headers],[Date]])-1</f>
        <v>45469</v>
      </c>
      <c r="D181" s="33" t="str">
        <f>UPPER(TEXT((Tableau1[[#This Row],[Date]]),"mmmm"))</f>
        <v>JUIN</v>
      </c>
      <c r="E181" s="33">
        <f>YEAR(Tableau1[[#This Row],[Date]])</f>
        <v>2024</v>
      </c>
      <c r="F181" s="34"/>
      <c r="G181" s="34"/>
      <c r="H181" s="34"/>
      <c r="I181" s="34"/>
      <c r="J181" s="38"/>
      <c r="K181" s="39">
        <f>MOD(Tableau1[[#This Row],[Fin
apm]]-Tableau1[[#This Row],[Début
apm]],1)+MOD(Tableau1[[#This Row],[Fin
matin]]-Tableau1[[#This Row],[Début
matin]],1)</f>
        <v>0</v>
      </c>
      <c r="L181" s="39">
        <f>IFERROR(VLOOKUP(Tableau1[[#This Row],[Abs.]],Tmotif[],3,0),0)</f>
        <v>0</v>
      </c>
      <c r="M181" s="39">
        <f ca="1">IF(WEEKDAY(Tableau1[[#This Row],[Date]],2)&lt;7,0,MAX(0,SUM(OFFSET(Tableau1[[#This Row],[Heures]],-6,,7))+SUM(OFFSET(Tableau1[[#This Row],[H_Abs]],-6,,7))-_HS))</f>
        <v>0</v>
      </c>
      <c r="N181" s="16"/>
      <c r="O181" s="16"/>
    </row>
    <row r="182" spans="2:15" ht="15" customHeight="1" x14ac:dyDescent="0.25">
      <c r="B182" s="31">
        <f>WEEKNUM(Tableau1[[#This Row],[Date]])</f>
        <v>26</v>
      </c>
      <c r="C182" s="32">
        <f>debut+ROW()-ROW(Tableau1[[#Headers],[Date]])-1</f>
        <v>45470</v>
      </c>
      <c r="D182" s="33" t="str">
        <f>UPPER(TEXT((Tableau1[[#This Row],[Date]]),"mmmm"))</f>
        <v>JUIN</v>
      </c>
      <c r="E182" s="33">
        <f>YEAR(Tableau1[[#This Row],[Date]])</f>
        <v>2024</v>
      </c>
      <c r="F182" s="34"/>
      <c r="G182" s="34"/>
      <c r="H182" s="34"/>
      <c r="I182" s="34"/>
      <c r="J182" s="38"/>
      <c r="K182" s="39">
        <f>MOD(Tableau1[[#This Row],[Fin
apm]]-Tableau1[[#This Row],[Début
apm]],1)+MOD(Tableau1[[#This Row],[Fin
matin]]-Tableau1[[#This Row],[Début
matin]],1)</f>
        <v>0</v>
      </c>
      <c r="L182" s="39">
        <f>IFERROR(VLOOKUP(Tableau1[[#This Row],[Abs.]],Tmotif[],3,0),0)</f>
        <v>0</v>
      </c>
      <c r="M182" s="39">
        <f ca="1">IF(WEEKDAY(Tableau1[[#This Row],[Date]],2)&lt;7,0,MAX(0,SUM(OFFSET(Tableau1[[#This Row],[Heures]],-6,,7))+SUM(OFFSET(Tableau1[[#This Row],[H_Abs]],-6,,7))-_HS))</f>
        <v>0</v>
      </c>
      <c r="N182" s="16"/>
      <c r="O182" s="16"/>
    </row>
    <row r="183" spans="2:15" ht="15" customHeight="1" x14ac:dyDescent="0.25">
      <c r="B183" s="31">
        <f>WEEKNUM(Tableau1[[#This Row],[Date]])</f>
        <v>26</v>
      </c>
      <c r="C183" s="32">
        <f>debut+ROW()-ROW(Tableau1[[#Headers],[Date]])-1</f>
        <v>45471</v>
      </c>
      <c r="D183" s="33" t="str">
        <f>UPPER(TEXT((Tableau1[[#This Row],[Date]]),"mmmm"))</f>
        <v>JUIN</v>
      </c>
      <c r="E183" s="33">
        <f>YEAR(Tableau1[[#This Row],[Date]])</f>
        <v>2024</v>
      </c>
      <c r="F183" s="34"/>
      <c r="G183" s="34"/>
      <c r="H183" s="34"/>
      <c r="I183" s="34"/>
      <c r="J183" s="38"/>
      <c r="K183" s="39">
        <f>MOD(Tableau1[[#This Row],[Fin
apm]]-Tableau1[[#This Row],[Début
apm]],1)+MOD(Tableau1[[#This Row],[Fin
matin]]-Tableau1[[#This Row],[Début
matin]],1)</f>
        <v>0</v>
      </c>
      <c r="L183" s="39">
        <f>IFERROR(VLOOKUP(Tableau1[[#This Row],[Abs.]],Tmotif[],3,0),0)</f>
        <v>0</v>
      </c>
      <c r="M183" s="39">
        <f ca="1">IF(WEEKDAY(Tableau1[[#This Row],[Date]],2)&lt;7,0,MAX(0,SUM(OFFSET(Tableau1[[#This Row],[Heures]],-6,,7))+SUM(OFFSET(Tableau1[[#This Row],[H_Abs]],-6,,7))-_HS))</f>
        <v>0</v>
      </c>
      <c r="N183" s="16"/>
      <c r="O183" s="16"/>
    </row>
    <row r="184" spans="2:15" ht="15" customHeight="1" x14ac:dyDescent="0.25">
      <c r="B184" s="31">
        <f>WEEKNUM(Tableau1[[#This Row],[Date]])</f>
        <v>26</v>
      </c>
      <c r="C184" s="32">
        <f>debut+ROW()-ROW(Tableau1[[#Headers],[Date]])-1</f>
        <v>45472</v>
      </c>
      <c r="D184" s="33" t="str">
        <f>UPPER(TEXT((Tableau1[[#This Row],[Date]]),"mmmm"))</f>
        <v>JUIN</v>
      </c>
      <c r="E184" s="33">
        <f>YEAR(Tableau1[[#This Row],[Date]])</f>
        <v>2024</v>
      </c>
      <c r="F184" s="34"/>
      <c r="G184" s="34"/>
      <c r="H184" s="34"/>
      <c r="I184" s="34"/>
      <c r="J184" s="38"/>
      <c r="K184" s="39">
        <f>MOD(Tableau1[[#This Row],[Fin
apm]]-Tableau1[[#This Row],[Début
apm]],1)+MOD(Tableau1[[#This Row],[Fin
matin]]-Tableau1[[#This Row],[Début
matin]],1)</f>
        <v>0</v>
      </c>
      <c r="L184" s="39">
        <f>IFERROR(VLOOKUP(Tableau1[[#This Row],[Abs.]],Tmotif[],3,0),0)</f>
        <v>0</v>
      </c>
      <c r="M184" s="39">
        <f ca="1">IF(WEEKDAY(Tableau1[[#This Row],[Date]],2)&lt;7,0,MAX(0,SUM(OFFSET(Tableau1[[#This Row],[Heures]],-6,,7))+SUM(OFFSET(Tableau1[[#This Row],[H_Abs]],-6,,7))-_HS))</f>
        <v>0</v>
      </c>
      <c r="N184" s="16"/>
      <c r="O184" s="16"/>
    </row>
    <row r="185" spans="2:15" ht="15" customHeight="1" x14ac:dyDescent="0.25">
      <c r="B185" s="31">
        <f>WEEKNUM(Tableau1[[#This Row],[Date]])</f>
        <v>27</v>
      </c>
      <c r="C185" s="32">
        <f>debut+ROW()-ROW(Tableau1[[#Headers],[Date]])-1</f>
        <v>45473</v>
      </c>
      <c r="D185" s="33" t="str">
        <f>UPPER(TEXT((Tableau1[[#This Row],[Date]]),"mmmm"))</f>
        <v>JUIN</v>
      </c>
      <c r="E185" s="33">
        <f>YEAR(Tableau1[[#This Row],[Date]])</f>
        <v>2024</v>
      </c>
      <c r="F185" s="34"/>
      <c r="G185" s="34"/>
      <c r="H185" s="34"/>
      <c r="I185" s="34"/>
      <c r="J185" s="38"/>
      <c r="K185" s="39">
        <f>MOD(Tableau1[[#This Row],[Fin
apm]]-Tableau1[[#This Row],[Début
apm]],1)+MOD(Tableau1[[#This Row],[Fin
matin]]-Tableau1[[#This Row],[Début
matin]],1)</f>
        <v>0</v>
      </c>
      <c r="L185" s="39">
        <f>IFERROR(VLOOKUP(Tableau1[[#This Row],[Abs.]],Tmotif[],3,0),0)</f>
        <v>0</v>
      </c>
      <c r="M185" s="39">
        <f ca="1">IF(WEEKDAY(Tableau1[[#This Row],[Date]],2)&lt;7,0,MAX(0,SUM(OFFSET(Tableau1[[#This Row],[Heures]],-6,,7))+SUM(OFFSET(Tableau1[[#This Row],[H_Abs]],-6,,7))-_HS))</f>
        <v>0</v>
      </c>
      <c r="N185" s="16"/>
      <c r="O185" s="16"/>
    </row>
    <row r="186" spans="2:15" ht="15" customHeight="1" x14ac:dyDescent="0.25">
      <c r="B186" s="31">
        <f>WEEKNUM(Tableau1[[#This Row],[Date]])</f>
        <v>27</v>
      </c>
      <c r="C186" s="32">
        <f>debut+ROW()-ROW(Tableau1[[#Headers],[Date]])-1</f>
        <v>45474</v>
      </c>
      <c r="D186" s="33" t="str">
        <f>UPPER(TEXT((Tableau1[[#This Row],[Date]]),"mmmm"))</f>
        <v>JUILLET</v>
      </c>
      <c r="E186" s="33">
        <f>YEAR(Tableau1[[#This Row],[Date]])</f>
        <v>2024</v>
      </c>
      <c r="F186" s="34"/>
      <c r="G186" s="34"/>
      <c r="H186" s="34"/>
      <c r="I186" s="34"/>
      <c r="J186" s="38"/>
      <c r="K186" s="39">
        <f>MOD(Tableau1[[#This Row],[Fin
apm]]-Tableau1[[#This Row],[Début
apm]],1)+MOD(Tableau1[[#This Row],[Fin
matin]]-Tableau1[[#This Row],[Début
matin]],1)</f>
        <v>0</v>
      </c>
      <c r="L186" s="39">
        <f>IFERROR(VLOOKUP(Tableau1[[#This Row],[Abs.]],Tmotif[],3,0),0)</f>
        <v>0</v>
      </c>
      <c r="M186" s="39">
        <f ca="1">IF(WEEKDAY(Tableau1[[#This Row],[Date]],2)&lt;7,0,MAX(0,SUM(OFFSET(Tableau1[[#This Row],[Heures]],-6,,7))+SUM(OFFSET(Tableau1[[#This Row],[H_Abs]],-6,,7))-_HS))</f>
        <v>0</v>
      </c>
      <c r="N186" s="16"/>
      <c r="O186" s="16"/>
    </row>
    <row r="187" spans="2:15" ht="15" customHeight="1" x14ac:dyDescent="0.25">
      <c r="B187" s="31">
        <f>WEEKNUM(Tableau1[[#This Row],[Date]])</f>
        <v>27</v>
      </c>
      <c r="C187" s="32">
        <f>debut+ROW()-ROW(Tableau1[[#Headers],[Date]])-1</f>
        <v>45475</v>
      </c>
      <c r="D187" s="33" t="str">
        <f>UPPER(TEXT((Tableau1[[#This Row],[Date]]),"mmmm"))</f>
        <v>JUILLET</v>
      </c>
      <c r="E187" s="33">
        <f>YEAR(Tableau1[[#This Row],[Date]])</f>
        <v>2024</v>
      </c>
      <c r="F187" s="34"/>
      <c r="G187" s="34"/>
      <c r="H187" s="34"/>
      <c r="I187" s="34"/>
      <c r="J187" s="38"/>
      <c r="K187" s="39">
        <f>MOD(Tableau1[[#This Row],[Fin
apm]]-Tableau1[[#This Row],[Début
apm]],1)+MOD(Tableau1[[#This Row],[Fin
matin]]-Tableau1[[#This Row],[Début
matin]],1)</f>
        <v>0</v>
      </c>
      <c r="L187" s="39">
        <f>IFERROR(VLOOKUP(Tableau1[[#This Row],[Abs.]],Tmotif[],3,0),0)</f>
        <v>0</v>
      </c>
      <c r="M187" s="39">
        <f ca="1">IF(WEEKDAY(Tableau1[[#This Row],[Date]],2)&lt;7,0,MAX(0,SUM(OFFSET(Tableau1[[#This Row],[Heures]],-6,,7))+SUM(OFFSET(Tableau1[[#This Row],[H_Abs]],-6,,7))-_HS))</f>
        <v>0</v>
      </c>
      <c r="N187" s="16"/>
      <c r="O187" s="16"/>
    </row>
    <row r="188" spans="2:15" ht="15" customHeight="1" x14ac:dyDescent="0.25">
      <c r="B188" s="31">
        <f>WEEKNUM(Tableau1[[#This Row],[Date]])</f>
        <v>27</v>
      </c>
      <c r="C188" s="32">
        <f>debut+ROW()-ROW(Tableau1[[#Headers],[Date]])-1</f>
        <v>45476</v>
      </c>
      <c r="D188" s="33" t="str">
        <f>UPPER(TEXT((Tableau1[[#This Row],[Date]]),"mmmm"))</f>
        <v>JUILLET</v>
      </c>
      <c r="E188" s="33">
        <f>YEAR(Tableau1[[#This Row],[Date]])</f>
        <v>2024</v>
      </c>
      <c r="F188" s="34"/>
      <c r="G188" s="34"/>
      <c r="H188" s="34"/>
      <c r="I188" s="34"/>
      <c r="J188" s="38"/>
      <c r="K188" s="39">
        <f>MOD(Tableau1[[#This Row],[Fin
apm]]-Tableau1[[#This Row],[Début
apm]],1)+MOD(Tableau1[[#This Row],[Fin
matin]]-Tableau1[[#This Row],[Début
matin]],1)</f>
        <v>0</v>
      </c>
      <c r="L188" s="39">
        <f>IFERROR(VLOOKUP(Tableau1[[#This Row],[Abs.]],Tmotif[],3,0),0)</f>
        <v>0</v>
      </c>
      <c r="M188" s="39">
        <f ca="1">IF(WEEKDAY(Tableau1[[#This Row],[Date]],2)&lt;7,0,MAX(0,SUM(OFFSET(Tableau1[[#This Row],[Heures]],-6,,7))+SUM(OFFSET(Tableau1[[#This Row],[H_Abs]],-6,,7))-_HS))</f>
        <v>0</v>
      </c>
      <c r="N188" s="16"/>
      <c r="O188" s="16"/>
    </row>
    <row r="189" spans="2:15" ht="15" customHeight="1" x14ac:dyDescent="0.25">
      <c r="B189" s="31">
        <f>WEEKNUM(Tableau1[[#This Row],[Date]])</f>
        <v>27</v>
      </c>
      <c r="C189" s="32">
        <f>debut+ROW()-ROW(Tableau1[[#Headers],[Date]])-1</f>
        <v>45477</v>
      </c>
      <c r="D189" s="33" t="str">
        <f>UPPER(TEXT((Tableau1[[#This Row],[Date]]),"mmmm"))</f>
        <v>JUILLET</v>
      </c>
      <c r="E189" s="33">
        <f>YEAR(Tableau1[[#This Row],[Date]])</f>
        <v>2024</v>
      </c>
      <c r="F189" s="34"/>
      <c r="G189" s="34"/>
      <c r="H189" s="34"/>
      <c r="I189" s="34"/>
      <c r="J189" s="38"/>
      <c r="K189" s="39">
        <f>MOD(Tableau1[[#This Row],[Fin
apm]]-Tableau1[[#This Row],[Début
apm]],1)+MOD(Tableau1[[#This Row],[Fin
matin]]-Tableau1[[#This Row],[Début
matin]],1)</f>
        <v>0</v>
      </c>
      <c r="L189" s="39">
        <f>IFERROR(VLOOKUP(Tableau1[[#This Row],[Abs.]],Tmotif[],3,0),0)</f>
        <v>0</v>
      </c>
      <c r="M189" s="39">
        <f ca="1">IF(WEEKDAY(Tableau1[[#This Row],[Date]],2)&lt;7,0,MAX(0,SUM(OFFSET(Tableau1[[#This Row],[Heures]],-6,,7))+SUM(OFFSET(Tableau1[[#This Row],[H_Abs]],-6,,7))-_HS))</f>
        <v>0</v>
      </c>
      <c r="N189" s="16"/>
      <c r="O189" s="16"/>
    </row>
    <row r="190" spans="2:15" ht="15" customHeight="1" x14ac:dyDescent="0.25">
      <c r="B190" s="31">
        <f>WEEKNUM(Tableau1[[#This Row],[Date]])</f>
        <v>27</v>
      </c>
      <c r="C190" s="32">
        <f>debut+ROW()-ROW(Tableau1[[#Headers],[Date]])-1</f>
        <v>45478</v>
      </c>
      <c r="D190" s="33" t="str">
        <f>UPPER(TEXT((Tableau1[[#This Row],[Date]]),"mmmm"))</f>
        <v>JUILLET</v>
      </c>
      <c r="E190" s="33">
        <f>YEAR(Tableau1[[#This Row],[Date]])</f>
        <v>2024</v>
      </c>
      <c r="F190" s="34"/>
      <c r="G190" s="34"/>
      <c r="H190" s="34"/>
      <c r="I190" s="34"/>
      <c r="J190" s="38"/>
      <c r="K190" s="39">
        <f>MOD(Tableau1[[#This Row],[Fin
apm]]-Tableau1[[#This Row],[Début
apm]],1)+MOD(Tableau1[[#This Row],[Fin
matin]]-Tableau1[[#This Row],[Début
matin]],1)</f>
        <v>0</v>
      </c>
      <c r="L190" s="39">
        <f>IFERROR(VLOOKUP(Tableau1[[#This Row],[Abs.]],Tmotif[],3,0),0)</f>
        <v>0</v>
      </c>
      <c r="M190" s="39">
        <f ca="1">IF(WEEKDAY(Tableau1[[#This Row],[Date]],2)&lt;7,0,MAX(0,SUM(OFFSET(Tableau1[[#This Row],[Heures]],-6,,7))+SUM(OFFSET(Tableau1[[#This Row],[H_Abs]],-6,,7))-_HS))</f>
        <v>0</v>
      </c>
      <c r="N190" s="16"/>
      <c r="O190" s="16"/>
    </row>
    <row r="191" spans="2:15" ht="15" customHeight="1" x14ac:dyDescent="0.25">
      <c r="B191" s="31">
        <f>WEEKNUM(Tableau1[[#This Row],[Date]])</f>
        <v>27</v>
      </c>
      <c r="C191" s="32">
        <f>debut+ROW()-ROW(Tableau1[[#Headers],[Date]])-1</f>
        <v>45479</v>
      </c>
      <c r="D191" s="33" t="str">
        <f>UPPER(TEXT((Tableau1[[#This Row],[Date]]),"mmmm"))</f>
        <v>JUILLET</v>
      </c>
      <c r="E191" s="33">
        <f>YEAR(Tableau1[[#This Row],[Date]])</f>
        <v>2024</v>
      </c>
      <c r="F191" s="34"/>
      <c r="G191" s="34"/>
      <c r="H191" s="34"/>
      <c r="I191" s="34"/>
      <c r="J191" s="38"/>
      <c r="K191" s="39">
        <f>MOD(Tableau1[[#This Row],[Fin
apm]]-Tableau1[[#This Row],[Début
apm]],1)+MOD(Tableau1[[#This Row],[Fin
matin]]-Tableau1[[#This Row],[Début
matin]],1)</f>
        <v>0</v>
      </c>
      <c r="L191" s="39">
        <f>IFERROR(VLOOKUP(Tableau1[[#This Row],[Abs.]],Tmotif[],3,0),0)</f>
        <v>0</v>
      </c>
      <c r="M191" s="39">
        <f ca="1">IF(WEEKDAY(Tableau1[[#This Row],[Date]],2)&lt;7,0,MAX(0,SUM(OFFSET(Tableau1[[#This Row],[Heures]],-6,,7))+SUM(OFFSET(Tableau1[[#This Row],[H_Abs]],-6,,7))-_HS))</f>
        <v>0</v>
      </c>
      <c r="N191" s="16"/>
      <c r="O191" s="16"/>
    </row>
    <row r="192" spans="2:15" ht="15" customHeight="1" x14ac:dyDescent="0.25">
      <c r="B192" s="31">
        <f>WEEKNUM(Tableau1[[#This Row],[Date]])</f>
        <v>28</v>
      </c>
      <c r="C192" s="32">
        <f>debut+ROW()-ROW(Tableau1[[#Headers],[Date]])-1</f>
        <v>45480</v>
      </c>
      <c r="D192" s="33" t="str">
        <f>UPPER(TEXT((Tableau1[[#This Row],[Date]]),"mmmm"))</f>
        <v>JUILLET</v>
      </c>
      <c r="E192" s="33">
        <f>YEAR(Tableau1[[#This Row],[Date]])</f>
        <v>2024</v>
      </c>
      <c r="F192" s="34"/>
      <c r="G192" s="34"/>
      <c r="H192" s="34"/>
      <c r="I192" s="34"/>
      <c r="J192" s="38"/>
      <c r="K192" s="39">
        <f>MOD(Tableau1[[#This Row],[Fin
apm]]-Tableau1[[#This Row],[Début
apm]],1)+MOD(Tableau1[[#This Row],[Fin
matin]]-Tableau1[[#This Row],[Début
matin]],1)</f>
        <v>0</v>
      </c>
      <c r="L192" s="39">
        <f>IFERROR(VLOOKUP(Tableau1[[#This Row],[Abs.]],Tmotif[],3,0),0)</f>
        <v>0</v>
      </c>
      <c r="M192" s="39">
        <f ca="1">IF(WEEKDAY(Tableau1[[#This Row],[Date]],2)&lt;7,0,MAX(0,SUM(OFFSET(Tableau1[[#This Row],[Heures]],-6,,7))+SUM(OFFSET(Tableau1[[#This Row],[H_Abs]],-6,,7))-_HS))</f>
        <v>0</v>
      </c>
      <c r="N192" s="16"/>
      <c r="O192" s="16"/>
    </row>
    <row r="193" spans="2:15" ht="15" customHeight="1" x14ac:dyDescent="0.25">
      <c r="B193" s="31">
        <f>WEEKNUM(Tableau1[[#This Row],[Date]])</f>
        <v>28</v>
      </c>
      <c r="C193" s="32">
        <f>debut+ROW()-ROW(Tableau1[[#Headers],[Date]])-1</f>
        <v>45481</v>
      </c>
      <c r="D193" s="33" t="str">
        <f>UPPER(TEXT((Tableau1[[#This Row],[Date]]),"mmmm"))</f>
        <v>JUILLET</v>
      </c>
      <c r="E193" s="33">
        <f>YEAR(Tableau1[[#This Row],[Date]])</f>
        <v>2024</v>
      </c>
      <c r="F193" s="34"/>
      <c r="G193" s="34"/>
      <c r="H193" s="34"/>
      <c r="I193" s="34"/>
      <c r="J193" s="38"/>
      <c r="K193" s="39">
        <f>MOD(Tableau1[[#This Row],[Fin
apm]]-Tableau1[[#This Row],[Début
apm]],1)+MOD(Tableau1[[#This Row],[Fin
matin]]-Tableau1[[#This Row],[Début
matin]],1)</f>
        <v>0</v>
      </c>
      <c r="L193" s="39">
        <f>IFERROR(VLOOKUP(Tableau1[[#This Row],[Abs.]],Tmotif[],3,0),0)</f>
        <v>0</v>
      </c>
      <c r="M193" s="39">
        <f ca="1">IF(WEEKDAY(Tableau1[[#This Row],[Date]],2)&lt;7,0,MAX(0,SUM(OFFSET(Tableau1[[#This Row],[Heures]],-6,,7))+SUM(OFFSET(Tableau1[[#This Row],[H_Abs]],-6,,7))-_HS))</f>
        <v>0</v>
      </c>
      <c r="N193" s="16"/>
      <c r="O193" s="16"/>
    </row>
    <row r="194" spans="2:15" ht="15" customHeight="1" x14ac:dyDescent="0.25">
      <c r="B194" s="31">
        <f>WEEKNUM(Tableau1[[#This Row],[Date]])</f>
        <v>28</v>
      </c>
      <c r="C194" s="32">
        <f>debut+ROW()-ROW(Tableau1[[#Headers],[Date]])-1</f>
        <v>45482</v>
      </c>
      <c r="D194" s="33" t="str">
        <f>UPPER(TEXT((Tableau1[[#This Row],[Date]]),"mmmm"))</f>
        <v>JUILLET</v>
      </c>
      <c r="E194" s="33">
        <f>YEAR(Tableau1[[#This Row],[Date]])</f>
        <v>2024</v>
      </c>
      <c r="F194" s="34"/>
      <c r="G194" s="34"/>
      <c r="H194" s="34"/>
      <c r="I194" s="34"/>
      <c r="J194" s="38"/>
      <c r="K194" s="39">
        <f>MOD(Tableau1[[#This Row],[Fin
apm]]-Tableau1[[#This Row],[Début
apm]],1)+MOD(Tableau1[[#This Row],[Fin
matin]]-Tableau1[[#This Row],[Début
matin]],1)</f>
        <v>0</v>
      </c>
      <c r="L194" s="39">
        <f>IFERROR(VLOOKUP(Tableau1[[#This Row],[Abs.]],Tmotif[],3,0),0)</f>
        <v>0</v>
      </c>
      <c r="M194" s="39">
        <f ca="1">IF(WEEKDAY(Tableau1[[#This Row],[Date]],2)&lt;7,0,MAX(0,SUM(OFFSET(Tableau1[[#This Row],[Heures]],-6,,7))+SUM(OFFSET(Tableau1[[#This Row],[H_Abs]],-6,,7))-_HS))</f>
        <v>0</v>
      </c>
      <c r="N194" s="16"/>
      <c r="O194" s="16"/>
    </row>
    <row r="195" spans="2:15" ht="15" customHeight="1" x14ac:dyDescent="0.25">
      <c r="B195" s="31">
        <f>WEEKNUM(Tableau1[[#This Row],[Date]])</f>
        <v>28</v>
      </c>
      <c r="C195" s="32">
        <f>debut+ROW()-ROW(Tableau1[[#Headers],[Date]])-1</f>
        <v>45483</v>
      </c>
      <c r="D195" s="33" t="str">
        <f>UPPER(TEXT((Tableau1[[#This Row],[Date]]),"mmmm"))</f>
        <v>JUILLET</v>
      </c>
      <c r="E195" s="33">
        <f>YEAR(Tableau1[[#This Row],[Date]])</f>
        <v>2024</v>
      </c>
      <c r="F195" s="34"/>
      <c r="G195" s="34"/>
      <c r="H195" s="34"/>
      <c r="I195" s="34"/>
      <c r="J195" s="38"/>
      <c r="K195" s="39">
        <f>MOD(Tableau1[[#This Row],[Fin
apm]]-Tableau1[[#This Row],[Début
apm]],1)+MOD(Tableau1[[#This Row],[Fin
matin]]-Tableau1[[#This Row],[Début
matin]],1)</f>
        <v>0</v>
      </c>
      <c r="L195" s="39">
        <f>IFERROR(VLOOKUP(Tableau1[[#This Row],[Abs.]],Tmotif[],3,0),0)</f>
        <v>0</v>
      </c>
      <c r="M195" s="39">
        <f ca="1">IF(WEEKDAY(Tableau1[[#This Row],[Date]],2)&lt;7,0,MAX(0,SUM(OFFSET(Tableau1[[#This Row],[Heures]],-6,,7))+SUM(OFFSET(Tableau1[[#This Row],[H_Abs]],-6,,7))-_HS))</f>
        <v>0</v>
      </c>
      <c r="N195" s="16"/>
      <c r="O195" s="16"/>
    </row>
    <row r="196" spans="2:15" ht="15" customHeight="1" x14ac:dyDescent="0.25">
      <c r="B196" s="31">
        <f>WEEKNUM(Tableau1[[#This Row],[Date]])</f>
        <v>28</v>
      </c>
      <c r="C196" s="32">
        <f>debut+ROW()-ROW(Tableau1[[#Headers],[Date]])-1</f>
        <v>45484</v>
      </c>
      <c r="D196" s="33" t="str">
        <f>UPPER(TEXT((Tableau1[[#This Row],[Date]]),"mmmm"))</f>
        <v>JUILLET</v>
      </c>
      <c r="E196" s="33">
        <f>YEAR(Tableau1[[#This Row],[Date]])</f>
        <v>2024</v>
      </c>
      <c r="F196" s="34"/>
      <c r="G196" s="34"/>
      <c r="H196" s="34"/>
      <c r="I196" s="34"/>
      <c r="J196" s="38"/>
      <c r="K196" s="39">
        <f>MOD(Tableau1[[#This Row],[Fin
apm]]-Tableau1[[#This Row],[Début
apm]],1)+MOD(Tableau1[[#This Row],[Fin
matin]]-Tableau1[[#This Row],[Début
matin]],1)</f>
        <v>0</v>
      </c>
      <c r="L196" s="39">
        <f>IFERROR(VLOOKUP(Tableau1[[#This Row],[Abs.]],Tmotif[],3,0),0)</f>
        <v>0</v>
      </c>
      <c r="M196" s="39">
        <f ca="1">IF(WEEKDAY(Tableau1[[#This Row],[Date]],2)&lt;7,0,MAX(0,SUM(OFFSET(Tableau1[[#This Row],[Heures]],-6,,7))+SUM(OFFSET(Tableau1[[#This Row],[H_Abs]],-6,,7))-_HS))</f>
        <v>0</v>
      </c>
      <c r="N196" s="16"/>
      <c r="O196" s="16"/>
    </row>
    <row r="197" spans="2:15" ht="15" customHeight="1" x14ac:dyDescent="0.25">
      <c r="B197" s="31">
        <f>WEEKNUM(Tableau1[[#This Row],[Date]])</f>
        <v>28</v>
      </c>
      <c r="C197" s="32">
        <f>debut+ROW()-ROW(Tableau1[[#Headers],[Date]])-1</f>
        <v>45485</v>
      </c>
      <c r="D197" s="33" t="str">
        <f>UPPER(TEXT((Tableau1[[#This Row],[Date]]),"mmmm"))</f>
        <v>JUILLET</v>
      </c>
      <c r="E197" s="33">
        <f>YEAR(Tableau1[[#This Row],[Date]])</f>
        <v>2024</v>
      </c>
      <c r="F197" s="34"/>
      <c r="G197" s="34"/>
      <c r="H197" s="34"/>
      <c r="I197" s="34"/>
      <c r="J197" s="38"/>
      <c r="K197" s="39">
        <f>MOD(Tableau1[[#This Row],[Fin
apm]]-Tableau1[[#This Row],[Début
apm]],1)+MOD(Tableau1[[#This Row],[Fin
matin]]-Tableau1[[#This Row],[Début
matin]],1)</f>
        <v>0</v>
      </c>
      <c r="L197" s="39">
        <f>IFERROR(VLOOKUP(Tableau1[[#This Row],[Abs.]],Tmotif[],3,0),0)</f>
        <v>0</v>
      </c>
      <c r="M197" s="39">
        <f ca="1">IF(WEEKDAY(Tableau1[[#This Row],[Date]],2)&lt;7,0,MAX(0,SUM(OFFSET(Tableau1[[#This Row],[Heures]],-6,,7))+SUM(OFFSET(Tableau1[[#This Row],[H_Abs]],-6,,7))-_HS))</f>
        <v>0</v>
      </c>
      <c r="N197" s="16"/>
      <c r="O197" s="16"/>
    </row>
    <row r="198" spans="2:15" ht="15" customHeight="1" x14ac:dyDescent="0.25">
      <c r="B198" s="31">
        <f>WEEKNUM(Tableau1[[#This Row],[Date]])</f>
        <v>28</v>
      </c>
      <c r="C198" s="32">
        <f>debut+ROW()-ROW(Tableau1[[#Headers],[Date]])-1</f>
        <v>45486</v>
      </c>
      <c r="D198" s="33" t="str">
        <f>UPPER(TEXT((Tableau1[[#This Row],[Date]]),"mmmm"))</f>
        <v>JUILLET</v>
      </c>
      <c r="E198" s="33">
        <f>YEAR(Tableau1[[#This Row],[Date]])</f>
        <v>2024</v>
      </c>
      <c r="F198" s="34"/>
      <c r="G198" s="34"/>
      <c r="H198" s="34"/>
      <c r="I198" s="34"/>
      <c r="J198" s="38"/>
      <c r="K198" s="39">
        <f>MOD(Tableau1[[#This Row],[Fin
apm]]-Tableau1[[#This Row],[Début
apm]],1)+MOD(Tableau1[[#This Row],[Fin
matin]]-Tableau1[[#This Row],[Début
matin]],1)</f>
        <v>0</v>
      </c>
      <c r="L198" s="39">
        <f>IFERROR(VLOOKUP(Tableau1[[#This Row],[Abs.]],Tmotif[],3,0),0)</f>
        <v>0</v>
      </c>
      <c r="M198" s="39">
        <f ca="1">IF(WEEKDAY(Tableau1[[#This Row],[Date]],2)&lt;7,0,MAX(0,SUM(OFFSET(Tableau1[[#This Row],[Heures]],-6,,7))+SUM(OFFSET(Tableau1[[#This Row],[H_Abs]],-6,,7))-_HS))</f>
        <v>0</v>
      </c>
      <c r="N198" s="16"/>
      <c r="O198" s="16"/>
    </row>
    <row r="199" spans="2:15" ht="15" customHeight="1" x14ac:dyDescent="0.25">
      <c r="B199" s="31">
        <f>WEEKNUM(Tableau1[[#This Row],[Date]])</f>
        <v>29</v>
      </c>
      <c r="C199" s="32">
        <f>debut+ROW()-ROW(Tableau1[[#Headers],[Date]])-1</f>
        <v>45487</v>
      </c>
      <c r="D199" s="33" t="str">
        <f>UPPER(TEXT((Tableau1[[#This Row],[Date]]),"mmmm"))</f>
        <v>JUILLET</v>
      </c>
      <c r="E199" s="33">
        <f>YEAR(Tableau1[[#This Row],[Date]])</f>
        <v>2024</v>
      </c>
      <c r="F199" s="34"/>
      <c r="G199" s="34"/>
      <c r="H199" s="34"/>
      <c r="I199" s="34"/>
      <c r="J199" s="38"/>
      <c r="K199" s="39">
        <f>MOD(Tableau1[[#This Row],[Fin
apm]]-Tableau1[[#This Row],[Début
apm]],1)+MOD(Tableau1[[#This Row],[Fin
matin]]-Tableau1[[#This Row],[Début
matin]],1)</f>
        <v>0</v>
      </c>
      <c r="L199" s="39">
        <f>IFERROR(VLOOKUP(Tableau1[[#This Row],[Abs.]],Tmotif[],3,0),0)</f>
        <v>0</v>
      </c>
      <c r="M199" s="39">
        <f ca="1">IF(WEEKDAY(Tableau1[[#This Row],[Date]],2)&lt;7,0,MAX(0,SUM(OFFSET(Tableau1[[#This Row],[Heures]],-6,,7))+SUM(OFFSET(Tableau1[[#This Row],[H_Abs]],-6,,7))-_HS))</f>
        <v>0</v>
      </c>
      <c r="N199" s="16"/>
      <c r="O199" s="16"/>
    </row>
    <row r="200" spans="2:15" ht="15" customHeight="1" x14ac:dyDescent="0.25">
      <c r="B200" s="31">
        <f>WEEKNUM(Tableau1[[#This Row],[Date]])</f>
        <v>29</v>
      </c>
      <c r="C200" s="32">
        <f>debut+ROW()-ROW(Tableau1[[#Headers],[Date]])-1</f>
        <v>45488</v>
      </c>
      <c r="D200" s="33" t="str">
        <f>UPPER(TEXT((Tableau1[[#This Row],[Date]]),"mmmm"))</f>
        <v>JUILLET</v>
      </c>
      <c r="E200" s="33">
        <f>YEAR(Tableau1[[#This Row],[Date]])</f>
        <v>2024</v>
      </c>
      <c r="F200" s="34"/>
      <c r="G200" s="34"/>
      <c r="H200" s="34"/>
      <c r="I200" s="34"/>
      <c r="J200" s="38"/>
      <c r="K200" s="39">
        <f>MOD(Tableau1[[#This Row],[Fin
apm]]-Tableau1[[#This Row],[Début
apm]],1)+MOD(Tableau1[[#This Row],[Fin
matin]]-Tableau1[[#This Row],[Début
matin]],1)</f>
        <v>0</v>
      </c>
      <c r="L200" s="39">
        <f>IFERROR(VLOOKUP(Tableau1[[#This Row],[Abs.]],Tmotif[],3,0),0)</f>
        <v>0</v>
      </c>
      <c r="M200" s="39">
        <f ca="1">IF(WEEKDAY(Tableau1[[#This Row],[Date]],2)&lt;7,0,MAX(0,SUM(OFFSET(Tableau1[[#This Row],[Heures]],-6,,7))+SUM(OFFSET(Tableau1[[#This Row],[H_Abs]],-6,,7))-_HS))</f>
        <v>0</v>
      </c>
      <c r="N200" s="16"/>
      <c r="O200" s="16"/>
    </row>
    <row r="201" spans="2:15" ht="15" customHeight="1" x14ac:dyDescent="0.25">
      <c r="B201" s="31">
        <f>WEEKNUM(Tableau1[[#This Row],[Date]])</f>
        <v>29</v>
      </c>
      <c r="C201" s="32">
        <f>debut+ROW()-ROW(Tableau1[[#Headers],[Date]])-1</f>
        <v>45489</v>
      </c>
      <c r="D201" s="33" t="str">
        <f>UPPER(TEXT((Tableau1[[#This Row],[Date]]),"mmmm"))</f>
        <v>JUILLET</v>
      </c>
      <c r="E201" s="33">
        <f>YEAR(Tableau1[[#This Row],[Date]])</f>
        <v>2024</v>
      </c>
      <c r="F201" s="34"/>
      <c r="G201" s="34"/>
      <c r="H201" s="34"/>
      <c r="I201" s="34"/>
      <c r="J201" s="38"/>
      <c r="K201" s="39">
        <f>MOD(Tableau1[[#This Row],[Fin
apm]]-Tableau1[[#This Row],[Début
apm]],1)+MOD(Tableau1[[#This Row],[Fin
matin]]-Tableau1[[#This Row],[Début
matin]],1)</f>
        <v>0</v>
      </c>
      <c r="L201" s="39">
        <f>IFERROR(VLOOKUP(Tableau1[[#This Row],[Abs.]],Tmotif[],3,0),0)</f>
        <v>0</v>
      </c>
      <c r="M201" s="39">
        <f ca="1">IF(WEEKDAY(Tableau1[[#This Row],[Date]],2)&lt;7,0,MAX(0,SUM(OFFSET(Tableau1[[#This Row],[Heures]],-6,,7))+SUM(OFFSET(Tableau1[[#This Row],[H_Abs]],-6,,7))-_HS))</f>
        <v>0</v>
      </c>
      <c r="N201" s="16"/>
      <c r="O201" s="16"/>
    </row>
    <row r="202" spans="2:15" ht="15" customHeight="1" x14ac:dyDescent="0.25">
      <c r="B202" s="31">
        <f>WEEKNUM(Tableau1[[#This Row],[Date]])</f>
        <v>29</v>
      </c>
      <c r="C202" s="32">
        <f>debut+ROW()-ROW(Tableau1[[#Headers],[Date]])-1</f>
        <v>45490</v>
      </c>
      <c r="D202" s="33" t="str">
        <f>UPPER(TEXT((Tableau1[[#This Row],[Date]]),"mmmm"))</f>
        <v>JUILLET</v>
      </c>
      <c r="E202" s="33">
        <f>YEAR(Tableau1[[#This Row],[Date]])</f>
        <v>2024</v>
      </c>
      <c r="F202" s="34"/>
      <c r="G202" s="34"/>
      <c r="H202" s="34"/>
      <c r="I202" s="34"/>
      <c r="J202" s="38"/>
      <c r="K202" s="39">
        <f>MOD(Tableau1[[#This Row],[Fin
apm]]-Tableau1[[#This Row],[Début
apm]],1)+MOD(Tableau1[[#This Row],[Fin
matin]]-Tableau1[[#This Row],[Début
matin]],1)</f>
        <v>0</v>
      </c>
      <c r="L202" s="39">
        <f>IFERROR(VLOOKUP(Tableau1[[#This Row],[Abs.]],Tmotif[],3,0),0)</f>
        <v>0</v>
      </c>
      <c r="M202" s="39">
        <f ca="1">IF(WEEKDAY(Tableau1[[#This Row],[Date]],2)&lt;7,0,MAX(0,SUM(OFFSET(Tableau1[[#This Row],[Heures]],-6,,7))+SUM(OFFSET(Tableau1[[#This Row],[H_Abs]],-6,,7))-_HS))</f>
        <v>0</v>
      </c>
      <c r="N202" s="16"/>
      <c r="O202" s="16"/>
    </row>
    <row r="203" spans="2:15" ht="15" customHeight="1" x14ac:dyDescent="0.25">
      <c r="B203" s="31">
        <f>WEEKNUM(Tableau1[[#This Row],[Date]])</f>
        <v>29</v>
      </c>
      <c r="C203" s="32">
        <f>debut+ROW()-ROW(Tableau1[[#Headers],[Date]])-1</f>
        <v>45491</v>
      </c>
      <c r="D203" s="33" t="str">
        <f>UPPER(TEXT((Tableau1[[#This Row],[Date]]),"mmmm"))</f>
        <v>JUILLET</v>
      </c>
      <c r="E203" s="33">
        <f>YEAR(Tableau1[[#This Row],[Date]])</f>
        <v>2024</v>
      </c>
      <c r="F203" s="34"/>
      <c r="G203" s="34"/>
      <c r="H203" s="34"/>
      <c r="I203" s="34"/>
      <c r="J203" s="38"/>
      <c r="K203" s="39">
        <f>MOD(Tableau1[[#This Row],[Fin
apm]]-Tableau1[[#This Row],[Début
apm]],1)+MOD(Tableau1[[#This Row],[Fin
matin]]-Tableau1[[#This Row],[Début
matin]],1)</f>
        <v>0</v>
      </c>
      <c r="L203" s="39">
        <f>IFERROR(VLOOKUP(Tableau1[[#This Row],[Abs.]],Tmotif[],3,0),0)</f>
        <v>0</v>
      </c>
      <c r="M203" s="39">
        <f ca="1">IF(WEEKDAY(Tableau1[[#This Row],[Date]],2)&lt;7,0,MAX(0,SUM(OFFSET(Tableau1[[#This Row],[Heures]],-6,,7))+SUM(OFFSET(Tableau1[[#This Row],[H_Abs]],-6,,7))-_HS))</f>
        <v>0</v>
      </c>
      <c r="N203" s="16"/>
      <c r="O203" s="16"/>
    </row>
    <row r="204" spans="2:15" ht="15" customHeight="1" x14ac:dyDescent="0.25">
      <c r="B204" s="31">
        <f>WEEKNUM(Tableau1[[#This Row],[Date]])</f>
        <v>29</v>
      </c>
      <c r="C204" s="32">
        <f>debut+ROW()-ROW(Tableau1[[#Headers],[Date]])-1</f>
        <v>45492</v>
      </c>
      <c r="D204" s="33" t="str">
        <f>UPPER(TEXT((Tableau1[[#This Row],[Date]]),"mmmm"))</f>
        <v>JUILLET</v>
      </c>
      <c r="E204" s="33">
        <f>YEAR(Tableau1[[#This Row],[Date]])</f>
        <v>2024</v>
      </c>
      <c r="F204" s="34"/>
      <c r="G204" s="34"/>
      <c r="H204" s="34"/>
      <c r="I204" s="34"/>
      <c r="J204" s="38"/>
      <c r="K204" s="39">
        <f>MOD(Tableau1[[#This Row],[Fin
apm]]-Tableau1[[#This Row],[Début
apm]],1)+MOD(Tableau1[[#This Row],[Fin
matin]]-Tableau1[[#This Row],[Début
matin]],1)</f>
        <v>0</v>
      </c>
      <c r="L204" s="39">
        <f>IFERROR(VLOOKUP(Tableau1[[#This Row],[Abs.]],Tmotif[],3,0),0)</f>
        <v>0</v>
      </c>
      <c r="M204" s="39">
        <f ca="1">IF(WEEKDAY(Tableau1[[#This Row],[Date]],2)&lt;7,0,MAX(0,SUM(OFFSET(Tableau1[[#This Row],[Heures]],-6,,7))+SUM(OFFSET(Tableau1[[#This Row],[H_Abs]],-6,,7))-_HS))</f>
        <v>0</v>
      </c>
      <c r="N204" s="16"/>
      <c r="O204" s="16"/>
    </row>
    <row r="205" spans="2:15" ht="15" customHeight="1" x14ac:dyDescent="0.25">
      <c r="B205" s="31">
        <f>WEEKNUM(Tableau1[[#This Row],[Date]])</f>
        <v>29</v>
      </c>
      <c r="C205" s="32">
        <f>debut+ROW()-ROW(Tableau1[[#Headers],[Date]])-1</f>
        <v>45493</v>
      </c>
      <c r="D205" s="33" t="str">
        <f>UPPER(TEXT((Tableau1[[#This Row],[Date]]),"mmmm"))</f>
        <v>JUILLET</v>
      </c>
      <c r="E205" s="33">
        <f>YEAR(Tableau1[[#This Row],[Date]])</f>
        <v>2024</v>
      </c>
      <c r="F205" s="34"/>
      <c r="G205" s="34"/>
      <c r="H205" s="34"/>
      <c r="I205" s="34"/>
      <c r="J205" s="38"/>
      <c r="K205" s="39">
        <f>MOD(Tableau1[[#This Row],[Fin
apm]]-Tableau1[[#This Row],[Début
apm]],1)+MOD(Tableau1[[#This Row],[Fin
matin]]-Tableau1[[#This Row],[Début
matin]],1)</f>
        <v>0</v>
      </c>
      <c r="L205" s="39">
        <f>IFERROR(VLOOKUP(Tableau1[[#This Row],[Abs.]],Tmotif[],3,0),0)</f>
        <v>0</v>
      </c>
      <c r="M205" s="39">
        <f ca="1">IF(WEEKDAY(Tableau1[[#This Row],[Date]],2)&lt;7,0,MAX(0,SUM(OFFSET(Tableau1[[#This Row],[Heures]],-6,,7))+SUM(OFFSET(Tableau1[[#This Row],[H_Abs]],-6,,7))-_HS))</f>
        <v>0</v>
      </c>
      <c r="N205" s="16"/>
      <c r="O205" s="16"/>
    </row>
    <row r="206" spans="2:15" ht="15" customHeight="1" x14ac:dyDescent="0.25">
      <c r="B206" s="31">
        <f>WEEKNUM(Tableau1[[#This Row],[Date]])</f>
        <v>30</v>
      </c>
      <c r="C206" s="32">
        <f>debut+ROW()-ROW(Tableau1[[#Headers],[Date]])-1</f>
        <v>45494</v>
      </c>
      <c r="D206" s="33" t="str">
        <f>UPPER(TEXT((Tableau1[[#This Row],[Date]]),"mmmm"))</f>
        <v>JUILLET</v>
      </c>
      <c r="E206" s="33">
        <f>YEAR(Tableau1[[#This Row],[Date]])</f>
        <v>2024</v>
      </c>
      <c r="F206" s="34"/>
      <c r="G206" s="34"/>
      <c r="H206" s="34"/>
      <c r="I206" s="34"/>
      <c r="J206" s="38"/>
      <c r="K206" s="39">
        <f>MOD(Tableau1[[#This Row],[Fin
apm]]-Tableau1[[#This Row],[Début
apm]],1)+MOD(Tableau1[[#This Row],[Fin
matin]]-Tableau1[[#This Row],[Début
matin]],1)</f>
        <v>0</v>
      </c>
      <c r="L206" s="39">
        <f>IFERROR(VLOOKUP(Tableau1[[#This Row],[Abs.]],Tmotif[],3,0),0)</f>
        <v>0</v>
      </c>
      <c r="M206" s="39">
        <f ca="1">IF(WEEKDAY(Tableau1[[#This Row],[Date]],2)&lt;7,0,MAX(0,SUM(OFFSET(Tableau1[[#This Row],[Heures]],-6,,7))+SUM(OFFSET(Tableau1[[#This Row],[H_Abs]],-6,,7))-_HS))</f>
        <v>0</v>
      </c>
      <c r="N206" s="16"/>
      <c r="O206" s="16"/>
    </row>
    <row r="207" spans="2:15" ht="15" customHeight="1" x14ac:dyDescent="0.25">
      <c r="B207" s="31">
        <f>WEEKNUM(Tableau1[[#This Row],[Date]])</f>
        <v>30</v>
      </c>
      <c r="C207" s="32">
        <f>debut+ROW()-ROW(Tableau1[[#Headers],[Date]])-1</f>
        <v>45495</v>
      </c>
      <c r="D207" s="33" t="str">
        <f>UPPER(TEXT((Tableau1[[#This Row],[Date]]),"mmmm"))</f>
        <v>JUILLET</v>
      </c>
      <c r="E207" s="33">
        <f>YEAR(Tableau1[[#This Row],[Date]])</f>
        <v>2024</v>
      </c>
      <c r="F207" s="34"/>
      <c r="G207" s="34"/>
      <c r="H207" s="34"/>
      <c r="I207" s="34"/>
      <c r="J207" s="38"/>
      <c r="K207" s="39">
        <f>MOD(Tableau1[[#This Row],[Fin
apm]]-Tableau1[[#This Row],[Début
apm]],1)+MOD(Tableau1[[#This Row],[Fin
matin]]-Tableau1[[#This Row],[Début
matin]],1)</f>
        <v>0</v>
      </c>
      <c r="L207" s="39">
        <f>IFERROR(VLOOKUP(Tableau1[[#This Row],[Abs.]],Tmotif[],3,0),0)</f>
        <v>0</v>
      </c>
      <c r="M207" s="39">
        <f ca="1">IF(WEEKDAY(Tableau1[[#This Row],[Date]],2)&lt;7,0,MAX(0,SUM(OFFSET(Tableau1[[#This Row],[Heures]],-6,,7))+SUM(OFFSET(Tableau1[[#This Row],[H_Abs]],-6,,7))-_HS))</f>
        <v>0</v>
      </c>
      <c r="N207" s="16"/>
      <c r="O207" s="16"/>
    </row>
    <row r="208" spans="2:15" ht="15" customHeight="1" x14ac:dyDescent="0.25">
      <c r="B208" s="31">
        <f>WEEKNUM(Tableau1[[#This Row],[Date]])</f>
        <v>30</v>
      </c>
      <c r="C208" s="32">
        <f>debut+ROW()-ROW(Tableau1[[#Headers],[Date]])-1</f>
        <v>45496</v>
      </c>
      <c r="D208" s="33" t="str">
        <f>UPPER(TEXT((Tableau1[[#This Row],[Date]]),"mmmm"))</f>
        <v>JUILLET</v>
      </c>
      <c r="E208" s="33">
        <f>YEAR(Tableau1[[#This Row],[Date]])</f>
        <v>2024</v>
      </c>
      <c r="F208" s="34"/>
      <c r="G208" s="34"/>
      <c r="H208" s="34"/>
      <c r="I208" s="34"/>
      <c r="J208" s="38"/>
      <c r="K208" s="39">
        <f>MOD(Tableau1[[#This Row],[Fin
apm]]-Tableau1[[#This Row],[Début
apm]],1)+MOD(Tableau1[[#This Row],[Fin
matin]]-Tableau1[[#This Row],[Début
matin]],1)</f>
        <v>0</v>
      </c>
      <c r="L208" s="39">
        <f>IFERROR(VLOOKUP(Tableau1[[#This Row],[Abs.]],Tmotif[],3,0),0)</f>
        <v>0</v>
      </c>
      <c r="M208" s="39">
        <f ca="1">IF(WEEKDAY(Tableau1[[#This Row],[Date]],2)&lt;7,0,MAX(0,SUM(OFFSET(Tableau1[[#This Row],[Heures]],-6,,7))+SUM(OFFSET(Tableau1[[#This Row],[H_Abs]],-6,,7))-_HS))</f>
        <v>0</v>
      </c>
      <c r="N208" s="16"/>
      <c r="O208" s="16"/>
    </row>
    <row r="209" spans="2:15" ht="15" customHeight="1" x14ac:dyDescent="0.25">
      <c r="B209" s="31">
        <f>WEEKNUM(Tableau1[[#This Row],[Date]])</f>
        <v>30</v>
      </c>
      <c r="C209" s="32">
        <f>debut+ROW()-ROW(Tableau1[[#Headers],[Date]])-1</f>
        <v>45497</v>
      </c>
      <c r="D209" s="33" t="str">
        <f>UPPER(TEXT((Tableau1[[#This Row],[Date]]),"mmmm"))</f>
        <v>JUILLET</v>
      </c>
      <c r="E209" s="33">
        <f>YEAR(Tableau1[[#This Row],[Date]])</f>
        <v>2024</v>
      </c>
      <c r="F209" s="34"/>
      <c r="G209" s="34"/>
      <c r="H209" s="34"/>
      <c r="I209" s="34"/>
      <c r="J209" s="38"/>
      <c r="K209" s="39">
        <f>MOD(Tableau1[[#This Row],[Fin
apm]]-Tableau1[[#This Row],[Début
apm]],1)+MOD(Tableau1[[#This Row],[Fin
matin]]-Tableau1[[#This Row],[Début
matin]],1)</f>
        <v>0</v>
      </c>
      <c r="L209" s="39">
        <f>IFERROR(VLOOKUP(Tableau1[[#This Row],[Abs.]],Tmotif[],3,0),0)</f>
        <v>0</v>
      </c>
      <c r="M209" s="39">
        <f ca="1">IF(WEEKDAY(Tableau1[[#This Row],[Date]],2)&lt;7,0,MAX(0,SUM(OFFSET(Tableau1[[#This Row],[Heures]],-6,,7))+SUM(OFFSET(Tableau1[[#This Row],[H_Abs]],-6,,7))-_HS))</f>
        <v>0</v>
      </c>
      <c r="N209" s="16"/>
      <c r="O209" s="16"/>
    </row>
    <row r="210" spans="2:15" ht="15" customHeight="1" x14ac:dyDescent="0.25">
      <c r="B210" s="31">
        <f>WEEKNUM(Tableau1[[#This Row],[Date]])</f>
        <v>30</v>
      </c>
      <c r="C210" s="32">
        <f>debut+ROW()-ROW(Tableau1[[#Headers],[Date]])-1</f>
        <v>45498</v>
      </c>
      <c r="D210" s="33" t="str">
        <f>UPPER(TEXT((Tableau1[[#This Row],[Date]]),"mmmm"))</f>
        <v>JUILLET</v>
      </c>
      <c r="E210" s="33">
        <f>YEAR(Tableau1[[#This Row],[Date]])</f>
        <v>2024</v>
      </c>
      <c r="F210" s="34"/>
      <c r="G210" s="34"/>
      <c r="H210" s="34"/>
      <c r="I210" s="34"/>
      <c r="J210" s="38"/>
      <c r="K210" s="39">
        <f>MOD(Tableau1[[#This Row],[Fin
apm]]-Tableau1[[#This Row],[Début
apm]],1)+MOD(Tableau1[[#This Row],[Fin
matin]]-Tableau1[[#This Row],[Début
matin]],1)</f>
        <v>0</v>
      </c>
      <c r="L210" s="39">
        <f>IFERROR(VLOOKUP(Tableau1[[#This Row],[Abs.]],Tmotif[],3,0),0)</f>
        <v>0</v>
      </c>
      <c r="M210" s="39">
        <f ca="1">IF(WEEKDAY(Tableau1[[#This Row],[Date]],2)&lt;7,0,MAX(0,SUM(OFFSET(Tableau1[[#This Row],[Heures]],-6,,7))+SUM(OFFSET(Tableau1[[#This Row],[H_Abs]],-6,,7))-_HS))</f>
        <v>0</v>
      </c>
      <c r="N210" s="16"/>
      <c r="O210" s="16"/>
    </row>
    <row r="211" spans="2:15" ht="15" customHeight="1" x14ac:dyDescent="0.25">
      <c r="B211" s="31">
        <f>WEEKNUM(Tableau1[[#This Row],[Date]])</f>
        <v>30</v>
      </c>
      <c r="C211" s="32">
        <f>debut+ROW()-ROW(Tableau1[[#Headers],[Date]])-1</f>
        <v>45499</v>
      </c>
      <c r="D211" s="33" t="str">
        <f>UPPER(TEXT((Tableau1[[#This Row],[Date]]),"mmmm"))</f>
        <v>JUILLET</v>
      </c>
      <c r="E211" s="33">
        <f>YEAR(Tableau1[[#This Row],[Date]])</f>
        <v>2024</v>
      </c>
      <c r="F211" s="34"/>
      <c r="G211" s="34"/>
      <c r="H211" s="34"/>
      <c r="I211" s="34"/>
      <c r="J211" s="38"/>
      <c r="K211" s="39">
        <f>MOD(Tableau1[[#This Row],[Fin
apm]]-Tableau1[[#This Row],[Début
apm]],1)+MOD(Tableau1[[#This Row],[Fin
matin]]-Tableau1[[#This Row],[Début
matin]],1)</f>
        <v>0</v>
      </c>
      <c r="L211" s="39">
        <f>IFERROR(VLOOKUP(Tableau1[[#This Row],[Abs.]],Tmotif[],3,0),0)</f>
        <v>0</v>
      </c>
      <c r="M211" s="39">
        <f ca="1">IF(WEEKDAY(Tableau1[[#This Row],[Date]],2)&lt;7,0,MAX(0,SUM(OFFSET(Tableau1[[#This Row],[Heures]],-6,,7))+SUM(OFFSET(Tableau1[[#This Row],[H_Abs]],-6,,7))-_HS))</f>
        <v>0</v>
      </c>
      <c r="N211" s="16"/>
      <c r="O211" s="16"/>
    </row>
    <row r="212" spans="2:15" ht="15" customHeight="1" x14ac:dyDescent="0.25">
      <c r="B212" s="31">
        <f>WEEKNUM(Tableau1[[#This Row],[Date]])</f>
        <v>30</v>
      </c>
      <c r="C212" s="32">
        <f>debut+ROW()-ROW(Tableau1[[#Headers],[Date]])-1</f>
        <v>45500</v>
      </c>
      <c r="D212" s="33" t="str">
        <f>UPPER(TEXT((Tableau1[[#This Row],[Date]]),"mmmm"))</f>
        <v>JUILLET</v>
      </c>
      <c r="E212" s="33">
        <f>YEAR(Tableau1[[#This Row],[Date]])</f>
        <v>2024</v>
      </c>
      <c r="F212" s="34"/>
      <c r="G212" s="34"/>
      <c r="H212" s="34"/>
      <c r="I212" s="34"/>
      <c r="J212" s="38"/>
      <c r="K212" s="39">
        <f>MOD(Tableau1[[#This Row],[Fin
apm]]-Tableau1[[#This Row],[Début
apm]],1)+MOD(Tableau1[[#This Row],[Fin
matin]]-Tableau1[[#This Row],[Début
matin]],1)</f>
        <v>0</v>
      </c>
      <c r="L212" s="39">
        <f>IFERROR(VLOOKUP(Tableau1[[#This Row],[Abs.]],Tmotif[],3,0),0)</f>
        <v>0</v>
      </c>
      <c r="M212" s="39">
        <f ca="1">IF(WEEKDAY(Tableau1[[#This Row],[Date]],2)&lt;7,0,MAX(0,SUM(OFFSET(Tableau1[[#This Row],[Heures]],-6,,7))+SUM(OFFSET(Tableau1[[#This Row],[H_Abs]],-6,,7))-_HS))</f>
        <v>0</v>
      </c>
      <c r="N212" s="16"/>
      <c r="O212" s="16"/>
    </row>
    <row r="213" spans="2:15" ht="15" customHeight="1" x14ac:dyDescent="0.25">
      <c r="B213" s="31">
        <f>WEEKNUM(Tableau1[[#This Row],[Date]])</f>
        <v>31</v>
      </c>
      <c r="C213" s="32">
        <f>debut+ROW()-ROW(Tableau1[[#Headers],[Date]])-1</f>
        <v>45501</v>
      </c>
      <c r="D213" s="33" t="str">
        <f>UPPER(TEXT((Tableau1[[#This Row],[Date]]),"mmmm"))</f>
        <v>JUILLET</v>
      </c>
      <c r="E213" s="33">
        <f>YEAR(Tableau1[[#This Row],[Date]])</f>
        <v>2024</v>
      </c>
      <c r="F213" s="34"/>
      <c r="G213" s="34"/>
      <c r="H213" s="34"/>
      <c r="I213" s="34"/>
      <c r="J213" s="38"/>
      <c r="K213" s="39">
        <f>MOD(Tableau1[[#This Row],[Fin
apm]]-Tableau1[[#This Row],[Début
apm]],1)+MOD(Tableau1[[#This Row],[Fin
matin]]-Tableau1[[#This Row],[Début
matin]],1)</f>
        <v>0</v>
      </c>
      <c r="L213" s="39">
        <f>IFERROR(VLOOKUP(Tableau1[[#This Row],[Abs.]],Tmotif[],3,0),0)</f>
        <v>0</v>
      </c>
      <c r="M213" s="39">
        <f ca="1">IF(WEEKDAY(Tableau1[[#This Row],[Date]],2)&lt;7,0,MAX(0,SUM(OFFSET(Tableau1[[#This Row],[Heures]],-6,,7))+SUM(OFFSET(Tableau1[[#This Row],[H_Abs]],-6,,7))-_HS))</f>
        <v>0</v>
      </c>
      <c r="N213" s="16"/>
      <c r="O213" s="16"/>
    </row>
    <row r="214" spans="2:15" ht="15" customHeight="1" x14ac:dyDescent="0.25">
      <c r="B214" s="31">
        <f>WEEKNUM(Tableau1[[#This Row],[Date]])</f>
        <v>31</v>
      </c>
      <c r="C214" s="32">
        <f>debut+ROW()-ROW(Tableau1[[#Headers],[Date]])-1</f>
        <v>45502</v>
      </c>
      <c r="D214" s="33" t="str">
        <f>UPPER(TEXT((Tableau1[[#This Row],[Date]]),"mmmm"))</f>
        <v>JUILLET</v>
      </c>
      <c r="E214" s="33">
        <f>YEAR(Tableau1[[#This Row],[Date]])</f>
        <v>2024</v>
      </c>
      <c r="F214" s="34"/>
      <c r="G214" s="34"/>
      <c r="H214" s="34"/>
      <c r="I214" s="34"/>
      <c r="J214" s="38"/>
      <c r="K214" s="39">
        <f>MOD(Tableau1[[#This Row],[Fin
apm]]-Tableau1[[#This Row],[Début
apm]],1)+MOD(Tableau1[[#This Row],[Fin
matin]]-Tableau1[[#This Row],[Début
matin]],1)</f>
        <v>0</v>
      </c>
      <c r="L214" s="39">
        <f>IFERROR(VLOOKUP(Tableau1[[#This Row],[Abs.]],Tmotif[],3,0),0)</f>
        <v>0</v>
      </c>
      <c r="M214" s="39">
        <f ca="1">IF(WEEKDAY(Tableau1[[#This Row],[Date]],2)&lt;7,0,MAX(0,SUM(OFFSET(Tableau1[[#This Row],[Heures]],-6,,7))+SUM(OFFSET(Tableau1[[#This Row],[H_Abs]],-6,,7))-_HS))</f>
        <v>0</v>
      </c>
      <c r="N214" s="16"/>
      <c r="O214" s="16"/>
    </row>
    <row r="215" spans="2:15" ht="15" customHeight="1" x14ac:dyDescent="0.25">
      <c r="B215" s="31">
        <f>WEEKNUM(Tableau1[[#This Row],[Date]])</f>
        <v>31</v>
      </c>
      <c r="C215" s="32">
        <f>debut+ROW()-ROW(Tableau1[[#Headers],[Date]])-1</f>
        <v>45503</v>
      </c>
      <c r="D215" s="33" t="str">
        <f>UPPER(TEXT((Tableau1[[#This Row],[Date]]),"mmmm"))</f>
        <v>JUILLET</v>
      </c>
      <c r="E215" s="33">
        <f>YEAR(Tableau1[[#This Row],[Date]])</f>
        <v>2024</v>
      </c>
      <c r="F215" s="34"/>
      <c r="G215" s="34"/>
      <c r="H215" s="34"/>
      <c r="I215" s="34"/>
      <c r="J215" s="38"/>
      <c r="K215" s="39">
        <f>MOD(Tableau1[[#This Row],[Fin
apm]]-Tableau1[[#This Row],[Début
apm]],1)+MOD(Tableau1[[#This Row],[Fin
matin]]-Tableau1[[#This Row],[Début
matin]],1)</f>
        <v>0</v>
      </c>
      <c r="L215" s="39">
        <f>IFERROR(VLOOKUP(Tableau1[[#This Row],[Abs.]],Tmotif[],3,0),0)</f>
        <v>0</v>
      </c>
      <c r="M215" s="39">
        <f ca="1">IF(WEEKDAY(Tableau1[[#This Row],[Date]],2)&lt;7,0,MAX(0,SUM(OFFSET(Tableau1[[#This Row],[Heures]],-6,,7))+SUM(OFFSET(Tableau1[[#This Row],[H_Abs]],-6,,7))-_HS))</f>
        <v>0</v>
      </c>
      <c r="N215" s="16"/>
      <c r="O215" s="16"/>
    </row>
    <row r="216" spans="2:15" ht="15" customHeight="1" x14ac:dyDescent="0.25">
      <c r="B216" s="31">
        <f>WEEKNUM(Tableau1[[#This Row],[Date]])</f>
        <v>31</v>
      </c>
      <c r="C216" s="32">
        <f>debut+ROW()-ROW(Tableau1[[#Headers],[Date]])-1</f>
        <v>45504</v>
      </c>
      <c r="D216" s="33" t="str">
        <f>UPPER(TEXT((Tableau1[[#This Row],[Date]]),"mmmm"))</f>
        <v>JUILLET</v>
      </c>
      <c r="E216" s="33">
        <f>YEAR(Tableau1[[#This Row],[Date]])</f>
        <v>2024</v>
      </c>
      <c r="F216" s="34"/>
      <c r="G216" s="34"/>
      <c r="H216" s="34"/>
      <c r="I216" s="34"/>
      <c r="J216" s="38"/>
      <c r="K216" s="39">
        <f>MOD(Tableau1[[#This Row],[Fin
apm]]-Tableau1[[#This Row],[Début
apm]],1)+MOD(Tableau1[[#This Row],[Fin
matin]]-Tableau1[[#This Row],[Début
matin]],1)</f>
        <v>0</v>
      </c>
      <c r="L216" s="39">
        <f>IFERROR(VLOOKUP(Tableau1[[#This Row],[Abs.]],Tmotif[],3,0),0)</f>
        <v>0</v>
      </c>
      <c r="M216" s="39">
        <f ca="1">IF(WEEKDAY(Tableau1[[#This Row],[Date]],2)&lt;7,0,MAX(0,SUM(OFFSET(Tableau1[[#This Row],[Heures]],-6,,7))+SUM(OFFSET(Tableau1[[#This Row],[H_Abs]],-6,,7))-_HS))</f>
        <v>0</v>
      </c>
      <c r="N216" s="16"/>
      <c r="O216" s="16"/>
    </row>
    <row r="217" spans="2:15" ht="15" customHeight="1" x14ac:dyDescent="0.25">
      <c r="B217" s="31">
        <f>WEEKNUM(Tableau1[[#This Row],[Date]])</f>
        <v>31</v>
      </c>
      <c r="C217" s="32">
        <f>debut+ROW()-ROW(Tableau1[[#Headers],[Date]])-1</f>
        <v>45505</v>
      </c>
      <c r="D217" s="33" t="str">
        <f>UPPER(TEXT((Tableau1[[#This Row],[Date]]),"mmmm"))</f>
        <v>AOÛT</v>
      </c>
      <c r="E217" s="33">
        <f>YEAR(Tableau1[[#This Row],[Date]])</f>
        <v>2024</v>
      </c>
      <c r="F217" s="34"/>
      <c r="G217" s="34"/>
      <c r="H217" s="34"/>
      <c r="I217" s="34"/>
      <c r="J217" s="38"/>
      <c r="K217" s="39">
        <f>MOD(Tableau1[[#This Row],[Fin
apm]]-Tableau1[[#This Row],[Début
apm]],1)+MOD(Tableau1[[#This Row],[Fin
matin]]-Tableau1[[#This Row],[Début
matin]],1)</f>
        <v>0</v>
      </c>
      <c r="L217" s="39">
        <f>IFERROR(VLOOKUP(Tableau1[[#This Row],[Abs.]],Tmotif[],3,0),0)</f>
        <v>0</v>
      </c>
      <c r="M217" s="39">
        <f ca="1">IF(WEEKDAY(Tableau1[[#This Row],[Date]],2)&lt;7,0,MAX(0,SUM(OFFSET(Tableau1[[#This Row],[Heures]],-6,,7))+SUM(OFFSET(Tableau1[[#This Row],[H_Abs]],-6,,7))-_HS))</f>
        <v>0</v>
      </c>
      <c r="N217" s="16"/>
      <c r="O217" s="16"/>
    </row>
    <row r="218" spans="2:15" ht="15" customHeight="1" x14ac:dyDescent="0.25">
      <c r="B218" s="31">
        <f>WEEKNUM(Tableau1[[#This Row],[Date]])</f>
        <v>31</v>
      </c>
      <c r="C218" s="32">
        <f>debut+ROW()-ROW(Tableau1[[#Headers],[Date]])-1</f>
        <v>45506</v>
      </c>
      <c r="D218" s="33" t="str">
        <f>UPPER(TEXT((Tableau1[[#This Row],[Date]]),"mmmm"))</f>
        <v>AOÛT</v>
      </c>
      <c r="E218" s="33">
        <f>YEAR(Tableau1[[#This Row],[Date]])</f>
        <v>2024</v>
      </c>
      <c r="F218" s="34"/>
      <c r="G218" s="34"/>
      <c r="H218" s="34"/>
      <c r="I218" s="34"/>
      <c r="J218" s="38"/>
      <c r="K218" s="39">
        <f>MOD(Tableau1[[#This Row],[Fin
apm]]-Tableau1[[#This Row],[Début
apm]],1)+MOD(Tableau1[[#This Row],[Fin
matin]]-Tableau1[[#This Row],[Début
matin]],1)</f>
        <v>0</v>
      </c>
      <c r="L218" s="39">
        <f>IFERROR(VLOOKUP(Tableau1[[#This Row],[Abs.]],Tmotif[],3,0),0)</f>
        <v>0</v>
      </c>
      <c r="M218" s="39">
        <f ca="1">IF(WEEKDAY(Tableau1[[#This Row],[Date]],2)&lt;7,0,MAX(0,SUM(OFFSET(Tableau1[[#This Row],[Heures]],-6,,7))+SUM(OFFSET(Tableau1[[#This Row],[H_Abs]],-6,,7))-_HS))</f>
        <v>0</v>
      </c>
      <c r="N218" s="16"/>
      <c r="O218" s="16"/>
    </row>
    <row r="219" spans="2:15" ht="15" customHeight="1" x14ac:dyDescent="0.25">
      <c r="B219" s="31">
        <f>WEEKNUM(Tableau1[[#This Row],[Date]])</f>
        <v>31</v>
      </c>
      <c r="C219" s="32">
        <f>debut+ROW()-ROW(Tableau1[[#Headers],[Date]])-1</f>
        <v>45507</v>
      </c>
      <c r="D219" s="33" t="str">
        <f>UPPER(TEXT((Tableau1[[#This Row],[Date]]),"mmmm"))</f>
        <v>AOÛT</v>
      </c>
      <c r="E219" s="33">
        <f>YEAR(Tableau1[[#This Row],[Date]])</f>
        <v>2024</v>
      </c>
      <c r="F219" s="34"/>
      <c r="G219" s="34"/>
      <c r="H219" s="34"/>
      <c r="I219" s="34"/>
      <c r="J219" s="38"/>
      <c r="K219" s="39">
        <f>MOD(Tableau1[[#This Row],[Fin
apm]]-Tableau1[[#This Row],[Début
apm]],1)+MOD(Tableau1[[#This Row],[Fin
matin]]-Tableau1[[#This Row],[Début
matin]],1)</f>
        <v>0</v>
      </c>
      <c r="L219" s="39">
        <f>IFERROR(VLOOKUP(Tableau1[[#This Row],[Abs.]],Tmotif[],3,0),0)</f>
        <v>0</v>
      </c>
      <c r="M219" s="39">
        <f ca="1">IF(WEEKDAY(Tableau1[[#This Row],[Date]],2)&lt;7,0,MAX(0,SUM(OFFSET(Tableau1[[#This Row],[Heures]],-6,,7))+SUM(OFFSET(Tableau1[[#This Row],[H_Abs]],-6,,7))-_HS))</f>
        <v>0</v>
      </c>
      <c r="N219" s="16"/>
      <c r="O219" s="16"/>
    </row>
    <row r="220" spans="2:15" ht="15" customHeight="1" x14ac:dyDescent="0.25">
      <c r="B220" s="31">
        <f>WEEKNUM(Tableau1[[#This Row],[Date]])</f>
        <v>32</v>
      </c>
      <c r="C220" s="32">
        <f>debut+ROW()-ROW(Tableau1[[#Headers],[Date]])-1</f>
        <v>45508</v>
      </c>
      <c r="D220" s="33" t="str">
        <f>UPPER(TEXT((Tableau1[[#This Row],[Date]]),"mmmm"))</f>
        <v>AOÛT</v>
      </c>
      <c r="E220" s="33">
        <f>YEAR(Tableau1[[#This Row],[Date]])</f>
        <v>2024</v>
      </c>
      <c r="F220" s="34"/>
      <c r="G220" s="34"/>
      <c r="H220" s="34"/>
      <c r="I220" s="34"/>
      <c r="J220" s="38"/>
      <c r="K220" s="39">
        <f>MOD(Tableau1[[#This Row],[Fin
apm]]-Tableau1[[#This Row],[Début
apm]],1)+MOD(Tableau1[[#This Row],[Fin
matin]]-Tableau1[[#This Row],[Début
matin]],1)</f>
        <v>0</v>
      </c>
      <c r="L220" s="39">
        <f>IFERROR(VLOOKUP(Tableau1[[#This Row],[Abs.]],Tmotif[],3,0),0)</f>
        <v>0</v>
      </c>
      <c r="M220" s="39">
        <f ca="1">IF(WEEKDAY(Tableau1[[#This Row],[Date]],2)&lt;7,0,MAX(0,SUM(OFFSET(Tableau1[[#This Row],[Heures]],-6,,7))+SUM(OFFSET(Tableau1[[#This Row],[H_Abs]],-6,,7))-_HS))</f>
        <v>0</v>
      </c>
      <c r="N220" s="16"/>
      <c r="O220" s="16"/>
    </row>
    <row r="221" spans="2:15" ht="15" customHeight="1" x14ac:dyDescent="0.25">
      <c r="B221" s="31">
        <f>WEEKNUM(Tableau1[[#This Row],[Date]])</f>
        <v>32</v>
      </c>
      <c r="C221" s="32">
        <f>debut+ROW()-ROW(Tableau1[[#Headers],[Date]])-1</f>
        <v>45509</v>
      </c>
      <c r="D221" s="33" t="str">
        <f>UPPER(TEXT((Tableau1[[#This Row],[Date]]),"mmmm"))</f>
        <v>AOÛT</v>
      </c>
      <c r="E221" s="33">
        <f>YEAR(Tableau1[[#This Row],[Date]])</f>
        <v>2024</v>
      </c>
      <c r="F221" s="34"/>
      <c r="G221" s="34"/>
      <c r="H221" s="34"/>
      <c r="I221" s="34"/>
      <c r="J221" s="38"/>
      <c r="K221" s="39">
        <f>MOD(Tableau1[[#This Row],[Fin
apm]]-Tableau1[[#This Row],[Début
apm]],1)+MOD(Tableau1[[#This Row],[Fin
matin]]-Tableau1[[#This Row],[Début
matin]],1)</f>
        <v>0</v>
      </c>
      <c r="L221" s="39">
        <f>IFERROR(VLOOKUP(Tableau1[[#This Row],[Abs.]],Tmotif[],3,0),0)</f>
        <v>0</v>
      </c>
      <c r="M221" s="39">
        <f ca="1">IF(WEEKDAY(Tableau1[[#This Row],[Date]],2)&lt;7,0,MAX(0,SUM(OFFSET(Tableau1[[#This Row],[Heures]],-6,,7))+SUM(OFFSET(Tableau1[[#This Row],[H_Abs]],-6,,7))-_HS))</f>
        <v>0</v>
      </c>
      <c r="N221" s="16"/>
      <c r="O221" s="16"/>
    </row>
    <row r="222" spans="2:15" ht="15" customHeight="1" x14ac:dyDescent="0.25">
      <c r="B222" s="31">
        <f>WEEKNUM(Tableau1[[#This Row],[Date]])</f>
        <v>32</v>
      </c>
      <c r="C222" s="32">
        <f>debut+ROW()-ROW(Tableau1[[#Headers],[Date]])-1</f>
        <v>45510</v>
      </c>
      <c r="D222" s="33" t="str">
        <f>UPPER(TEXT((Tableau1[[#This Row],[Date]]),"mmmm"))</f>
        <v>AOÛT</v>
      </c>
      <c r="E222" s="33">
        <f>YEAR(Tableau1[[#This Row],[Date]])</f>
        <v>2024</v>
      </c>
      <c r="F222" s="34"/>
      <c r="G222" s="34"/>
      <c r="H222" s="34"/>
      <c r="I222" s="34"/>
      <c r="J222" s="38"/>
      <c r="K222" s="39">
        <f>MOD(Tableau1[[#This Row],[Fin
apm]]-Tableau1[[#This Row],[Début
apm]],1)+MOD(Tableau1[[#This Row],[Fin
matin]]-Tableau1[[#This Row],[Début
matin]],1)</f>
        <v>0</v>
      </c>
      <c r="L222" s="39">
        <f>IFERROR(VLOOKUP(Tableau1[[#This Row],[Abs.]],Tmotif[],3,0),0)</f>
        <v>0</v>
      </c>
      <c r="M222" s="39">
        <f ca="1">IF(WEEKDAY(Tableau1[[#This Row],[Date]],2)&lt;7,0,MAX(0,SUM(OFFSET(Tableau1[[#This Row],[Heures]],-6,,7))+SUM(OFFSET(Tableau1[[#This Row],[H_Abs]],-6,,7))-_HS))</f>
        <v>0</v>
      </c>
      <c r="N222" s="16"/>
      <c r="O222" s="16"/>
    </row>
    <row r="223" spans="2:15" ht="15" customHeight="1" x14ac:dyDescent="0.25">
      <c r="B223" s="31">
        <f>WEEKNUM(Tableau1[[#This Row],[Date]])</f>
        <v>32</v>
      </c>
      <c r="C223" s="32">
        <f>debut+ROW()-ROW(Tableau1[[#Headers],[Date]])-1</f>
        <v>45511</v>
      </c>
      <c r="D223" s="33" t="str">
        <f>UPPER(TEXT((Tableau1[[#This Row],[Date]]),"mmmm"))</f>
        <v>AOÛT</v>
      </c>
      <c r="E223" s="33">
        <f>YEAR(Tableau1[[#This Row],[Date]])</f>
        <v>2024</v>
      </c>
      <c r="F223" s="34"/>
      <c r="G223" s="34"/>
      <c r="H223" s="34"/>
      <c r="I223" s="34"/>
      <c r="J223" s="38"/>
      <c r="K223" s="39">
        <f>MOD(Tableau1[[#This Row],[Fin
apm]]-Tableau1[[#This Row],[Début
apm]],1)+MOD(Tableau1[[#This Row],[Fin
matin]]-Tableau1[[#This Row],[Début
matin]],1)</f>
        <v>0</v>
      </c>
      <c r="L223" s="39">
        <f>IFERROR(VLOOKUP(Tableau1[[#This Row],[Abs.]],Tmotif[],3,0),0)</f>
        <v>0</v>
      </c>
      <c r="M223" s="39">
        <f ca="1">IF(WEEKDAY(Tableau1[[#This Row],[Date]],2)&lt;7,0,MAX(0,SUM(OFFSET(Tableau1[[#This Row],[Heures]],-6,,7))+SUM(OFFSET(Tableau1[[#This Row],[H_Abs]],-6,,7))-_HS))</f>
        <v>0</v>
      </c>
      <c r="N223" s="16"/>
      <c r="O223" s="16"/>
    </row>
    <row r="224" spans="2:15" ht="15" customHeight="1" x14ac:dyDescent="0.25">
      <c r="B224" s="31">
        <f>WEEKNUM(Tableau1[[#This Row],[Date]])</f>
        <v>32</v>
      </c>
      <c r="C224" s="32">
        <f>debut+ROW()-ROW(Tableau1[[#Headers],[Date]])-1</f>
        <v>45512</v>
      </c>
      <c r="D224" s="33" t="str">
        <f>UPPER(TEXT((Tableau1[[#This Row],[Date]]),"mmmm"))</f>
        <v>AOÛT</v>
      </c>
      <c r="E224" s="33">
        <f>YEAR(Tableau1[[#This Row],[Date]])</f>
        <v>2024</v>
      </c>
      <c r="F224" s="34"/>
      <c r="G224" s="34"/>
      <c r="H224" s="34"/>
      <c r="I224" s="34"/>
      <c r="J224" s="38"/>
      <c r="K224" s="39">
        <f>MOD(Tableau1[[#This Row],[Fin
apm]]-Tableau1[[#This Row],[Début
apm]],1)+MOD(Tableau1[[#This Row],[Fin
matin]]-Tableau1[[#This Row],[Début
matin]],1)</f>
        <v>0</v>
      </c>
      <c r="L224" s="39">
        <f>IFERROR(VLOOKUP(Tableau1[[#This Row],[Abs.]],Tmotif[],3,0),0)</f>
        <v>0</v>
      </c>
      <c r="M224" s="39">
        <f ca="1">IF(WEEKDAY(Tableau1[[#This Row],[Date]],2)&lt;7,0,MAX(0,SUM(OFFSET(Tableau1[[#This Row],[Heures]],-6,,7))+SUM(OFFSET(Tableau1[[#This Row],[H_Abs]],-6,,7))-_HS))</f>
        <v>0</v>
      </c>
      <c r="N224" s="16"/>
      <c r="O224" s="16"/>
    </row>
    <row r="225" spans="2:15" ht="15" customHeight="1" x14ac:dyDescent="0.25">
      <c r="B225" s="31">
        <f>WEEKNUM(Tableau1[[#This Row],[Date]])</f>
        <v>32</v>
      </c>
      <c r="C225" s="32">
        <f>debut+ROW()-ROW(Tableau1[[#Headers],[Date]])-1</f>
        <v>45513</v>
      </c>
      <c r="D225" s="33" t="str">
        <f>UPPER(TEXT((Tableau1[[#This Row],[Date]]),"mmmm"))</f>
        <v>AOÛT</v>
      </c>
      <c r="E225" s="33">
        <f>YEAR(Tableau1[[#This Row],[Date]])</f>
        <v>2024</v>
      </c>
      <c r="F225" s="34"/>
      <c r="G225" s="34"/>
      <c r="H225" s="34"/>
      <c r="I225" s="34"/>
      <c r="J225" s="38"/>
      <c r="K225" s="39">
        <f>MOD(Tableau1[[#This Row],[Fin
apm]]-Tableau1[[#This Row],[Début
apm]],1)+MOD(Tableau1[[#This Row],[Fin
matin]]-Tableau1[[#This Row],[Début
matin]],1)</f>
        <v>0</v>
      </c>
      <c r="L225" s="39">
        <f>IFERROR(VLOOKUP(Tableau1[[#This Row],[Abs.]],Tmotif[],3,0),0)</f>
        <v>0</v>
      </c>
      <c r="M225" s="39">
        <f ca="1">IF(WEEKDAY(Tableau1[[#This Row],[Date]],2)&lt;7,0,MAX(0,SUM(OFFSET(Tableau1[[#This Row],[Heures]],-6,,7))+SUM(OFFSET(Tableau1[[#This Row],[H_Abs]],-6,,7))-_HS))</f>
        <v>0</v>
      </c>
      <c r="N225" s="16"/>
      <c r="O225" s="16"/>
    </row>
    <row r="226" spans="2:15" ht="15" customHeight="1" x14ac:dyDescent="0.25">
      <c r="B226" s="31">
        <f>WEEKNUM(Tableau1[[#This Row],[Date]])</f>
        <v>32</v>
      </c>
      <c r="C226" s="32">
        <f>debut+ROW()-ROW(Tableau1[[#Headers],[Date]])-1</f>
        <v>45514</v>
      </c>
      <c r="D226" s="33" t="str">
        <f>UPPER(TEXT((Tableau1[[#This Row],[Date]]),"mmmm"))</f>
        <v>AOÛT</v>
      </c>
      <c r="E226" s="33">
        <f>YEAR(Tableau1[[#This Row],[Date]])</f>
        <v>2024</v>
      </c>
      <c r="F226" s="34"/>
      <c r="G226" s="34"/>
      <c r="H226" s="34"/>
      <c r="I226" s="34"/>
      <c r="J226" s="38"/>
      <c r="K226" s="39">
        <f>MOD(Tableau1[[#This Row],[Fin
apm]]-Tableau1[[#This Row],[Début
apm]],1)+MOD(Tableau1[[#This Row],[Fin
matin]]-Tableau1[[#This Row],[Début
matin]],1)</f>
        <v>0</v>
      </c>
      <c r="L226" s="39">
        <f>IFERROR(VLOOKUP(Tableau1[[#This Row],[Abs.]],Tmotif[],3,0),0)</f>
        <v>0</v>
      </c>
      <c r="M226" s="39">
        <f ca="1">IF(WEEKDAY(Tableau1[[#This Row],[Date]],2)&lt;7,0,MAX(0,SUM(OFFSET(Tableau1[[#This Row],[Heures]],-6,,7))+SUM(OFFSET(Tableau1[[#This Row],[H_Abs]],-6,,7))-_HS))</f>
        <v>0</v>
      </c>
      <c r="N226" s="16"/>
      <c r="O226" s="16"/>
    </row>
    <row r="227" spans="2:15" ht="15" customHeight="1" x14ac:dyDescent="0.25">
      <c r="B227" s="31">
        <f>WEEKNUM(Tableau1[[#This Row],[Date]])</f>
        <v>33</v>
      </c>
      <c r="C227" s="32">
        <f>debut+ROW()-ROW(Tableau1[[#Headers],[Date]])-1</f>
        <v>45515</v>
      </c>
      <c r="D227" s="33" t="str">
        <f>UPPER(TEXT((Tableau1[[#This Row],[Date]]),"mmmm"))</f>
        <v>AOÛT</v>
      </c>
      <c r="E227" s="33">
        <f>YEAR(Tableau1[[#This Row],[Date]])</f>
        <v>2024</v>
      </c>
      <c r="F227" s="34"/>
      <c r="G227" s="34"/>
      <c r="H227" s="34"/>
      <c r="I227" s="34"/>
      <c r="J227" s="38"/>
      <c r="K227" s="39">
        <f>MOD(Tableau1[[#This Row],[Fin
apm]]-Tableau1[[#This Row],[Début
apm]],1)+MOD(Tableau1[[#This Row],[Fin
matin]]-Tableau1[[#This Row],[Début
matin]],1)</f>
        <v>0</v>
      </c>
      <c r="L227" s="39">
        <f>IFERROR(VLOOKUP(Tableau1[[#This Row],[Abs.]],Tmotif[],3,0),0)</f>
        <v>0</v>
      </c>
      <c r="M227" s="39">
        <f ca="1">IF(WEEKDAY(Tableau1[[#This Row],[Date]],2)&lt;7,0,MAX(0,SUM(OFFSET(Tableau1[[#This Row],[Heures]],-6,,7))+SUM(OFFSET(Tableau1[[#This Row],[H_Abs]],-6,,7))-_HS))</f>
        <v>0</v>
      </c>
      <c r="N227" s="16"/>
      <c r="O227" s="16"/>
    </row>
    <row r="228" spans="2:15" ht="15" customHeight="1" x14ac:dyDescent="0.25">
      <c r="B228" s="31">
        <f>WEEKNUM(Tableau1[[#This Row],[Date]])</f>
        <v>33</v>
      </c>
      <c r="C228" s="32">
        <f>debut+ROW()-ROW(Tableau1[[#Headers],[Date]])-1</f>
        <v>45516</v>
      </c>
      <c r="D228" s="33" t="str">
        <f>UPPER(TEXT((Tableau1[[#This Row],[Date]]),"mmmm"))</f>
        <v>AOÛT</v>
      </c>
      <c r="E228" s="33">
        <f>YEAR(Tableau1[[#This Row],[Date]])</f>
        <v>2024</v>
      </c>
      <c r="F228" s="34"/>
      <c r="G228" s="34"/>
      <c r="H228" s="34"/>
      <c r="I228" s="34"/>
      <c r="J228" s="38"/>
      <c r="K228" s="39">
        <f>MOD(Tableau1[[#This Row],[Fin
apm]]-Tableau1[[#This Row],[Début
apm]],1)+MOD(Tableau1[[#This Row],[Fin
matin]]-Tableau1[[#This Row],[Début
matin]],1)</f>
        <v>0</v>
      </c>
      <c r="L228" s="39">
        <f>IFERROR(VLOOKUP(Tableau1[[#This Row],[Abs.]],Tmotif[],3,0),0)</f>
        <v>0</v>
      </c>
      <c r="M228" s="39">
        <f ca="1">IF(WEEKDAY(Tableau1[[#This Row],[Date]],2)&lt;7,0,MAX(0,SUM(OFFSET(Tableau1[[#This Row],[Heures]],-6,,7))+SUM(OFFSET(Tableau1[[#This Row],[H_Abs]],-6,,7))-_HS))</f>
        <v>0</v>
      </c>
      <c r="N228" s="16"/>
      <c r="O228" s="16"/>
    </row>
    <row r="229" spans="2:15" ht="15" customHeight="1" x14ac:dyDescent="0.25">
      <c r="B229" s="31">
        <f>WEEKNUM(Tableau1[[#This Row],[Date]])</f>
        <v>33</v>
      </c>
      <c r="C229" s="32">
        <f>debut+ROW()-ROW(Tableau1[[#Headers],[Date]])-1</f>
        <v>45517</v>
      </c>
      <c r="D229" s="33" t="str">
        <f>UPPER(TEXT((Tableau1[[#This Row],[Date]]),"mmmm"))</f>
        <v>AOÛT</v>
      </c>
      <c r="E229" s="33">
        <f>YEAR(Tableau1[[#This Row],[Date]])</f>
        <v>2024</v>
      </c>
      <c r="F229" s="34"/>
      <c r="G229" s="34"/>
      <c r="H229" s="34"/>
      <c r="I229" s="34"/>
      <c r="J229" s="38"/>
      <c r="K229" s="39">
        <f>MOD(Tableau1[[#This Row],[Fin
apm]]-Tableau1[[#This Row],[Début
apm]],1)+MOD(Tableau1[[#This Row],[Fin
matin]]-Tableau1[[#This Row],[Début
matin]],1)</f>
        <v>0</v>
      </c>
      <c r="L229" s="39">
        <f>IFERROR(VLOOKUP(Tableau1[[#This Row],[Abs.]],Tmotif[],3,0),0)</f>
        <v>0</v>
      </c>
      <c r="M229" s="39">
        <f ca="1">IF(WEEKDAY(Tableau1[[#This Row],[Date]],2)&lt;7,0,MAX(0,SUM(OFFSET(Tableau1[[#This Row],[Heures]],-6,,7))+SUM(OFFSET(Tableau1[[#This Row],[H_Abs]],-6,,7))-_HS))</f>
        <v>0</v>
      </c>
      <c r="N229" s="16"/>
      <c r="O229" s="16"/>
    </row>
    <row r="230" spans="2:15" ht="15" customHeight="1" x14ac:dyDescent="0.25">
      <c r="B230" s="31">
        <f>WEEKNUM(Tableau1[[#This Row],[Date]])</f>
        <v>33</v>
      </c>
      <c r="C230" s="32">
        <f>debut+ROW()-ROW(Tableau1[[#Headers],[Date]])-1</f>
        <v>45518</v>
      </c>
      <c r="D230" s="33" t="str">
        <f>UPPER(TEXT((Tableau1[[#This Row],[Date]]),"mmmm"))</f>
        <v>AOÛT</v>
      </c>
      <c r="E230" s="33">
        <f>YEAR(Tableau1[[#This Row],[Date]])</f>
        <v>2024</v>
      </c>
      <c r="F230" s="34"/>
      <c r="G230" s="34"/>
      <c r="H230" s="34"/>
      <c r="I230" s="34"/>
      <c r="J230" s="38"/>
      <c r="K230" s="39">
        <f>MOD(Tableau1[[#This Row],[Fin
apm]]-Tableau1[[#This Row],[Début
apm]],1)+MOD(Tableau1[[#This Row],[Fin
matin]]-Tableau1[[#This Row],[Début
matin]],1)</f>
        <v>0</v>
      </c>
      <c r="L230" s="39">
        <f>IFERROR(VLOOKUP(Tableau1[[#This Row],[Abs.]],Tmotif[],3,0),0)</f>
        <v>0</v>
      </c>
      <c r="M230" s="39">
        <f ca="1">IF(WEEKDAY(Tableau1[[#This Row],[Date]],2)&lt;7,0,MAX(0,SUM(OFFSET(Tableau1[[#This Row],[Heures]],-6,,7))+SUM(OFFSET(Tableau1[[#This Row],[H_Abs]],-6,,7))-_HS))</f>
        <v>0</v>
      </c>
      <c r="N230" s="16"/>
      <c r="O230" s="16"/>
    </row>
    <row r="231" spans="2:15" ht="15" customHeight="1" x14ac:dyDescent="0.25">
      <c r="B231" s="31">
        <f>WEEKNUM(Tableau1[[#This Row],[Date]])</f>
        <v>33</v>
      </c>
      <c r="C231" s="32">
        <f>debut+ROW()-ROW(Tableau1[[#Headers],[Date]])-1</f>
        <v>45519</v>
      </c>
      <c r="D231" s="33" t="str">
        <f>UPPER(TEXT((Tableau1[[#This Row],[Date]]),"mmmm"))</f>
        <v>AOÛT</v>
      </c>
      <c r="E231" s="33">
        <f>YEAR(Tableau1[[#This Row],[Date]])</f>
        <v>2024</v>
      </c>
      <c r="F231" s="34"/>
      <c r="G231" s="34"/>
      <c r="H231" s="34"/>
      <c r="I231" s="34"/>
      <c r="J231" s="38"/>
      <c r="K231" s="39">
        <f>MOD(Tableau1[[#This Row],[Fin
apm]]-Tableau1[[#This Row],[Début
apm]],1)+MOD(Tableau1[[#This Row],[Fin
matin]]-Tableau1[[#This Row],[Début
matin]],1)</f>
        <v>0</v>
      </c>
      <c r="L231" s="39">
        <f>IFERROR(VLOOKUP(Tableau1[[#This Row],[Abs.]],Tmotif[],3,0),0)</f>
        <v>0</v>
      </c>
      <c r="M231" s="39">
        <f ca="1">IF(WEEKDAY(Tableau1[[#This Row],[Date]],2)&lt;7,0,MAX(0,SUM(OFFSET(Tableau1[[#This Row],[Heures]],-6,,7))+SUM(OFFSET(Tableau1[[#This Row],[H_Abs]],-6,,7))-_HS))</f>
        <v>0</v>
      </c>
      <c r="N231" s="16"/>
      <c r="O231" s="16"/>
    </row>
    <row r="232" spans="2:15" ht="15" customHeight="1" x14ac:dyDescent="0.25">
      <c r="B232" s="31">
        <f>WEEKNUM(Tableau1[[#This Row],[Date]])</f>
        <v>33</v>
      </c>
      <c r="C232" s="32">
        <f>debut+ROW()-ROW(Tableau1[[#Headers],[Date]])-1</f>
        <v>45520</v>
      </c>
      <c r="D232" s="33" t="str">
        <f>UPPER(TEXT((Tableau1[[#This Row],[Date]]),"mmmm"))</f>
        <v>AOÛT</v>
      </c>
      <c r="E232" s="33">
        <f>YEAR(Tableau1[[#This Row],[Date]])</f>
        <v>2024</v>
      </c>
      <c r="F232" s="34"/>
      <c r="G232" s="34"/>
      <c r="H232" s="34"/>
      <c r="I232" s="34"/>
      <c r="J232" s="38"/>
      <c r="K232" s="39">
        <f>MOD(Tableau1[[#This Row],[Fin
apm]]-Tableau1[[#This Row],[Début
apm]],1)+MOD(Tableau1[[#This Row],[Fin
matin]]-Tableau1[[#This Row],[Début
matin]],1)</f>
        <v>0</v>
      </c>
      <c r="L232" s="39">
        <f>IFERROR(VLOOKUP(Tableau1[[#This Row],[Abs.]],Tmotif[],3,0),0)</f>
        <v>0</v>
      </c>
      <c r="M232" s="39">
        <f ca="1">IF(WEEKDAY(Tableau1[[#This Row],[Date]],2)&lt;7,0,MAX(0,SUM(OFFSET(Tableau1[[#This Row],[Heures]],-6,,7))+SUM(OFFSET(Tableau1[[#This Row],[H_Abs]],-6,,7))-_HS))</f>
        <v>0</v>
      </c>
      <c r="N232" s="16"/>
      <c r="O232" s="16"/>
    </row>
    <row r="233" spans="2:15" ht="15" customHeight="1" x14ac:dyDescent="0.25">
      <c r="B233" s="31">
        <f>WEEKNUM(Tableau1[[#This Row],[Date]])</f>
        <v>33</v>
      </c>
      <c r="C233" s="32">
        <f>debut+ROW()-ROW(Tableau1[[#Headers],[Date]])-1</f>
        <v>45521</v>
      </c>
      <c r="D233" s="33" t="str">
        <f>UPPER(TEXT((Tableau1[[#This Row],[Date]]),"mmmm"))</f>
        <v>AOÛT</v>
      </c>
      <c r="E233" s="33">
        <f>YEAR(Tableau1[[#This Row],[Date]])</f>
        <v>2024</v>
      </c>
      <c r="F233" s="34"/>
      <c r="G233" s="34"/>
      <c r="H233" s="34"/>
      <c r="I233" s="34"/>
      <c r="J233" s="38"/>
      <c r="K233" s="39">
        <f>MOD(Tableau1[[#This Row],[Fin
apm]]-Tableau1[[#This Row],[Début
apm]],1)+MOD(Tableau1[[#This Row],[Fin
matin]]-Tableau1[[#This Row],[Début
matin]],1)</f>
        <v>0</v>
      </c>
      <c r="L233" s="39">
        <f>IFERROR(VLOOKUP(Tableau1[[#This Row],[Abs.]],Tmotif[],3,0),0)</f>
        <v>0</v>
      </c>
      <c r="M233" s="39">
        <f ca="1">IF(WEEKDAY(Tableau1[[#This Row],[Date]],2)&lt;7,0,MAX(0,SUM(OFFSET(Tableau1[[#This Row],[Heures]],-6,,7))+SUM(OFFSET(Tableau1[[#This Row],[H_Abs]],-6,,7))-_HS))</f>
        <v>0</v>
      </c>
      <c r="N233" s="16"/>
      <c r="O233" s="16"/>
    </row>
    <row r="234" spans="2:15" ht="15" customHeight="1" x14ac:dyDescent="0.25">
      <c r="B234" s="31">
        <f>WEEKNUM(Tableau1[[#This Row],[Date]])</f>
        <v>34</v>
      </c>
      <c r="C234" s="32">
        <f>debut+ROW()-ROW(Tableau1[[#Headers],[Date]])-1</f>
        <v>45522</v>
      </c>
      <c r="D234" s="33" t="str">
        <f>UPPER(TEXT((Tableau1[[#This Row],[Date]]),"mmmm"))</f>
        <v>AOÛT</v>
      </c>
      <c r="E234" s="33">
        <f>YEAR(Tableau1[[#This Row],[Date]])</f>
        <v>2024</v>
      </c>
      <c r="F234" s="34"/>
      <c r="G234" s="34"/>
      <c r="H234" s="34"/>
      <c r="I234" s="34"/>
      <c r="J234" s="38"/>
      <c r="K234" s="39">
        <f>MOD(Tableau1[[#This Row],[Fin
apm]]-Tableau1[[#This Row],[Début
apm]],1)+MOD(Tableau1[[#This Row],[Fin
matin]]-Tableau1[[#This Row],[Début
matin]],1)</f>
        <v>0</v>
      </c>
      <c r="L234" s="39">
        <f>IFERROR(VLOOKUP(Tableau1[[#This Row],[Abs.]],Tmotif[],3,0),0)</f>
        <v>0</v>
      </c>
      <c r="M234" s="39">
        <f ca="1">IF(WEEKDAY(Tableau1[[#This Row],[Date]],2)&lt;7,0,MAX(0,SUM(OFFSET(Tableau1[[#This Row],[Heures]],-6,,7))+SUM(OFFSET(Tableau1[[#This Row],[H_Abs]],-6,,7))-_HS))</f>
        <v>0</v>
      </c>
      <c r="N234" s="16"/>
      <c r="O234" s="16"/>
    </row>
    <row r="235" spans="2:15" ht="15" customHeight="1" x14ac:dyDescent="0.25">
      <c r="B235" s="31">
        <f>WEEKNUM(Tableau1[[#This Row],[Date]])</f>
        <v>34</v>
      </c>
      <c r="C235" s="32">
        <f>debut+ROW()-ROW(Tableau1[[#Headers],[Date]])-1</f>
        <v>45523</v>
      </c>
      <c r="D235" s="33" t="str">
        <f>UPPER(TEXT((Tableau1[[#This Row],[Date]]),"mmmm"))</f>
        <v>AOÛT</v>
      </c>
      <c r="E235" s="33">
        <f>YEAR(Tableau1[[#This Row],[Date]])</f>
        <v>2024</v>
      </c>
      <c r="F235" s="34"/>
      <c r="G235" s="34"/>
      <c r="H235" s="34"/>
      <c r="I235" s="34"/>
      <c r="J235" s="38"/>
      <c r="K235" s="39">
        <f>MOD(Tableau1[[#This Row],[Fin
apm]]-Tableau1[[#This Row],[Début
apm]],1)+MOD(Tableau1[[#This Row],[Fin
matin]]-Tableau1[[#This Row],[Début
matin]],1)</f>
        <v>0</v>
      </c>
      <c r="L235" s="39">
        <f>IFERROR(VLOOKUP(Tableau1[[#This Row],[Abs.]],Tmotif[],3,0),0)</f>
        <v>0</v>
      </c>
      <c r="M235" s="39">
        <f ca="1">IF(WEEKDAY(Tableau1[[#This Row],[Date]],2)&lt;7,0,MAX(0,SUM(OFFSET(Tableau1[[#This Row],[Heures]],-6,,7))+SUM(OFFSET(Tableau1[[#This Row],[H_Abs]],-6,,7))-_HS))</f>
        <v>0</v>
      </c>
      <c r="N235" s="16"/>
      <c r="O235" s="16"/>
    </row>
    <row r="236" spans="2:15" ht="15" customHeight="1" x14ac:dyDescent="0.25">
      <c r="B236" s="31">
        <f>WEEKNUM(Tableau1[[#This Row],[Date]])</f>
        <v>34</v>
      </c>
      <c r="C236" s="32">
        <f>debut+ROW()-ROW(Tableau1[[#Headers],[Date]])-1</f>
        <v>45524</v>
      </c>
      <c r="D236" s="33" t="str">
        <f>UPPER(TEXT((Tableau1[[#This Row],[Date]]),"mmmm"))</f>
        <v>AOÛT</v>
      </c>
      <c r="E236" s="33">
        <f>YEAR(Tableau1[[#This Row],[Date]])</f>
        <v>2024</v>
      </c>
      <c r="F236" s="34"/>
      <c r="G236" s="34"/>
      <c r="H236" s="34"/>
      <c r="I236" s="34"/>
      <c r="J236" s="38"/>
      <c r="K236" s="39">
        <f>MOD(Tableau1[[#This Row],[Fin
apm]]-Tableau1[[#This Row],[Début
apm]],1)+MOD(Tableau1[[#This Row],[Fin
matin]]-Tableau1[[#This Row],[Début
matin]],1)</f>
        <v>0</v>
      </c>
      <c r="L236" s="39">
        <f>IFERROR(VLOOKUP(Tableau1[[#This Row],[Abs.]],Tmotif[],3,0),0)</f>
        <v>0</v>
      </c>
      <c r="M236" s="39">
        <f ca="1">IF(WEEKDAY(Tableau1[[#This Row],[Date]],2)&lt;7,0,MAX(0,SUM(OFFSET(Tableau1[[#This Row],[Heures]],-6,,7))+SUM(OFFSET(Tableau1[[#This Row],[H_Abs]],-6,,7))-_HS))</f>
        <v>0</v>
      </c>
      <c r="N236" s="16"/>
      <c r="O236" s="16"/>
    </row>
    <row r="237" spans="2:15" ht="15" customHeight="1" x14ac:dyDescent="0.25">
      <c r="B237" s="31">
        <f>WEEKNUM(Tableau1[[#This Row],[Date]])</f>
        <v>34</v>
      </c>
      <c r="C237" s="32">
        <f>debut+ROW()-ROW(Tableau1[[#Headers],[Date]])-1</f>
        <v>45525</v>
      </c>
      <c r="D237" s="33" t="str">
        <f>UPPER(TEXT((Tableau1[[#This Row],[Date]]),"mmmm"))</f>
        <v>AOÛT</v>
      </c>
      <c r="E237" s="33">
        <f>YEAR(Tableau1[[#This Row],[Date]])</f>
        <v>2024</v>
      </c>
      <c r="F237" s="34"/>
      <c r="G237" s="34"/>
      <c r="H237" s="34"/>
      <c r="I237" s="34"/>
      <c r="J237" s="38"/>
      <c r="K237" s="39">
        <f>MOD(Tableau1[[#This Row],[Fin
apm]]-Tableau1[[#This Row],[Début
apm]],1)+MOD(Tableau1[[#This Row],[Fin
matin]]-Tableau1[[#This Row],[Début
matin]],1)</f>
        <v>0</v>
      </c>
      <c r="L237" s="39">
        <f>IFERROR(VLOOKUP(Tableau1[[#This Row],[Abs.]],Tmotif[],3,0),0)</f>
        <v>0</v>
      </c>
      <c r="M237" s="39">
        <f ca="1">IF(WEEKDAY(Tableau1[[#This Row],[Date]],2)&lt;7,0,MAX(0,SUM(OFFSET(Tableau1[[#This Row],[Heures]],-6,,7))+SUM(OFFSET(Tableau1[[#This Row],[H_Abs]],-6,,7))-_HS))</f>
        <v>0</v>
      </c>
      <c r="N237" s="16"/>
      <c r="O237" s="16"/>
    </row>
    <row r="238" spans="2:15" ht="15" customHeight="1" x14ac:dyDescent="0.25">
      <c r="B238" s="31">
        <f>WEEKNUM(Tableau1[[#This Row],[Date]])</f>
        <v>34</v>
      </c>
      <c r="C238" s="32">
        <f>debut+ROW()-ROW(Tableau1[[#Headers],[Date]])-1</f>
        <v>45526</v>
      </c>
      <c r="D238" s="33" t="str">
        <f>UPPER(TEXT((Tableau1[[#This Row],[Date]]),"mmmm"))</f>
        <v>AOÛT</v>
      </c>
      <c r="E238" s="33">
        <f>YEAR(Tableau1[[#This Row],[Date]])</f>
        <v>2024</v>
      </c>
      <c r="F238" s="34"/>
      <c r="G238" s="34"/>
      <c r="H238" s="34"/>
      <c r="I238" s="34"/>
      <c r="J238" s="38"/>
      <c r="K238" s="39">
        <f>MOD(Tableau1[[#This Row],[Fin
apm]]-Tableau1[[#This Row],[Début
apm]],1)+MOD(Tableau1[[#This Row],[Fin
matin]]-Tableau1[[#This Row],[Début
matin]],1)</f>
        <v>0</v>
      </c>
      <c r="L238" s="39">
        <f>IFERROR(VLOOKUP(Tableau1[[#This Row],[Abs.]],Tmotif[],3,0),0)</f>
        <v>0</v>
      </c>
      <c r="M238" s="39">
        <f ca="1">IF(WEEKDAY(Tableau1[[#This Row],[Date]],2)&lt;7,0,MAX(0,SUM(OFFSET(Tableau1[[#This Row],[Heures]],-6,,7))+SUM(OFFSET(Tableau1[[#This Row],[H_Abs]],-6,,7))-_HS))</f>
        <v>0</v>
      </c>
      <c r="N238" s="16"/>
      <c r="O238" s="16"/>
    </row>
    <row r="239" spans="2:15" ht="15" customHeight="1" x14ac:dyDescent="0.25">
      <c r="B239" s="31">
        <f>WEEKNUM(Tableau1[[#This Row],[Date]])</f>
        <v>34</v>
      </c>
      <c r="C239" s="32">
        <f>debut+ROW()-ROW(Tableau1[[#Headers],[Date]])-1</f>
        <v>45527</v>
      </c>
      <c r="D239" s="33" t="str">
        <f>UPPER(TEXT((Tableau1[[#This Row],[Date]]),"mmmm"))</f>
        <v>AOÛT</v>
      </c>
      <c r="E239" s="33">
        <f>YEAR(Tableau1[[#This Row],[Date]])</f>
        <v>2024</v>
      </c>
      <c r="F239" s="34"/>
      <c r="G239" s="34"/>
      <c r="H239" s="34"/>
      <c r="I239" s="34"/>
      <c r="J239" s="38"/>
      <c r="K239" s="39">
        <f>MOD(Tableau1[[#This Row],[Fin
apm]]-Tableau1[[#This Row],[Début
apm]],1)+MOD(Tableau1[[#This Row],[Fin
matin]]-Tableau1[[#This Row],[Début
matin]],1)</f>
        <v>0</v>
      </c>
      <c r="L239" s="39">
        <f>IFERROR(VLOOKUP(Tableau1[[#This Row],[Abs.]],Tmotif[],3,0),0)</f>
        <v>0</v>
      </c>
      <c r="M239" s="39">
        <f ca="1">IF(WEEKDAY(Tableau1[[#This Row],[Date]],2)&lt;7,0,MAX(0,SUM(OFFSET(Tableau1[[#This Row],[Heures]],-6,,7))+SUM(OFFSET(Tableau1[[#This Row],[H_Abs]],-6,,7))-_HS))</f>
        <v>0</v>
      </c>
      <c r="N239" s="16"/>
      <c r="O239" s="16"/>
    </row>
    <row r="240" spans="2:15" ht="15" customHeight="1" x14ac:dyDescent="0.25">
      <c r="B240" s="31">
        <f>WEEKNUM(Tableau1[[#This Row],[Date]])</f>
        <v>34</v>
      </c>
      <c r="C240" s="32">
        <f>debut+ROW()-ROW(Tableau1[[#Headers],[Date]])-1</f>
        <v>45528</v>
      </c>
      <c r="D240" s="33" t="str">
        <f>UPPER(TEXT((Tableau1[[#This Row],[Date]]),"mmmm"))</f>
        <v>AOÛT</v>
      </c>
      <c r="E240" s="33">
        <f>YEAR(Tableau1[[#This Row],[Date]])</f>
        <v>2024</v>
      </c>
      <c r="F240" s="34"/>
      <c r="G240" s="34"/>
      <c r="H240" s="34"/>
      <c r="I240" s="34"/>
      <c r="J240" s="38"/>
      <c r="K240" s="39">
        <f>MOD(Tableau1[[#This Row],[Fin
apm]]-Tableau1[[#This Row],[Début
apm]],1)+MOD(Tableau1[[#This Row],[Fin
matin]]-Tableau1[[#This Row],[Début
matin]],1)</f>
        <v>0</v>
      </c>
      <c r="L240" s="39">
        <f>IFERROR(VLOOKUP(Tableau1[[#This Row],[Abs.]],Tmotif[],3,0),0)</f>
        <v>0</v>
      </c>
      <c r="M240" s="39">
        <f ca="1">IF(WEEKDAY(Tableau1[[#This Row],[Date]],2)&lt;7,0,MAX(0,SUM(OFFSET(Tableau1[[#This Row],[Heures]],-6,,7))+SUM(OFFSET(Tableau1[[#This Row],[H_Abs]],-6,,7))-_HS))</f>
        <v>0</v>
      </c>
      <c r="N240" s="16"/>
      <c r="O240" s="16"/>
    </row>
    <row r="241" spans="2:15" ht="15" customHeight="1" x14ac:dyDescent="0.25">
      <c r="B241" s="31">
        <f>WEEKNUM(Tableau1[[#This Row],[Date]])</f>
        <v>35</v>
      </c>
      <c r="C241" s="32">
        <f>debut+ROW()-ROW(Tableau1[[#Headers],[Date]])-1</f>
        <v>45529</v>
      </c>
      <c r="D241" s="33" t="str">
        <f>UPPER(TEXT((Tableau1[[#This Row],[Date]]),"mmmm"))</f>
        <v>AOÛT</v>
      </c>
      <c r="E241" s="33">
        <f>YEAR(Tableau1[[#This Row],[Date]])</f>
        <v>2024</v>
      </c>
      <c r="F241" s="34"/>
      <c r="G241" s="34"/>
      <c r="H241" s="34"/>
      <c r="I241" s="34"/>
      <c r="J241" s="38"/>
      <c r="K241" s="39">
        <f>MOD(Tableau1[[#This Row],[Fin
apm]]-Tableau1[[#This Row],[Début
apm]],1)+MOD(Tableau1[[#This Row],[Fin
matin]]-Tableau1[[#This Row],[Début
matin]],1)</f>
        <v>0</v>
      </c>
      <c r="L241" s="39">
        <f>IFERROR(VLOOKUP(Tableau1[[#This Row],[Abs.]],Tmotif[],3,0),0)</f>
        <v>0</v>
      </c>
      <c r="M241" s="39">
        <f ca="1">IF(WEEKDAY(Tableau1[[#This Row],[Date]],2)&lt;7,0,MAX(0,SUM(OFFSET(Tableau1[[#This Row],[Heures]],-6,,7))+SUM(OFFSET(Tableau1[[#This Row],[H_Abs]],-6,,7))-_HS))</f>
        <v>0</v>
      </c>
      <c r="N241" s="16"/>
      <c r="O241" s="16"/>
    </row>
    <row r="242" spans="2:15" ht="15" customHeight="1" x14ac:dyDescent="0.25">
      <c r="B242" s="31">
        <f>WEEKNUM(Tableau1[[#This Row],[Date]])</f>
        <v>35</v>
      </c>
      <c r="C242" s="32">
        <f>debut+ROW()-ROW(Tableau1[[#Headers],[Date]])-1</f>
        <v>45530</v>
      </c>
      <c r="D242" s="33" t="str">
        <f>UPPER(TEXT((Tableau1[[#This Row],[Date]]),"mmmm"))</f>
        <v>AOÛT</v>
      </c>
      <c r="E242" s="33">
        <f>YEAR(Tableau1[[#This Row],[Date]])</f>
        <v>2024</v>
      </c>
      <c r="F242" s="34"/>
      <c r="G242" s="34"/>
      <c r="H242" s="34"/>
      <c r="I242" s="34"/>
      <c r="J242" s="38"/>
      <c r="K242" s="39">
        <f>MOD(Tableau1[[#This Row],[Fin
apm]]-Tableau1[[#This Row],[Début
apm]],1)+MOD(Tableau1[[#This Row],[Fin
matin]]-Tableau1[[#This Row],[Début
matin]],1)</f>
        <v>0</v>
      </c>
      <c r="L242" s="39">
        <f>IFERROR(VLOOKUP(Tableau1[[#This Row],[Abs.]],Tmotif[],3,0),0)</f>
        <v>0</v>
      </c>
      <c r="M242" s="39">
        <f ca="1">IF(WEEKDAY(Tableau1[[#This Row],[Date]],2)&lt;7,0,MAX(0,SUM(OFFSET(Tableau1[[#This Row],[Heures]],-6,,7))+SUM(OFFSET(Tableau1[[#This Row],[H_Abs]],-6,,7))-_HS))</f>
        <v>0</v>
      </c>
      <c r="N242" s="16"/>
      <c r="O242" s="16"/>
    </row>
    <row r="243" spans="2:15" ht="15" customHeight="1" x14ac:dyDescent="0.25">
      <c r="B243" s="31">
        <f>WEEKNUM(Tableau1[[#This Row],[Date]])</f>
        <v>35</v>
      </c>
      <c r="C243" s="32">
        <f>debut+ROW()-ROW(Tableau1[[#Headers],[Date]])-1</f>
        <v>45531</v>
      </c>
      <c r="D243" s="33" t="str">
        <f>UPPER(TEXT((Tableau1[[#This Row],[Date]]),"mmmm"))</f>
        <v>AOÛT</v>
      </c>
      <c r="E243" s="33">
        <f>YEAR(Tableau1[[#This Row],[Date]])</f>
        <v>2024</v>
      </c>
      <c r="F243" s="34"/>
      <c r="G243" s="34"/>
      <c r="H243" s="34"/>
      <c r="I243" s="34"/>
      <c r="J243" s="38"/>
      <c r="K243" s="39">
        <f>MOD(Tableau1[[#This Row],[Fin
apm]]-Tableau1[[#This Row],[Début
apm]],1)+MOD(Tableau1[[#This Row],[Fin
matin]]-Tableau1[[#This Row],[Début
matin]],1)</f>
        <v>0</v>
      </c>
      <c r="L243" s="39">
        <f>IFERROR(VLOOKUP(Tableau1[[#This Row],[Abs.]],Tmotif[],3,0),0)</f>
        <v>0</v>
      </c>
      <c r="M243" s="39">
        <f ca="1">IF(WEEKDAY(Tableau1[[#This Row],[Date]],2)&lt;7,0,MAX(0,SUM(OFFSET(Tableau1[[#This Row],[Heures]],-6,,7))+SUM(OFFSET(Tableau1[[#This Row],[H_Abs]],-6,,7))-_HS))</f>
        <v>0</v>
      </c>
      <c r="N243" s="16"/>
      <c r="O243" s="16"/>
    </row>
    <row r="244" spans="2:15" ht="15" customHeight="1" x14ac:dyDescent="0.25">
      <c r="B244" s="31">
        <f>WEEKNUM(Tableau1[[#This Row],[Date]])</f>
        <v>35</v>
      </c>
      <c r="C244" s="32">
        <f>debut+ROW()-ROW(Tableau1[[#Headers],[Date]])-1</f>
        <v>45532</v>
      </c>
      <c r="D244" s="33" t="str">
        <f>UPPER(TEXT((Tableau1[[#This Row],[Date]]),"mmmm"))</f>
        <v>AOÛT</v>
      </c>
      <c r="E244" s="33">
        <f>YEAR(Tableau1[[#This Row],[Date]])</f>
        <v>2024</v>
      </c>
      <c r="F244" s="34"/>
      <c r="G244" s="34"/>
      <c r="H244" s="34"/>
      <c r="I244" s="34"/>
      <c r="J244" s="38"/>
      <c r="K244" s="39">
        <f>MOD(Tableau1[[#This Row],[Fin
apm]]-Tableau1[[#This Row],[Début
apm]],1)+MOD(Tableau1[[#This Row],[Fin
matin]]-Tableau1[[#This Row],[Début
matin]],1)</f>
        <v>0</v>
      </c>
      <c r="L244" s="39">
        <f>IFERROR(VLOOKUP(Tableau1[[#This Row],[Abs.]],Tmotif[],3,0),0)</f>
        <v>0</v>
      </c>
      <c r="M244" s="39">
        <f ca="1">IF(WEEKDAY(Tableau1[[#This Row],[Date]],2)&lt;7,0,MAX(0,SUM(OFFSET(Tableau1[[#This Row],[Heures]],-6,,7))+SUM(OFFSET(Tableau1[[#This Row],[H_Abs]],-6,,7))-_HS))</f>
        <v>0</v>
      </c>
      <c r="N244" s="16"/>
      <c r="O244" s="16"/>
    </row>
    <row r="245" spans="2:15" ht="15" customHeight="1" x14ac:dyDescent="0.25">
      <c r="B245" s="31">
        <f>WEEKNUM(Tableau1[[#This Row],[Date]])</f>
        <v>35</v>
      </c>
      <c r="C245" s="32">
        <f>debut+ROW()-ROW(Tableau1[[#Headers],[Date]])-1</f>
        <v>45533</v>
      </c>
      <c r="D245" s="33" t="str">
        <f>UPPER(TEXT((Tableau1[[#This Row],[Date]]),"mmmm"))</f>
        <v>AOÛT</v>
      </c>
      <c r="E245" s="33">
        <f>YEAR(Tableau1[[#This Row],[Date]])</f>
        <v>2024</v>
      </c>
      <c r="F245" s="34"/>
      <c r="G245" s="34"/>
      <c r="H245" s="34"/>
      <c r="I245" s="34"/>
      <c r="J245" s="38"/>
      <c r="K245" s="39">
        <f>MOD(Tableau1[[#This Row],[Fin
apm]]-Tableau1[[#This Row],[Début
apm]],1)+MOD(Tableau1[[#This Row],[Fin
matin]]-Tableau1[[#This Row],[Début
matin]],1)</f>
        <v>0</v>
      </c>
      <c r="L245" s="39">
        <f>IFERROR(VLOOKUP(Tableau1[[#This Row],[Abs.]],Tmotif[],3,0),0)</f>
        <v>0</v>
      </c>
      <c r="M245" s="39">
        <f ca="1">IF(WEEKDAY(Tableau1[[#This Row],[Date]],2)&lt;7,0,MAX(0,SUM(OFFSET(Tableau1[[#This Row],[Heures]],-6,,7))+SUM(OFFSET(Tableau1[[#This Row],[H_Abs]],-6,,7))-_HS))</f>
        <v>0</v>
      </c>
      <c r="N245" s="16"/>
      <c r="O245" s="16"/>
    </row>
    <row r="246" spans="2:15" ht="15" customHeight="1" x14ac:dyDescent="0.25">
      <c r="B246" s="31">
        <f>WEEKNUM(Tableau1[[#This Row],[Date]])</f>
        <v>35</v>
      </c>
      <c r="C246" s="32">
        <f>debut+ROW()-ROW(Tableau1[[#Headers],[Date]])-1</f>
        <v>45534</v>
      </c>
      <c r="D246" s="33" t="str">
        <f>UPPER(TEXT((Tableau1[[#This Row],[Date]]),"mmmm"))</f>
        <v>AOÛT</v>
      </c>
      <c r="E246" s="33">
        <f>YEAR(Tableau1[[#This Row],[Date]])</f>
        <v>2024</v>
      </c>
      <c r="F246" s="34"/>
      <c r="G246" s="34"/>
      <c r="H246" s="34"/>
      <c r="I246" s="34"/>
      <c r="J246" s="38"/>
      <c r="K246" s="39">
        <f>MOD(Tableau1[[#This Row],[Fin
apm]]-Tableau1[[#This Row],[Début
apm]],1)+MOD(Tableau1[[#This Row],[Fin
matin]]-Tableau1[[#This Row],[Début
matin]],1)</f>
        <v>0</v>
      </c>
      <c r="L246" s="39">
        <f>IFERROR(VLOOKUP(Tableau1[[#This Row],[Abs.]],Tmotif[],3,0),0)</f>
        <v>0</v>
      </c>
      <c r="M246" s="39">
        <f ca="1">IF(WEEKDAY(Tableau1[[#This Row],[Date]],2)&lt;7,0,MAX(0,SUM(OFFSET(Tableau1[[#This Row],[Heures]],-6,,7))+SUM(OFFSET(Tableau1[[#This Row],[H_Abs]],-6,,7))-_HS))</f>
        <v>0</v>
      </c>
      <c r="N246" s="16"/>
      <c r="O246" s="16"/>
    </row>
    <row r="247" spans="2:15" ht="15" customHeight="1" x14ac:dyDescent="0.25">
      <c r="B247" s="31">
        <f>WEEKNUM(Tableau1[[#This Row],[Date]])</f>
        <v>35</v>
      </c>
      <c r="C247" s="32">
        <f>debut+ROW()-ROW(Tableau1[[#Headers],[Date]])-1</f>
        <v>45535</v>
      </c>
      <c r="D247" s="33" t="str">
        <f>UPPER(TEXT((Tableau1[[#This Row],[Date]]),"mmmm"))</f>
        <v>AOÛT</v>
      </c>
      <c r="E247" s="33">
        <f>YEAR(Tableau1[[#This Row],[Date]])</f>
        <v>2024</v>
      </c>
      <c r="F247" s="34"/>
      <c r="G247" s="34"/>
      <c r="H247" s="34"/>
      <c r="I247" s="34"/>
      <c r="J247" s="38"/>
      <c r="K247" s="39">
        <f>MOD(Tableau1[[#This Row],[Fin
apm]]-Tableau1[[#This Row],[Début
apm]],1)+MOD(Tableau1[[#This Row],[Fin
matin]]-Tableau1[[#This Row],[Début
matin]],1)</f>
        <v>0</v>
      </c>
      <c r="L247" s="39">
        <f>IFERROR(VLOOKUP(Tableau1[[#This Row],[Abs.]],Tmotif[],3,0),0)</f>
        <v>0</v>
      </c>
      <c r="M247" s="39">
        <f ca="1">IF(WEEKDAY(Tableau1[[#This Row],[Date]],2)&lt;7,0,MAX(0,SUM(OFFSET(Tableau1[[#This Row],[Heures]],-6,,7))+SUM(OFFSET(Tableau1[[#This Row],[H_Abs]],-6,,7))-_HS))</f>
        <v>0</v>
      </c>
      <c r="N247" s="16"/>
      <c r="O247" s="16"/>
    </row>
    <row r="248" spans="2:15" ht="15" customHeight="1" x14ac:dyDescent="0.25">
      <c r="B248" s="31">
        <f>WEEKNUM(Tableau1[[#This Row],[Date]])</f>
        <v>36</v>
      </c>
      <c r="C248" s="32">
        <f>debut+ROW()-ROW(Tableau1[[#Headers],[Date]])-1</f>
        <v>45536</v>
      </c>
      <c r="D248" s="33" t="str">
        <f>UPPER(TEXT((Tableau1[[#This Row],[Date]]),"mmmm"))</f>
        <v>SEPTEMBRE</v>
      </c>
      <c r="E248" s="33">
        <f>YEAR(Tableau1[[#This Row],[Date]])</f>
        <v>2024</v>
      </c>
      <c r="F248" s="34"/>
      <c r="G248" s="34"/>
      <c r="H248" s="34"/>
      <c r="I248" s="34"/>
      <c r="J248" s="38"/>
      <c r="K248" s="39">
        <f>MOD(Tableau1[[#This Row],[Fin
apm]]-Tableau1[[#This Row],[Début
apm]],1)+MOD(Tableau1[[#This Row],[Fin
matin]]-Tableau1[[#This Row],[Début
matin]],1)</f>
        <v>0</v>
      </c>
      <c r="L248" s="39">
        <f>IFERROR(VLOOKUP(Tableau1[[#This Row],[Abs.]],Tmotif[],3,0),0)</f>
        <v>0</v>
      </c>
      <c r="M248" s="39">
        <f ca="1">IF(WEEKDAY(Tableau1[[#This Row],[Date]],2)&lt;7,0,MAX(0,SUM(OFFSET(Tableau1[[#This Row],[Heures]],-6,,7))+SUM(OFFSET(Tableau1[[#This Row],[H_Abs]],-6,,7))-_HS))</f>
        <v>0</v>
      </c>
      <c r="N248" s="16"/>
      <c r="O248" s="16"/>
    </row>
    <row r="249" spans="2:15" ht="15" customHeight="1" x14ac:dyDescent="0.25">
      <c r="B249" s="31">
        <f>WEEKNUM(Tableau1[[#This Row],[Date]])</f>
        <v>36</v>
      </c>
      <c r="C249" s="32">
        <f>debut+ROW()-ROW(Tableau1[[#Headers],[Date]])-1</f>
        <v>45537</v>
      </c>
      <c r="D249" s="33" t="str">
        <f>UPPER(TEXT((Tableau1[[#This Row],[Date]]),"mmmm"))</f>
        <v>SEPTEMBRE</v>
      </c>
      <c r="E249" s="33">
        <f>YEAR(Tableau1[[#This Row],[Date]])</f>
        <v>2024</v>
      </c>
      <c r="F249" s="34"/>
      <c r="G249" s="34"/>
      <c r="H249" s="34"/>
      <c r="I249" s="34"/>
      <c r="J249" s="38"/>
      <c r="K249" s="39">
        <f>MOD(Tableau1[[#This Row],[Fin
apm]]-Tableau1[[#This Row],[Début
apm]],1)+MOD(Tableau1[[#This Row],[Fin
matin]]-Tableau1[[#This Row],[Début
matin]],1)</f>
        <v>0</v>
      </c>
      <c r="L249" s="39">
        <f>IFERROR(VLOOKUP(Tableau1[[#This Row],[Abs.]],Tmotif[],3,0),0)</f>
        <v>0</v>
      </c>
      <c r="M249" s="39">
        <f ca="1">IF(WEEKDAY(Tableau1[[#This Row],[Date]],2)&lt;7,0,MAX(0,SUM(OFFSET(Tableau1[[#This Row],[Heures]],-6,,7))+SUM(OFFSET(Tableau1[[#This Row],[H_Abs]],-6,,7))-_HS))</f>
        <v>0</v>
      </c>
      <c r="N249" s="16"/>
      <c r="O249" s="16"/>
    </row>
    <row r="250" spans="2:15" ht="15" customHeight="1" x14ac:dyDescent="0.25">
      <c r="B250" s="31">
        <f>WEEKNUM(Tableau1[[#This Row],[Date]])</f>
        <v>36</v>
      </c>
      <c r="C250" s="32">
        <f>debut+ROW()-ROW(Tableau1[[#Headers],[Date]])-1</f>
        <v>45538</v>
      </c>
      <c r="D250" s="33" t="str">
        <f>UPPER(TEXT((Tableau1[[#This Row],[Date]]),"mmmm"))</f>
        <v>SEPTEMBRE</v>
      </c>
      <c r="E250" s="33">
        <f>YEAR(Tableau1[[#This Row],[Date]])</f>
        <v>2024</v>
      </c>
      <c r="F250" s="34"/>
      <c r="G250" s="34"/>
      <c r="H250" s="34"/>
      <c r="I250" s="34"/>
      <c r="J250" s="38"/>
      <c r="K250" s="39">
        <f>MOD(Tableau1[[#This Row],[Fin
apm]]-Tableau1[[#This Row],[Début
apm]],1)+MOD(Tableau1[[#This Row],[Fin
matin]]-Tableau1[[#This Row],[Début
matin]],1)</f>
        <v>0</v>
      </c>
      <c r="L250" s="39">
        <f>IFERROR(VLOOKUP(Tableau1[[#This Row],[Abs.]],Tmotif[],3,0),0)</f>
        <v>0</v>
      </c>
      <c r="M250" s="39">
        <f ca="1">IF(WEEKDAY(Tableau1[[#This Row],[Date]],2)&lt;7,0,MAX(0,SUM(OFFSET(Tableau1[[#This Row],[Heures]],-6,,7))+SUM(OFFSET(Tableau1[[#This Row],[H_Abs]],-6,,7))-_HS))</f>
        <v>0</v>
      </c>
      <c r="N250" s="16"/>
      <c r="O250" s="16"/>
    </row>
    <row r="251" spans="2:15" ht="15" customHeight="1" x14ac:dyDescent="0.25">
      <c r="B251" s="31">
        <f>WEEKNUM(Tableau1[[#This Row],[Date]])</f>
        <v>36</v>
      </c>
      <c r="C251" s="32">
        <f>debut+ROW()-ROW(Tableau1[[#Headers],[Date]])-1</f>
        <v>45539</v>
      </c>
      <c r="D251" s="33" t="str">
        <f>UPPER(TEXT((Tableau1[[#This Row],[Date]]),"mmmm"))</f>
        <v>SEPTEMBRE</v>
      </c>
      <c r="E251" s="33">
        <f>YEAR(Tableau1[[#This Row],[Date]])</f>
        <v>2024</v>
      </c>
      <c r="F251" s="34"/>
      <c r="G251" s="34"/>
      <c r="H251" s="34"/>
      <c r="I251" s="34"/>
      <c r="J251" s="38"/>
      <c r="K251" s="39">
        <f>MOD(Tableau1[[#This Row],[Fin
apm]]-Tableau1[[#This Row],[Début
apm]],1)+MOD(Tableau1[[#This Row],[Fin
matin]]-Tableau1[[#This Row],[Début
matin]],1)</f>
        <v>0</v>
      </c>
      <c r="L251" s="39">
        <f>IFERROR(VLOOKUP(Tableau1[[#This Row],[Abs.]],Tmotif[],3,0),0)</f>
        <v>0</v>
      </c>
      <c r="M251" s="39">
        <f ca="1">IF(WEEKDAY(Tableau1[[#This Row],[Date]],2)&lt;7,0,MAX(0,SUM(OFFSET(Tableau1[[#This Row],[Heures]],-6,,7))+SUM(OFFSET(Tableau1[[#This Row],[H_Abs]],-6,,7))-_HS))</f>
        <v>0</v>
      </c>
      <c r="N251" s="16"/>
      <c r="O251" s="16"/>
    </row>
    <row r="252" spans="2:15" ht="15" customHeight="1" x14ac:dyDescent="0.25">
      <c r="B252" s="31">
        <f>WEEKNUM(Tableau1[[#This Row],[Date]])</f>
        <v>36</v>
      </c>
      <c r="C252" s="32">
        <f>debut+ROW()-ROW(Tableau1[[#Headers],[Date]])-1</f>
        <v>45540</v>
      </c>
      <c r="D252" s="33" t="str">
        <f>UPPER(TEXT((Tableau1[[#This Row],[Date]]),"mmmm"))</f>
        <v>SEPTEMBRE</v>
      </c>
      <c r="E252" s="33">
        <f>YEAR(Tableau1[[#This Row],[Date]])</f>
        <v>2024</v>
      </c>
      <c r="F252" s="34"/>
      <c r="G252" s="34"/>
      <c r="H252" s="34"/>
      <c r="I252" s="34"/>
      <c r="J252" s="38"/>
      <c r="K252" s="39">
        <f>MOD(Tableau1[[#This Row],[Fin
apm]]-Tableau1[[#This Row],[Début
apm]],1)+MOD(Tableau1[[#This Row],[Fin
matin]]-Tableau1[[#This Row],[Début
matin]],1)</f>
        <v>0</v>
      </c>
      <c r="L252" s="39">
        <f>IFERROR(VLOOKUP(Tableau1[[#This Row],[Abs.]],Tmotif[],3,0),0)</f>
        <v>0</v>
      </c>
      <c r="M252" s="39">
        <f ca="1">IF(WEEKDAY(Tableau1[[#This Row],[Date]],2)&lt;7,0,MAX(0,SUM(OFFSET(Tableau1[[#This Row],[Heures]],-6,,7))+SUM(OFFSET(Tableau1[[#This Row],[H_Abs]],-6,,7))-_HS))</f>
        <v>0</v>
      </c>
      <c r="N252" s="16"/>
      <c r="O252" s="16"/>
    </row>
    <row r="253" spans="2:15" ht="15" customHeight="1" x14ac:dyDescent="0.25">
      <c r="B253" s="31">
        <f>WEEKNUM(Tableau1[[#This Row],[Date]])</f>
        <v>36</v>
      </c>
      <c r="C253" s="32">
        <f>debut+ROW()-ROW(Tableau1[[#Headers],[Date]])-1</f>
        <v>45541</v>
      </c>
      <c r="D253" s="33" t="str">
        <f>UPPER(TEXT((Tableau1[[#This Row],[Date]]),"mmmm"))</f>
        <v>SEPTEMBRE</v>
      </c>
      <c r="E253" s="33">
        <f>YEAR(Tableau1[[#This Row],[Date]])</f>
        <v>2024</v>
      </c>
      <c r="F253" s="34"/>
      <c r="G253" s="34"/>
      <c r="H253" s="34"/>
      <c r="I253" s="34"/>
      <c r="J253" s="38"/>
      <c r="K253" s="39">
        <f>MOD(Tableau1[[#This Row],[Fin
apm]]-Tableau1[[#This Row],[Début
apm]],1)+MOD(Tableau1[[#This Row],[Fin
matin]]-Tableau1[[#This Row],[Début
matin]],1)</f>
        <v>0</v>
      </c>
      <c r="L253" s="39">
        <f>IFERROR(VLOOKUP(Tableau1[[#This Row],[Abs.]],Tmotif[],3,0),0)</f>
        <v>0</v>
      </c>
      <c r="M253" s="39">
        <f ca="1">IF(WEEKDAY(Tableau1[[#This Row],[Date]],2)&lt;7,0,MAX(0,SUM(OFFSET(Tableau1[[#This Row],[Heures]],-6,,7))+SUM(OFFSET(Tableau1[[#This Row],[H_Abs]],-6,,7))-_HS))</f>
        <v>0</v>
      </c>
      <c r="N253" s="16"/>
      <c r="O253" s="16"/>
    </row>
    <row r="254" spans="2:15" ht="15" customHeight="1" x14ac:dyDescent="0.25">
      <c r="B254" s="31">
        <f>WEEKNUM(Tableau1[[#This Row],[Date]])</f>
        <v>36</v>
      </c>
      <c r="C254" s="32">
        <f>debut+ROW()-ROW(Tableau1[[#Headers],[Date]])-1</f>
        <v>45542</v>
      </c>
      <c r="D254" s="33" t="str">
        <f>UPPER(TEXT((Tableau1[[#This Row],[Date]]),"mmmm"))</f>
        <v>SEPTEMBRE</v>
      </c>
      <c r="E254" s="33">
        <f>YEAR(Tableau1[[#This Row],[Date]])</f>
        <v>2024</v>
      </c>
      <c r="F254" s="34"/>
      <c r="G254" s="34"/>
      <c r="H254" s="34"/>
      <c r="I254" s="34"/>
      <c r="J254" s="38"/>
      <c r="K254" s="39">
        <f>MOD(Tableau1[[#This Row],[Fin
apm]]-Tableau1[[#This Row],[Début
apm]],1)+MOD(Tableau1[[#This Row],[Fin
matin]]-Tableau1[[#This Row],[Début
matin]],1)</f>
        <v>0</v>
      </c>
      <c r="L254" s="39">
        <f>IFERROR(VLOOKUP(Tableau1[[#This Row],[Abs.]],Tmotif[],3,0),0)</f>
        <v>0</v>
      </c>
      <c r="M254" s="39">
        <f ca="1">IF(WEEKDAY(Tableau1[[#This Row],[Date]],2)&lt;7,0,MAX(0,SUM(OFFSET(Tableau1[[#This Row],[Heures]],-6,,7))+SUM(OFFSET(Tableau1[[#This Row],[H_Abs]],-6,,7))-_HS))</f>
        <v>0</v>
      </c>
      <c r="N254" s="16"/>
      <c r="O254" s="16"/>
    </row>
    <row r="255" spans="2:15" ht="15" customHeight="1" x14ac:dyDescent="0.25">
      <c r="B255" s="31">
        <f>WEEKNUM(Tableau1[[#This Row],[Date]])</f>
        <v>37</v>
      </c>
      <c r="C255" s="32">
        <f>debut+ROW()-ROW(Tableau1[[#Headers],[Date]])-1</f>
        <v>45543</v>
      </c>
      <c r="D255" s="33" t="str">
        <f>UPPER(TEXT((Tableau1[[#This Row],[Date]]),"mmmm"))</f>
        <v>SEPTEMBRE</v>
      </c>
      <c r="E255" s="33">
        <f>YEAR(Tableau1[[#This Row],[Date]])</f>
        <v>2024</v>
      </c>
      <c r="F255" s="34"/>
      <c r="G255" s="34"/>
      <c r="H255" s="34"/>
      <c r="I255" s="34"/>
      <c r="J255" s="38"/>
      <c r="K255" s="39">
        <f>MOD(Tableau1[[#This Row],[Fin
apm]]-Tableau1[[#This Row],[Début
apm]],1)+MOD(Tableau1[[#This Row],[Fin
matin]]-Tableau1[[#This Row],[Début
matin]],1)</f>
        <v>0</v>
      </c>
      <c r="L255" s="39">
        <f>IFERROR(VLOOKUP(Tableau1[[#This Row],[Abs.]],Tmotif[],3,0),0)</f>
        <v>0</v>
      </c>
      <c r="M255" s="39">
        <f ca="1">IF(WEEKDAY(Tableau1[[#This Row],[Date]],2)&lt;7,0,MAX(0,SUM(OFFSET(Tableau1[[#This Row],[Heures]],-6,,7))+SUM(OFFSET(Tableau1[[#This Row],[H_Abs]],-6,,7))-_HS))</f>
        <v>0</v>
      </c>
      <c r="N255" s="16"/>
      <c r="O255" s="16"/>
    </row>
    <row r="256" spans="2:15" ht="15" customHeight="1" x14ac:dyDescent="0.25">
      <c r="B256" s="31">
        <f>WEEKNUM(Tableau1[[#This Row],[Date]])</f>
        <v>37</v>
      </c>
      <c r="C256" s="32">
        <f>debut+ROW()-ROW(Tableau1[[#Headers],[Date]])-1</f>
        <v>45544</v>
      </c>
      <c r="D256" s="33" t="str">
        <f>UPPER(TEXT((Tableau1[[#This Row],[Date]]),"mmmm"))</f>
        <v>SEPTEMBRE</v>
      </c>
      <c r="E256" s="33">
        <f>YEAR(Tableau1[[#This Row],[Date]])</f>
        <v>2024</v>
      </c>
      <c r="F256" s="34"/>
      <c r="G256" s="34"/>
      <c r="H256" s="34"/>
      <c r="I256" s="34"/>
      <c r="J256" s="38"/>
      <c r="K256" s="39">
        <f>MOD(Tableau1[[#This Row],[Fin
apm]]-Tableau1[[#This Row],[Début
apm]],1)+MOD(Tableau1[[#This Row],[Fin
matin]]-Tableau1[[#This Row],[Début
matin]],1)</f>
        <v>0</v>
      </c>
      <c r="L256" s="39">
        <f>IFERROR(VLOOKUP(Tableau1[[#This Row],[Abs.]],Tmotif[],3,0),0)</f>
        <v>0</v>
      </c>
      <c r="M256" s="39">
        <f ca="1">IF(WEEKDAY(Tableau1[[#This Row],[Date]],2)&lt;7,0,MAX(0,SUM(OFFSET(Tableau1[[#This Row],[Heures]],-6,,7))+SUM(OFFSET(Tableau1[[#This Row],[H_Abs]],-6,,7))-_HS))</f>
        <v>0</v>
      </c>
      <c r="N256" s="16"/>
      <c r="O256" s="16"/>
    </row>
    <row r="257" spans="2:15" ht="15" customHeight="1" x14ac:dyDescent="0.25">
      <c r="B257" s="31">
        <f>WEEKNUM(Tableau1[[#This Row],[Date]])</f>
        <v>37</v>
      </c>
      <c r="C257" s="32">
        <f>debut+ROW()-ROW(Tableau1[[#Headers],[Date]])-1</f>
        <v>45545</v>
      </c>
      <c r="D257" s="33" t="str">
        <f>UPPER(TEXT((Tableau1[[#This Row],[Date]]),"mmmm"))</f>
        <v>SEPTEMBRE</v>
      </c>
      <c r="E257" s="33">
        <f>YEAR(Tableau1[[#This Row],[Date]])</f>
        <v>2024</v>
      </c>
      <c r="F257" s="34"/>
      <c r="G257" s="34"/>
      <c r="H257" s="34"/>
      <c r="I257" s="34"/>
      <c r="J257" s="38"/>
      <c r="K257" s="39">
        <f>MOD(Tableau1[[#This Row],[Fin
apm]]-Tableau1[[#This Row],[Début
apm]],1)+MOD(Tableau1[[#This Row],[Fin
matin]]-Tableau1[[#This Row],[Début
matin]],1)</f>
        <v>0</v>
      </c>
      <c r="L257" s="39">
        <f>IFERROR(VLOOKUP(Tableau1[[#This Row],[Abs.]],Tmotif[],3,0),0)</f>
        <v>0</v>
      </c>
      <c r="M257" s="39">
        <f ca="1">IF(WEEKDAY(Tableau1[[#This Row],[Date]],2)&lt;7,0,MAX(0,SUM(OFFSET(Tableau1[[#This Row],[Heures]],-6,,7))+SUM(OFFSET(Tableau1[[#This Row],[H_Abs]],-6,,7))-_HS))</f>
        <v>0</v>
      </c>
      <c r="N257" s="16"/>
      <c r="O257" s="16"/>
    </row>
    <row r="258" spans="2:15" ht="15" customHeight="1" x14ac:dyDescent="0.25">
      <c r="B258" s="31">
        <f>WEEKNUM(Tableau1[[#This Row],[Date]])</f>
        <v>37</v>
      </c>
      <c r="C258" s="32">
        <f>debut+ROW()-ROW(Tableau1[[#Headers],[Date]])-1</f>
        <v>45546</v>
      </c>
      <c r="D258" s="33" t="str">
        <f>UPPER(TEXT((Tableau1[[#This Row],[Date]]),"mmmm"))</f>
        <v>SEPTEMBRE</v>
      </c>
      <c r="E258" s="33">
        <f>YEAR(Tableau1[[#This Row],[Date]])</f>
        <v>2024</v>
      </c>
      <c r="F258" s="34"/>
      <c r="G258" s="34"/>
      <c r="H258" s="34"/>
      <c r="I258" s="34"/>
      <c r="J258" s="38"/>
      <c r="K258" s="39">
        <f>MOD(Tableau1[[#This Row],[Fin
apm]]-Tableau1[[#This Row],[Début
apm]],1)+MOD(Tableau1[[#This Row],[Fin
matin]]-Tableau1[[#This Row],[Début
matin]],1)</f>
        <v>0</v>
      </c>
      <c r="L258" s="39">
        <f>IFERROR(VLOOKUP(Tableau1[[#This Row],[Abs.]],Tmotif[],3,0),0)</f>
        <v>0</v>
      </c>
      <c r="M258" s="39">
        <f ca="1">IF(WEEKDAY(Tableau1[[#This Row],[Date]],2)&lt;7,0,MAX(0,SUM(OFFSET(Tableau1[[#This Row],[Heures]],-6,,7))+SUM(OFFSET(Tableau1[[#This Row],[H_Abs]],-6,,7))-_HS))</f>
        <v>0</v>
      </c>
      <c r="N258" s="16"/>
      <c r="O258" s="16"/>
    </row>
    <row r="259" spans="2:15" ht="15" customHeight="1" x14ac:dyDescent="0.25">
      <c r="B259" s="31">
        <f>WEEKNUM(Tableau1[[#This Row],[Date]])</f>
        <v>37</v>
      </c>
      <c r="C259" s="32">
        <f>debut+ROW()-ROW(Tableau1[[#Headers],[Date]])-1</f>
        <v>45547</v>
      </c>
      <c r="D259" s="33" t="str">
        <f>UPPER(TEXT((Tableau1[[#This Row],[Date]]),"mmmm"))</f>
        <v>SEPTEMBRE</v>
      </c>
      <c r="E259" s="33">
        <f>YEAR(Tableau1[[#This Row],[Date]])</f>
        <v>2024</v>
      </c>
      <c r="F259" s="34"/>
      <c r="G259" s="34"/>
      <c r="H259" s="34"/>
      <c r="I259" s="34"/>
      <c r="J259" s="38"/>
      <c r="K259" s="39">
        <f>MOD(Tableau1[[#This Row],[Fin
apm]]-Tableau1[[#This Row],[Début
apm]],1)+MOD(Tableau1[[#This Row],[Fin
matin]]-Tableau1[[#This Row],[Début
matin]],1)</f>
        <v>0</v>
      </c>
      <c r="L259" s="39">
        <f>IFERROR(VLOOKUP(Tableau1[[#This Row],[Abs.]],Tmotif[],3,0),0)</f>
        <v>0</v>
      </c>
      <c r="M259" s="39">
        <f ca="1">IF(WEEKDAY(Tableau1[[#This Row],[Date]],2)&lt;7,0,MAX(0,SUM(OFFSET(Tableau1[[#This Row],[Heures]],-6,,7))+SUM(OFFSET(Tableau1[[#This Row],[H_Abs]],-6,,7))-_HS))</f>
        <v>0</v>
      </c>
      <c r="N259" s="16"/>
      <c r="O259" s="16"/>
    </row>
    <row r="260" spans="2:15" ht="15" customHeight="1" x14ac:dyDescent="0.25">
      <c r="B260" s="31">
        <f>WEEKNUM(Tableau1[[#This Row],[Date]])</f>
        <v>37</v>
      </c>
      <c r="C260" s="32">
        <f>debut+ROW()-ROW(Tableau1[[#Headers],[Date]])-1</f>
        <v>45548</v>
      </c>
      <c r="D260" s="33" t="str">
        <f>UPPER(TEXT((Tableau1[[#This Row],[Date]]),"mmmm"))</f>
        <v>SEPTEMBRE</v>
      </c>
      <c r="E260" s="33">
        <f>YEAR(Tableau1[[#This Row],[Date]])</f>
        <v>2024</v>
      </c>
      <c r="F260" s="34"/>
      <c r="G260" s="34"/>
      <c r="H260" s="34"/>
      <c r="I260" s="34"/>
      <c r="J260" s="38"/>
      <c r="K260" s="39">
        <f>MOD(Tableau1[[#This Row],[Fin
apm]]-Tableau1[[#This Row],[Début
apm]],1)+MOD(Tableau1[[#This Row],[Fin
matin]]-Tableau1[[#This Row],[Début
matin]],1)</f>
        <v>0</v>
      </c>
      <c r="L260" s="39">
        <f>IFERROR(VLOOKUP(Tableau1[[#This Row],[Abs.]],Tmotif[],3,0),0)</f>
        <v>0</v>
      </c>
      <c r="M260" s="39">
        <f ca="1">IF(WEEKDAY(Tableau1[[#This Row],[Date]],2)&lt;7,0,MAX(0,SUM(OFFSET(Tableau1[[#This Row],[Heures]],-6,,7))+SUM(OFFSET(Tableau1[[#This Row],[H_Abs]],-6,,7))-_HS))</f>
        <v>0</v>
      </c>
      <c r="N260" s="16"/>
      <c r="O260" s="16"/>
    </row>
    <row r="261" spans="2:15" ht="15" customHeight="1" x14ac:dyDescent="0.25">
      <c r="B261" s="31">
        <f>WEEKNUM(Tableau1[[#This Row],[Date]])</f>
        <v>37</v>
      </c>
      <c r="C261" s="32">
        <f>debut+ROW()-ROW(Tableau1[[#Headers],[Date]])-1</f>
        <v>45549</v>
      </c>
      <c r="D261" s="33" t="str">
        <f>UPPER(TEXT((Tableau1[[#This Row],[Date]]),"mmmm"))</f>
        <v>SEPTEMBRE</v>
      </c>
      <c r="E261" s="33">
        <f>YEAR(Tableau1[[#This Row],[Date]])</f>
        <v>2024</v>
      </c>
      <c r="F261" s="34"/>
      <c r="G261" s="34"/>
      <c r="H261" s="34"/>
      <c r="I261" s="34"/>
      <c r="J261" s="38"/>
      <c r="K261" s="39">
        <f>MOD(Tableau1[[#This Row],[Fin
apm]]-Tableau1[[#This Row],[Début
apm]],1)+MOD(Tableau1[[#This Row],[Fin
matin]]-Tableau1[[#This Row],[Début
matin]],1)</f>
        <v>0</v>
      </c>
      <c r="L261" s="39">
        <f>IFERROR(VLOOKUP(Tableau1[[#This Row],[Abs.]],Tmotif[],3,0),0)</f>
        <v>0</v>
      </c>
      <c r="M261" s="39">
        <f ca="1">IF(WEEKDAY(Tableau1[[#This Row],[Date]],2)&lt;7,0,MAX(0,SUM(OFFSET(Tableau1[[#This Row],[Heures]],-6,,7))+SUM(OFFSET(Tableau1[[#This Row],[H_Abs]],-6,,7))-_HS))</f>
        <v>0</v>
      </c>
      <c r="N261" s="16"/>
      <c r="O261" s="16"/>
    </row>
    <row r="262" spans="2:15" ht="15" customHeight="1" x14ac:dyDescent="0.25">
      <c r="B262" s="31">
        <f>WEEKNUM(Tableau1[[#This Row],[Date]])</f>
        <v>38</v>
      </c>
      <c r="C262" s="32">
        <f>debut+ROW()-ROW(Tableau1[[#Headers],[Date]])-1</f>
        <v>45550</v>
      </c>
      <c r="D262" s="33" t="str">
        <f>UPPER(TEXT((Tableau1[[#This Row],[Date]]),"mmmm"))</f>
        <v>SEPTEMBRE</v>
      </c>
      <c r="E262" s="33">
        <f>YEAR(Tableau1[[#This Row],[Date]])</f>
        <v>2024</v>
      </c>
      <c r="F262" s="34"/>
      <c r="G262" s="34"/>
      <c r="H262" s="34"/>
      <c r="I262" s="34"/>
      <c r="J262" s="38"/>
      <c r="K262" s="39">
        <f>MOD(Tableau1[[#This Row],[Fin
apm]]-Tableau1[[#This Row],[Début
apm]],1)+MOD(Tableau1[[#This Row],[Fin
matin]]-Tableau1[[#This Row],[Début
matin]],1)</f>
        <v>0</v>
      </c>
      <c r="L262" s="39">
        <f>IFERROR(VLOOKUP(Tableau1[[#This Row],[Abs.]],Tmotif[],3,0),0)</f>
        <v>0</v>
      </c>
      <c r="M262" s="39">
        <f ca="1">IF(WEEKDAY(Tableau1[[#This Row],[Date]],2)&lt;7,0,MAX(0,SUM(OFFSET(Tableau1[[#This Row],[Heures]],-6,,7))+SUM(OFFSET(Tableau1[[#This Row],[H_Abs]],-6,,7))-_HS))</f>
        <v>0</v>
      </c>
      <c r="N262" s="16"/>
      <c r="O262" s="16"/>
    </row>
    <row r="263" spans="2:15" ht="15" customHeight="1" x14ac:dyDescent="0.25">
      <c r="B263" s="31">
        <f>WEEKNUM(Tableau1[[#This Row],[Date]])</f>
        <v>38</v>
      </c>
      <c r="C263" s="32">
        <f>debut+ROW()-ROW(Tableau1[[#Headers],[Date]])-1</f>
        <v>45551</v>
      </c>
      <c r="D263" s="33" t="str">
        <f>UPPER(TEXT((Tableau1[[#This Row],[Date]]),"mmmm"))</f>
        <v>SEPTEMBRE</v>
      </c>
      <c r="E263" s="33">
        <f>YEAR(Tableau1[[#This Row],[Date]])</f>
        <v>2024</v>
      </c>
      <c r="F263" s="34"/>
      <c r="G263" s="34"/>
      <c r="H263" s="34"/>
      <c r="I263" s="34"/>
      <c r="J263" s="38"/>
      <c r="K263" s="39">
        <f>MOD(Tableau1[[#This Row],[Fin
apm]]-Tableau1[[#This Row],[Début
apm]],1)+MOD(Tableau1[[#This Row],[Fin
matin]]-Tableau1[[#This Row],[Début
matin]],1)</f>
        <v>0</v>
      </c>
      <c r="L263" s="39">
        <f>IFERROR(VLOOKUP(Tableau1[[#This Row],[Abs.]],Tmotif[],3,0),0)</f>
        <v>0</v>
      </c>
      <c r="M263" s="39">
        <f ca="1">IF(WEEKDAY(Tableau1[[#This Row],[Date]],2)&lt;7,0,MAX(0,SUM(OFFSET(Tableau1[[#This Row],[Heures]],-6,,7))+SUM(OFFSET(Tableau1[[#This Row],[H_Abs]],-6,,7))-_HS))</f>
        <v>0</v>
      </c>
      <c r="N263" s="16"/>
      <c r="O263" s="16"/>
    </row>
    <row r="264" spans="2:15" ht="15" customHeight="1" x14ac:dyDescent="0.25">
      <c r="B264" s="31">
        <f>WEEKNUM(Tableau1[[#This Row],[Date]])</f>
        <v>38</v>
      </c>
      <c r="C264" s="32">
        <f>debut+ROW()-ROW(Tableau1[[#Headers],[Date]])-1</f>
        <v>45552</v>
      </c>
      <c r="D264" s="33" t="str">
        <f>UPPER(TEXT((Tableau1[[#This Row],[Date]]),"mmmm"))</f>
        <v>SEPTEMBRE</v>
      </c>
      <c r="E264" s="33">
        <f>YEAR(Tableau1[[#This Row],[Date]])</f>
        <v>2024</v>
      </c>
      <c r="F264" s="34"/>
      <c r="G264" s="34"/>
      <c r="H264" s="34"/>
      <c r="I264" s="34"/>
      <c r="J264" s="38"/>
      <c r="K264" s="39">
        <f>MOD(Tableau1[[#This Row],[Fin
apm]]-Tableau1[[#This Row],[Début
apm]],1)+MOD(Tableau1[[#This Row],[Fin
matin]]-Tableau1[[#This Row],[Début
matin]],1)</f>
        <v>0</v>
      </c>
      <c r="L264" s="39">
        <f>IFERROR(VLOOKUP(Tableau1[[#This Row],[Abs.]],Tmotif[],3,0),0)</f>
        <v>0</v>
      </c>
      <c r="M264" s="39">
        <f ca="1">IF(WEEKDAY(Tableau1[[#This Row],[Date]],2)&lt;7,0,MAX(0,SUM(OFFSET(Tableau1[[#This Row],[Heures]],-6,,7))+SUM(OFFSET(Tableau1[[#This Row],[H_Abs]],-6,,7))-_HS))</f>
        <v>0</v>
      </c>
      <c r="N264" s="16"/>
      <c r="O264" s="16"/>
    </row>
    <row r="265" spans="2:15" ht="15" customHeight="1" x14ac:dyDescent="0.25">
      <c r="B265" s="31">
        <f>WEEKNUM(Tableau1[[#This Row],[Date]])</f>
        <v>38</v>
      </c>
      <c r="C265" s="32">
        <f>debut+ROW()-ROW(Tableau1[[#Headers],[Date]])-1</f>
        <v>45553</v>
      </c>
      <c r="D265" s="33" t="str">
        <f>UPPER(TEXT((Tableau1[[#This Row],[Date]]),"mmmm"))</f>
        <v>SEPTEMBRE</v>
      </c>
      <c r="E265" s="33">
        <f>YEAR(Tableau1[[#This Row],[Date]])</f>
        <v>2024</v>
      </c>
      <c r="F265" s="34"/>
      <c r="G265" s="34"/>
      <c r="H265" s="34"/>
      <c r="I265" s="34"/>
      <c r="J265" s="38"/>
      <c r="K265" s="39">
        <f>MOD(Tableau1[[#This Row],[Fin
apm]]-Tableau1[[#This Row],[Début
apm]],1)+MOD(Tableau1[[#This Row],[Fin
matin]]-Tableau1[[#This Row],[Début
matin]],1)</f>
        <v>0</v>
      </c>
      <c r="L265" s="39">
        <f>IFERROR(VLOOKUP(Tableau1[[#This Row],[Abs.]],Tmotif[],3,0),0)</f>
        <v>0</v>
      </c>
      <c r="M265" s="39">
        <f ca="1">IF(WEEKDAY(Tableau1[[#This Row],[Date]],2)&lt;7,0,MAX(0,SUM(OFFSET(Tableau1[[#This Row],[Heures]],-6,,7))+SUM(OFFSET(Tableau1[[#This Row],[H_Abs]],-6,,7))-_HS))</f>
        <v>0</v>
      </c>
      <c r="N265" s="16"/>
      <c r="O265" s="16"/>
    </row>
    <row r="266" spans="2:15" ht="15" customHeight="1" x14ac:dyDescent="0.25">
      <c r="B266" s="31">
        <f>WEEKNUM(Tableau1[[#This Row],[Date]])</f>
        <v>38</v>
      </c>
      <c r="C266" s="32">
        <f>debut+ROW()-ROW(Tableau1[[#Headers],[Date]])-1</f>
        <v>45554</v>
      </c>
      <c r="D266" s="33" t="str">
        <f>UPPER(TEXT((Tableau1[[#This Row],[Date]]),"mmmm"))</f>
        <v>SEPTEMBRE</v>
      </c>
      <c r="E266" s="33">
        <f>YEAR(Tableau1[[#This Row],[Date]])</f>
        <v>2024</v>
      </c>
      <c r="F266" s="34"/>
      <c r="G266" s="34"/>
      <c r="H266" s="34"/>
      <c r="I266" s="34"/>
      <c r="J266" s="38"/>
      <c r="K266" s="39">
        <f>MOD(Tableau1[[#This Row],[Fin
apm]]-Tableau1[[#This Row],[Début
apm]],1)+MOD(Tableau1[[#This Row],[Fin
matin]]-Tableau1[[#This Row],[Début
matin]],1)</f>
        <v>0</v>
      </c>
      <c r="L266" s="39">
        <f>IFERROR(VLOOKUP(Tableau1[[#This Row],[Abs.]],Tmotif[],3,0),0)</f>
        <v>0</v>
      </c>
      <c r="M266" s="39">
        <f ca="1">IF(WEEKDAY(Tableau1[[#This Row],[Date]],2)&lt;7,0,MAX(0,SUM(OFFSET(Tableau1[[#This Row],[Heures]],-6,,7))+SUM(OFFSET(Tableau1[[#This Row],[H_Abs]],-6,,7))-_HS))</f>
        <v>0</v>
      </c>
      <c r="N266" s="16"/>
      <c r="O266" s="16"/>
    </row>
    <row r="267" spans="2:15" ht="15" customHeight="1" x14ac:dyDescent="0.25">
      <c r="B267" s="31">
        <f>WEEKNUM(Tableau1[[#This Row],[Date]])</f>
        <v>38</v>
      </c>
      <c r="C267" s="32">
        <f>debut+ROW()-ROW(Tableau1[[#Headers],[Date]])-1</f>
        <v>45555</v>
      </c>
      <c r="D267" s="33" t="str">
        <f>UPPER(TEXT((Tableau1[[#This Row],[Date]]),"mmmm"))</f>
        <v>SEPTEMBRE</v>
      </c>
      <c r="E267" s="33">
        <f>YEAR(Tableau1[[#This Row],[Date]])</f>
        <v>2024</v>
      </c>
      <c r="F267" s="34"/>
      <c r="G267" s="34"/>
      <c r="H267" s="34"/>
      <c r="I267" s="34"/>
      <c r="J267" s="38"/>
      <c r="K267" s="39">
        <f>MOD(Tableau1[[#This Row],[Fin
apm]]-Tableau1[[#This Row],[Début
apm]],1)+MOD(Tableau1[[#This Row],[Fin
matin]]-Tableau1[[#This Row],[Début
matin]],1)</f>
        <v>0</v>
      </c>
      <c r="L267" s="39">
        <f>IFERROR(VLOOKUP(Tableau1[[#This Row],[Abs.]],Tmotif[],3,0),0)</f>
        <v>0</v>
      </c>
      <c r="M267" s="39">
        <f ca="1">IF(WEEKDAY(Tableau1[[#This Row],[Date]],2)&lt;7,0,MAX(0,SUM(OFFSET(Tableau1[[#This Row],[Heures]],-6,,7))+SUM(OFFSET(Tableau1[[#This Row],[H_Abs]],-6,,7))-_HS))</f>
        <v>0</v>
      </c>
      <c r="N267" s="16"/>
      <c r="O267" s="16"/>
    </row>
    <row r="268" spans="2:15" ht="15" customHeight="1" x14ac:dyDescent="0.25">
      <c r="B268" s="31">
        <f>WEEKNUM(Tableau1[[#This Row],[Date]])</f>
        <v>38</v>
      </c>
      <c r="C268" s="32">
        <f>debut+ROW()-ROW(Tableau1[[#Headers],[Date]])-1</f>
        <v>45556</v>
      </c>
      <c r="D268" s="33" t="str">
        <f>UPPER(TEXT((Tableau1[[#This Row],[Date]]),"mmmm"))</f>
        <v>SEPTEMBRE</v>
      </c>
      <c r="E268" s="33">
        <f>YEAR(Tableau1[[#This Row],[Date]])</f>
        <v>2024</v>
      </c>
      <c r="F268" s="34"/>
      <c r="G268" s="34"/>
      <c r="H268" s="34"/>
      <c r="I268" s="34"/>
      <c r="J268" s="38"/>
      <c r="K268" s="39">
        <f>MOD(Tableau1[[#This Row],[Fin
apm]]-Tableau1[[#This Row],[Début
apm]],1)+MOD(Tableau1[[#This Row],[Fin
matin]]-Tableau1[[#This Row],[Début
matin]],1)</f>
        <v>0</v>
      </c>
      <c r="L268" s="39">
        <f>IFERROR(VLOOKUP(Tableau1[[#This Row],[Abs.]],Tmotif[],3,0),0)</f>
        <v>0</v>
      </c>
      <c r="M268" s="39">
        <f ca="1">IF(WEEKDAY(Tableau1[[#This Row],[Date]],2)&lt;7,0,MAX(0,SUM(OFFSET(Tableau1[[#This Row],[Heures]],-6,,7))+SUM(OFFSET(Tableau1[[#This Row],[H_Abs]],-6,,7))-_HS))</f>
        <v>0</v>
      </c>
      <c r="N268" s="16"/>
      <c r="O268" s="16"/>
    </row>
    <row r="269" spans="2:15" ht="15" customHeight="1" x14ac:dyDescent="0.25">
      <c r="B269" s="31">
        <f>WEEKNUM(Tableau1[[#This Row],[Date]])</f>
        <v>39</v>
      </c>
      <c r="C269" s="32">
        <f>debut+ROW()-ROW(Tableau1[[#Headers],[Date]])-1</f>
        <v>45557</v>
      </c>
      <c r="D269" s="33" t="str">
        <f>UPPER(TEXT((Tableau1[[#This Row],[Date]]),"mmmm"))</f>
        <v>SEPTEMBRE</v>
      </c>
      <c r="E269" s="33">
        <f>YEAR(Tableau1[[#This Row],[Date]])</f>
        <v>2024</v>
      </c>
      <c r="F269" s="34"/>
      <c r="G269" s="34"/>
      <c r="H269" s="34"/>
      <c r="I269" s="34"/>
      <c r="J269" s="38"/>
      <c r="K269" s="39">
        <f>MOD(Tableau1[[#This Row],[Fin
apm]]-Tableau1[[#This Row],[Début
apm]],1)+MOD(Tableau1[[#This Row],[Fin
matin]]-Tableau1[[#This Row],[Début
matin]],1)</f>
        <v>0</v>
      </c>
      <c r="L269" s="39">
        <f>IFERROR(VLOOKUP(Tableau1[[#This Row],[Abs.]],Tmotif[],3,0),0)</f>
        <v>0</v>
      </c>
      <c r="M269" s="39">
        <f ca="1">IF(WEEKDAY(Tableau1[[#This Row],[Date]],2)&lt;7,0,MAX(0,SUM(OFFSET(Tableau1[[#This Row],[Heures]],-6,,7))+SUM(OFFSET(Tableau1[[#This Row],[H_Abs]],-6,,7))-_HS))</f>
        <v>0</v>
      </c>
      <c r="N269" s="16"/>
      <c r="O269" s="16"/>
    </row>
    <row r="270" spans="2:15" ht="15" customHeight="1" x14ac:dyDescent="0.25">
      <c r="B270" s="31">
        <f>WEEKNUM(Tableau1[[#This Row],[Date]])</f>
        <v>39</v>
      </c>
      <c r="C270" s="32">
        <f>debut+ROW()-ROW(Tableau1[[#Headers],[Date]])-1</f>
        <v>45558</v>
      </c>
      <c r="D270" s="33" t="str">
        <f>UPPER(TEXT((Tableau1[[#This Row],[Date]]),"mmmm"))</f>
        <v>SEPTEMBRE</v>
      </c>
      <c r="E270" s="33">
        <f>YEAR(Tableau1[[#This Row],[Date]])</f>
        <v>2024</v>
      </c>
      <c r="F270" s="34"/>
      <c r="G270" s="34"/>
      <c r="H270" s="34"/>
      <c r="I270" s="34"/>
      <c r="J270" s="38"/>
      <c r="K270" s="39">
        <f>MOD(Tableau1[[#This Row],[Fin
apm]]-Tableau1[[#This Row],[Début
apm]],1)+MOD(Tableau1[[#This Row],[Fin
matin]]-Tableau1[[#This Row],[Début
matin]],1)</f>
        <v>0</v>
      </c>
      <c r="L270" s="39">
        <f>IFERROR(VLOOKUP(Tableau1[[#This Row],[Abs.]],Tmotif[],3,0),0)</f>
        <v>0</v>
      </c>
      <c r="M270" s="39">
        <f ca="1">IF(WEEKDAY(Tableau1[[#This Row],[Date]],2)&lt;7,0,MAX(0,SUM(OFFSET(Tableau1[[#This Row],[Heures]],-6,,7))+SUM(OFFSET(Tableau1[[#This Row],[H_Abs]],-6,,7))-_HS))</f>
        <v>0</v>
      </c>
      <c r="N270" s="16"/>
      <c r="O270" s="16"/>
    </row>
    <row r="271" spans="2:15" ht="15" customHeight="1" x14ac:dyDescent="0.25">
      <c r="B271" s="31">
        <f>WEEKNUM(Tableau1[[#This Row],[Date]])</f>
        <v>39</v>
      </c>
      <c r="C271" s="32">
        <f>debut+ROW()-ROW(Tableau1[[#Headers],[Date]])-1</f>
        <v>45559</v>
      </c>
      <c r="D271" s="33" t="str">
        <f>UPPER(TEXT((Tableau1[[#This Row],[Date]]),"mmmm"))</f>
        <v>SEPTEMBRE</v>
      </c>
      <c r="E271" s="33">
        <f>YEAR(Tableau1[[#This Row],[Date]])</f>
        <v>2024</v>
      </c>
      <c r="F271" s="34"/>
      <c r="G271" s="34"/>
      <c r="H271" s="34"/>
      <c r="I271" s="34"/>
      <c r="J271" s="38"/>
      <c r="K271" s="39">
        <f>MOD(Tableau1[[#This Row],[Fin
apm]]-Tableau1[[#This Row],[Début
apm]],1)+MOD(Tableau1[[#This Row],[Fin
matin]]-Tableau1[[#This Row],[Début
matin]],1)</f>
        <v>0</v>
      </c>
      <c r="L271" s="39">
        <f>IFERROR(VLOOKUP(Tableau1[[#This Row],[Abs.]],Tmotif[],3,0),0)</f>
        <v>0</v>
      </c>
      <c r="M271" s="39">
        <f ca="1">IF(WEEKDAY(Tableau1[[#This Row],[Date]],2)&lt;7,0,MAX(0,SUM(OFFSET(Tableau1[[#This Row],[Heures]],-6,,7))+SUM(OFFSET(Tableau1[[#This Row],[H_Abs]],-6,,7))-_HS))</f>
        <v>0</v>
      </c>
      <c r="N271" s="16"/>
      <c r="O271" s="16"/>
    </row>
    <row r="272" spans="2:15" ht="15" customHeight="1" x14ac:dyDescent="0.25">
      <c r="B272" s="31">
        <f>WEEKNUM(Tableau1[[#This Row],[Date]])</f>
        <v>39</v>
      </c>
      <c r="C272" s="32">
        <f>debut+ROW()-ROW(Tableau1[[#Headers],[Date]])-1</f>
        <v>45560</v>
      </c>
      <c r="D272" s="33" t="str">
        <f>UPPER(TEXT((Tableau1[[#This Row],[Date]]),"mmmm"))</f>
        <v>SEPTEMBRE</v>
      </c>
      <c r="E272" s="33">
        <f>YEAR(Tableau1[[#This Row],[Date]])</f>
        <v>2024</v>
      </c>
      <c r="F272" s="34"/>
      <c r="G272" s="34"/>
      <c r="H272" s="34"/>
      <c r="I272" s="34"/>
      <c r="J272" s="38"/>
      <c r="K272" s="39">
        <f>MOD(Tableau1[[#This Row],[Fin
apm]]-Tableau1[[#This Row],[Début
apm]],1)+MOD(Tableau1[[#This Row],[Fin
matin]]-Tableau1[[#This Row],[Début
matin]],1)</f>
        <v>0</v>
      </c>
      <c r="L272" s="39">
        <f>IFERROR(VLOOKUP(Tableau1[[#This Row],[Abs.]],Tmotif[],3,0),0)</f>
        <v>0</v>
      </c>
      <c r="M272" s="39">
        <f ca="1">IF(WEEKDAY(Tableau1[[#This Row],[Date]],2)&lt;7,0,MAX(0,SUM(OFFSET(Tableau1[[#This Row],[Heures]],-6,,7))+SUM(OFFSET(Tableau1[[#This Row],[H_Abs]],-6,,7))-_HS))</f>
        <v>0</v>
      </c>
      <c r="N272" s="16"/>
      <c r="O272" s="16"/>
    </row>
    <row r="273" spans="2:15" ht="15" customHeight="1" x14ac:dyDescent="0.25">
      <c r="B273" s="31">
        <f>WEEKNUM(Tableau1[[#This Row],[Date]])</f>
        <v>39</v>
      </c>
      <c r="C273" s="32">
        <f>debut+ROW()-ROW(Tableau1[[#Headers],[Date]])-1</f>
        <v>45561</v>
      </c>
      <c r="D273" s="33" t="str">
        <f>UPPER(TEXT((Tableau1[[#This Row],[Date]]),"mmmm"))</f>
        <v>SEPTEMBRE</v>
      </c>
      <c r="E273" s="33">
        <f>YEAR(Tableau1[[#This Row],[Date]])</f>
        <v>2024</v>
      </c>
      <c r="F273" s="34"/>
      <c r="G273" s="34"/>
      <c r="H273" s="34"/>
      <c r="I273" s="34"/>
      <c r="J273" s="38"/>
      <c r="K273" s="39">
        <f>MOD(Tableau1[[#This Row],[Fin
apm]]-Tableau1[[#This Row],[Début
apm]],1)+MOD(Tableau1[[#This Row],[Fin
matin]]-Tableau1[[#This Row],[Début
matin]],1)</f>
        <v>0</v>
      </c>
      <c r="L273" s="39">
        <f>IFERROR(VLOOKUP(Tableau1[[#This Row],[Abs.]],Tmotif[],3,0),0)</f>
        <v>0</v>
      </c>
      <c r="M273" s="39">
        <f ca="1">IF(WEEKDAY(Tableau1[[#This Row],[Date]],2)&lt;7,0,MAX(0,SUM(OFFSET(Tableau1[[#This Row],[Heures]],-6,,7))+SUM(OFFSET(Tableau1[[#This Row],[H_Abs]],-6,,7))-_HS))</f>
        <v>0</v>
      </c>
      <c r="N273" s="16"/>
      <c r="O273" s="16"/>
    </row>
    <row r="274" spans="2:15" ht="15" customHeight="1" x14ac:dyDescent="0.25">
      <c r="B274" s="31">
        <f>WEEKNUM(Tableau1[[#This Row],[Date]])</f>
        <v>39</v>
      </c>
      <c r="C274" s="32">
        <f>debut+ROW()-ROW(Tableau1[[#Headers],[Date]])-1</f>
        <v>45562</v>
      </c>
      <c r="D274" s="33" t="str">
        <f>UPPER(TEXT((Tableau1[[#This Row],[Date]]),"mmmm"))</f>
        <v>SEPTEMBRE</v>
      </c>
      <c r="E274" s="33">
        <f>YEAR(Tableau1[[#This Row],[Date]])</f>
        <v>2024</v>
      </c>
      <c r="F274" s="34"/>
      <c r="G274" s="34"/>
      <c r="H274" s="34"/>
      <c r="I274" s="34"/>
      <c r="J274" s="38"/>
      <c r="K274" s="39">
        <f>MOD(Tableau1[[#This Row],[Fin
apm]]-Tableau1[[#This Row],[Début
apm]],1)+MOD(Tableau1[[#This Row],[Fin
matin]]-Tableau1[[#This Row],[Début
matin]],1)</f>
        <v>0</v>
      </c>
      <c r="L274" s="39">
        <f>IFERROR(VLOOKUP(Tableau1[[#This Row],[Abs.]],Tmotif[],3,0),0)</f>
        <v>0</v>
      </c>
      <c r="M274" s="39">
        <f ca="1">IF(WEEKDAY(Tableau1[[#This Row],[Date]],2)&lt;7,0,MAX(0,SUM(OFFSET(Tableau1[[#This Row],[Heures]],-6,,7))+SUM(OFFSET(Tableau1[[#This Row],[H_Abs]],-6,,7))-_HS))</f>
        <v>0</v>
      </c>
      <c r="N274" s="16"/>
      <c r="O274" s="16"/>
    </row>
    <row r="275" spans="2:15" ht="15" customHeight="1" x14ac:dyDescent="0.25">
      <c r="B275" s="31">
        <f>WEEKNUM(Tableau1[[#This Row],[Date]])</f>
        <v>39</v>
      </c>
      <c r="C275" s="32">
        <f>debut+ROW()-ROW(Tableau1[[#Headers],[Date]])-1</f>
        <v>45563</v>
      </c>
      <c r="D275" s="33" t="str">
        <f>UPPER(TEXT((Tableau1[[#This Row],[Date]]),"mmmm"))</f>
        <v>SEPTEMBRE</v>
      </c>
      <c r="E275" s="33">
        <f>YEAR(Tableau1[[#This Row],[Date]])</f>
        <v>2024</v>
      </c>
      <c r="F275" s="34"/>
      <c r="G275" s="34"/>
      <c r="H275" s="34"/>
      <c r="I275" s="34"/>
      <c r="J275" s="38"/>
      <c r="K275" s="39">
        <f>MOD(Tableau1[[#This Row],[Fin
apm]]-Tableau1[[#This Row],[Début
apm]],1)+MOD(Tableau1[[#This Row],[Fin
matin]]-Tableau1[[#This Row],[Début
matin]],1)</f>
        <v>0</v>
      </c>
      <c r="L275" s="39">
        <f>IFERROR(VLOOKUP(Tableau1[[#This Row],[Abs.]],Tmotif[],3,0),0)</f>
        <v>0</v>
      </c>
      <c r="M275" s="39">
        <f ca="1">IF(WEEKDAY(Tableau1[[#This Row],[Date]],2)&lt;7,0,MAX(0,SUM(OFFSET(Tableau1[[#This Row],[Heures]],-6,,7))+SUM(OFFSET(Tableau1[[#This Row],[H_Abs]],-6,,7))-_HS))</f>
        <v>0</v>
      </c>
      <c r="N275" s="16"/>
      <c r="O275" s="16"/>
    </row>
    <row r="276" spans="2:15" ht="15" customHeight="1" x14ac:dyDescent="0.25">
      <c r="B276" s="31">
        <f>WEEKNUM(Tableau1[[#This Row],[Date]])</f>
        <v>40</v>
      </c>
      <c r="C276" s="32">
        <f>debut+ROW()-ROW(Tableau1[[#Headers],[Date]])-1</f>
        <v>45564</v>
      </c>
      <c r="D276" s="33" t="str">
        <f>UPPER(TEXT((Tableau1[[#This Row],[Date]]),"mmmm"))</f>
        <v>SEPTEMBRE</v>
      </c>
      <c r="E276" s="33">
        <f>YEAR(Tableau1[[#This Row],[Date]])</f>
        <v>2024</v>
      </c>
      <c r="F276" s="34"/>
      <c r="G276" s="34"/>
      <c r="H276" s="34"/>
      <c r="I276" s="34"/>
      <c r="J276" s="38"/>
      <c r="K276" s="39">
        <f>MOD(Tableau1[[#This Row],[Fin
apm]]-Tableau1[[#This Row],[Début
apm]],1)+MOD(Tableau1[[#This Row],[Fin
matin]]-Tableau1[[#This Row],[Début
matin]],1)</f>
        <v>0</v>
      </c>
      <c r="L276" s="39">
        <f>IFERROR(VLOOKUP(Tableau1[[#This Row],[Abs.]],Tmotif[],3,0),0)</f>
        <v>0</v>
      </c>
      <c r="M276" s="39">
        <f ca="1">IF(WEEKDAY(Tableau1[[#This Row],[Date]],2)&lt;7,0,MAX(0,SUM(OFFSET(Tableau1[[#This Row],[Heures]],-6,,7))+SUM(OFFSET(Tableau1[[#This Row],[H_Abs]],-6,,7))-_HS))</f>
        <v>0</v>
      </c>
      <c r="N276" s="16"/>
      <c r="O276" s="16"/>
    </row>
    <row r="277" spans="2:15" ht="15" customHeight="1" x14ac:dyDescent="0.25">
      <c r="B277" s="31">
        <f>WEEKNUM(Tableau1[[#This Row],[Date]])</f>
        <v>40</v>
      </c>
      <c r="C277" s="32">
        <f>debut+ROW()-ROW(Tableau1[[#Headers],[Date]])-1</f>
        <v>45565</v>
      </c>
      <c r="D277" s="33" t="str">
        <f>UPPER(TEXT((Tableau1[[#This Row],[Date]]),"mmmm"))</f>
        <v>SEPTEMBRE</v>
      </c>
      <c r="E277" s="33">
        <f>YEAR(Tableau1[[#This Row],[Date]])</f>
        <v>2024</v>
      </c>
      <c r="F277" s="34"/>
      <c r="G277" s="34"/>
      <c r="H277" s="34"/>
      <c r="I277" s="34"/>
      <c r="J277" s="38"/>
      <c r="K277" s="39">
        <f>MOD(Tableau1[[#This Row],[Fin
apm]]-Tableau1[[#This Row],[Début
apm]],1)+MOD(Tableau1[[#This Row],[Fin
matin]]-Tableau1[[#This Row],[Début
matin]],1)</f>
        <v>0</v>
      </c>
      <c r="L277" s="39">
        <f>IFERROR(VLOOKUP(Tableau1[[#This Row],[Abs.]],Tmotif[],3,0),0)</f>
        <v>0</v>
      </c>
      <c r="M277" s="39">
        <f ca="1">IF(WEEKDAY(Tableau1[[#This Row],[Date]],2)&lt;7,0,MAX(0,SUM(OFFSET(Tableau1[[#This Row],[Heures]],-6,,7))+SUM(OFFSET(Tableau1[[#This Row],[H_Abs]],-6,,7))-_HS))</f>
        <v>0</v>
      </c>
      <c r="N277" s="16"/>
      <c r="O277" s="16"/>
    </row>
    <row r="278" spans="2:15" ht="15" customHeight="1" x14ac:dyDescent="0.25">
      <c r="B278" s="31">
        <f>WEEKNUM(Tableau1[[#This Row],[Date]])</f>
        <v>40</v>
      </c>
      <c r="C278" s="32">
        <f>debut+ROW()-ROW(Tableau1[[#Headers],[Date]])-1</f>
        <v>45566</v>
      </c>
      <c r="D278" s="33" t="str">
        <f>UPPER(TEXT((Tableau1[[#This Row],[Date]]),"mmmm"))</f>
        <v>OCTOBRE</v>
      </c>
      <c r="E278" s="33">
        <f>YEAR(Tableau1[[#This Row],[Date]])</f>
        <v>2024</v>
      </c>
      <c r="F278" s="34"/>
      <c r="G278" s="34"/>
      <c r="H278" s="34"/>
      <c r="I278" s="34"/>
      <c r="J278" s="38"/>
      <c r="K278" s="39">
        <f>MOD(Tableau1[[#This Row],[Fin
apm]]-Tableau1[[#This Row],[Début
apm]],1)+MOD(Tableau1[[#This Row],[Fin
matin]]-Tableau1[[#This Row],[Début
matin]],1)</f>
        <v>0</v>
      </c>
      <c r="L278" s="39">
        <f>IFERROR(VLOOKUP(Tableau1[[#This Row],[Abs.]],Tmotif[],3,0),0)</f>
        <v>0</v>
      </c>
      <c r="M278" s="39">
        <f ca="1">IF(WEEKDAY(Tableau1[[#This Row],[Date]],2)&lt;7,0,MAX(0,SUM(OFFSET(Tableau1[[#This Row],[Heures]],-6,,7))+SUM(OFFSET(Tableau1[[#This Row],[H_Abs]],-6,,7))-_HS))</f>
        <v>0</v>
      </c>
      <c r="N278" s="16"/>
      <c r="O278" s="16"/>
    </row>
    <row r="279" spans="2:15" ht="15" customHeight="1" x14ac:dyDescent="0.25">
      <c r="B279" s="31">
        <f>WEEKNUM(Tableau1[[#This Row],[Date]])</f>
        <v>40</v>
      </c>
      <c r="C279" s="32">
        <f>debut+ROW()-ROW(Tableau1[[#Headers],[Date]])-1</f>
        <v>45567</v>
      </c>
      <c r="D279" s="33" t="str">
        <f>UPPER(TEXT((Tableau1[[#This Row],[Date]]),"mmmm"))</f>
        <v>OCTOBRE</v>
      </c>
      <c r="E279" s="33">
        <f>YEAR(Tableau1[[#This Row],[Date]])</f>
        <v>2024</v>
      </c>
      <c r="F279" s="34"/>
      <c r="G279" s="34"/>
      <c r="H279" s="34"/>
      <c r="I279" s="34"/>
      <c r="J279" s="38"/>
      <c r="K279" s="39">
        <f>MOD(Tableau1[[#This Row],[Fin
apm]]-Tableau1[[#This Row],[Début
apm]],1)+MOD(Tableau1[[#This Row],[Fin
matin]]-Tableau1[[#This Row],[Début
matin]],1)</f>
        <v>0</v>
      </c>
      <c r="L279" s="39">
        <f>IFERROR(VLOOKUP(Tableau1[[#This Row],[Abs.]],Tmotif[],3,0),0)</f>
        <v>0</v>
      </c>
      <c r="M279" s="39">
        <f ca="1">IF(WEEKDAY(Tableau1[[#This Row],[Date]],2)&lt;7,0,MAX(0,SUM(OFFSET(Tableau1[[#This Row],[Heures]],-6,,7))+SUM(OFFSET(Tableau1[[#This Row],[H_Abs]],-6,,7))-_HS))</f>
        <v>0</v>
      </c>
      <c r="N279" s="16"/>
      <c r="O279" s="16"/>
    </row>
    <row r="280" spans="2:15" ht="15" customHeight="1" x14ac:dyDescent="0.25">
      <c r="B280" s="31">
        <f>WEEKNUM(Tableau1[[#This Row],[Date]])</f>
        <v>40</v>
      </c>
      <c r="C280" s="32">
        <f>debut+ROW()-ROW(Tableau1[[#Headers],[Date]])-1</f>
        <v>45568</v>
      </c>
      <c r="D280" s="33" t="str">
        <f>UPPER(TEXT((Tableau1[[#This Row],[Date]]),"mmmm"))</f>
        <v>OCTOBRE</v>
      </c>
      <c r="E280" s="33">
        <f>YEAR(Tableau1[[#This Row],[Date]])</f>
        <v>2024</v>
      </c>
      <c r="F280" s="34"/>
      <c r="G280" s="34"/>
      <c r="H280" s="34"/>
      <c r="I280" s="34"/>
      <c r="J280" s="38"/>
      <c r="K280" s="39">
        <f>MOD(Tableau1[[#This Row],[Fin
apm]]-Tableau1[[#This Row],[Début
apm]],1)+MOD(Tableau1[[#This Row],[Fin
matin]]-Tableau1[[#This Row],[Début
matin]],1)</f>
        <v>0</v>
      </c>
      <c r="L280" s="39">
        <f>IFERROR(VLOOKUP(Tableau1[[#This Row],[Abs.]],Tmotif[],3,0),0)</f>
        <v>0</v>
      </c>
      <c r="M280" s="39">
        <f ca="1">IF(WEEKDAY(Tableau1[[#This Row],[Date]],2)&lt;7,0,MAX(0,SUM(OFFSET(Tableau1[[#This Row],[Heures]],-6,,7))+SUM(OFFSET(Tableau1[[#This Row],[H_Abs]],-6,,7))-_HS))</f>
        <v>0</v>
      </c>
      <c r="N280" s="16"/>
      <c r="O280" s="16"/>
    </row>
    <row r="281" spans="2:15" ht="15" customHeight="1" x14ac:dyDescent="0.25">
      <c r="B281" s="31">
        <f>WEEKNUM(Tableau1[[#This Row],[Date]])</f>
        <v>40</v>
      </c>
      <c r="C281" s="32">
        <f>debut+ROW()-ROW(Tableau1[[#Headers],[Date]])-1</f>
        <v>45569</v>
      </c>
      <c r="D281" s="33" t="str">
        <f>UPPER(TEXT((Tableau1[[#This Row],[Date]]),"mmmm"))</f>
        <v>OCTOBRE</v>
      </c>
      <c r="E281" s="33">
        <f>YEAR(Tableau1[[#This Row],[Date]])</f>
        <v>2024</v>
      </c>
      <c r="F281" s="34"/>
      <c r="G281" s="34"/>
      <c r="H281" s="34"/>
      <c r="I281" s="34"/>
      <c r="J281" s="38"/>
      <c r="K281" s="39">
        <f>MOD(Tableau1[[#This Row],[Fin
apm]]-Tableau1[[#This Row],[Début
apm]],1)+MOD(Tableau1[[#This Row],[Fin
matin]]-Tableau1[[#This Row],[Début
matin]],1)</f>
        <v>0</v>
      </c>
      <c r="L281" s="39">
        <f>IFERROR(VLOOKUP(Tableau1[[#This Row],[Abs.]],Tmotif[],3,0),0)</f>
        <v>0</v>
      </c>
      <c r="M281" s="39">
        <f ca="1">IF(WEEKDAY(Tableau1[[#This Row],[Date]],2)&lt;7,0,MAX(0,SUM(OFFSET(Tableau1[[#This Row],[Heures]],-6,,7))+SUM(OFFSET(Tableau1[[#This Row],[H_Abs]],-6,,7))-_HS))</f>
        <v>0</v>
      </c>
      <c r="N281" s="16"/>
      <c r="O281" s="16"/>
    </row>
    <row r="282" spans="2:15" ht="15" customHeight="1" x14ac:dyDescent="0.25">
      <c r="B282" s="31">
        <f>WEEKNUM(Tableau1[[#This Row],[Date]])</f>
        <v>40</v>
      </c>
      <c r="C282" s="32">
        <f>debut+ROW()-ROW(Tableau1[[#Headers],[Date]])-1</f>
        <v>45570</v>
      </c>
      <c r="D282" s="33" t="str">
        <f>UPPER(TEXT((Tableau1[[#This Row],[Date]]),"mmmm"))</f>
        <v>OCTOBRE</v>
      </c>
      <c r="E282" s="33">
        <f>YEAR(Tableau1[[#This Row],[Date]])</f>
        <v>2024</v>
      </c>
      <c r="F282" s="34"/>
      <c r="G282" s="34"/>
      <c r="H282" s="34"/>
      <c r="I282" s="34"/>
      <c r="J282" s="38"/>
      <c r="K282" s="39">
        <f>MOD(Tableau1[[#This Row],[Fin
apm]]-Tableau1[[#This Row],[Début
apm]],1)+MOD(Tableau1[[#This Row],[Fin
matin]]-Tableau1[[#This Row],[Début
matin]],1)</f>
        <v>0</v>
      </c>
      <c r="L282" s="39">
        <f>IFERROR(VLOOKUP(Tableau1[[#This Row],[Abs.]],Tmotif[],3,0),0)</f>
        <v>0</v>
      </c>
      <c r="M282" s="39">
        <f ca="1">IF(WEEKDAY(Tableau1[[#This Row],[Date]],2)&lt;7,0,MAX(0,SUM(OFFSET(Tableau1[[#This Row],[Heures]],-6,,7))+SUM(OFFSET(Tableau1[[#This Row],[H_Abs]],-6,,7))-_HS))</f>
        <v>0</v>
      </c>
      <c r="N282" s="16"/>
      <c r="O282" s="16"/>
    </row>
    <row r="283" spans="2:15" ht="15" customHeight="1" x14ac:dyDescent="0.25">
      <c r="B283" s="31">
        <f>WEEKNUM(Tableau1[[#This Row],[Date]])</f>
        <v>41</v>
      </c>
      <c r="C283" s="32">
        <f>debut+ROW()-ROW(Tableau1[[#Headers],[Date]])-1</f>
        <v>45571</v>
      </c>
      <c r="D283" s="33" t="str">
        <f>UPPER(TEXT((Tableau1[[#This Row],[Date]]),"mmmm"))</f>
        <v>OCTOBRE</v>
      </c>
      <c r="E283" s="33">
        <f>YEAR(Tableau1[[#This Row],[Date]])</f>
        <v>2024</v>
      </c>
      <c r="F283" s="34"/>
      <c r="G283" s="34"/>
      <c r="H283" s="34"/>
      <c r="I283" s="34"/>
      <c r="J283" s="38"/>
      <c r="K283" s="39">
        <f>MOD(Tableau1[[#This Row],[Fin
apm]]-Tableau1[[#This Row],[Début
apm]],1)+MOD(Tableau1[[#This Row],[Fin
matin]]-Tableau1[[#This Row],[Début
matin]],1)</f>
        <v>0</v>
      </c>
      <c r="L283" s="39">
        <f>IFERROR(VLOOKUP(Tableau1[[#This Row],[Abs.]],Tmotif[],3,0),0)</f>
        <v>0</v>
      </c>
      <c r="M283" s="39">
        <f ca="1">IF(WEEKDAY(Tableau1[[#This Row],[Date]],2)&lt;7,0,MAX(0,SUM(OFFSET(Tableau1[[#This Row],[Heures]],-6,,7))+SUM(OFFSET(Tableau1[[#This Row],[H_Abs]],-6,,7))-_HS))</f>
        <v>0</v>
      </c>
      <c r="N283" s="16"/>
      <c r="O283" s="16"/>
    </row>
    <row r="284" spans="2:15" ht="15" customHeight="1" x14ac:dyDescent="0.25">
      <c r="B284" s="31">
        <f>WEEKNUM(Tableau1[[#This Row],[Date]])</f>
        <v>41</v>
      </c>
      <c r="C284" s="32">
        <f>debut+ROW()-ROW(Tableau1[[#Headers],[Date]])-1</f>
        <v>45572</v>
      </c>
      <c r="D284" s="33" t="str">
        <f>UPPER(TEXT((Tableau1[[#This Row],[Date]]),"mmmm"))</f>
        <v>OCTOBRE</v>
      </c>
      <c r="E284" s="33">
        <f>YEAR(Tableau1[[#This Row],[Date]])</f>
        <v>2024</v>
      </c>
      <c r="F284" s="34"/>
      <c r="G284" s="34"/>
      <c r="H284" s="34"/>
      <c r="I284" s="34"/>
      <c r="J284" s="38"/>
      <c r="K284" s="39">
        <f>MOD(Tableau1[[#This Row],[Fin
apm]]-Tableau1[[#This Row],[Début
apm]],1)+MOD(Tableau1[[#This Row],[Fin
matin]]-Tableau1[[#This Row],[Début
matin]],1)</f>
        <v>0</v>
      </c>
      <c r="L284" s="39">
        <f>IFERROR(VLOOKUP(Tableau1[[#This Row],[Abs.]],Tmotif[],3,0),0)</f>
        <v>0</v>
      </c>
      <c r="M284" s="39">
        <f ca="1">IF(WEEKDAY(Tableau1[[#This Row],[Date]],2)&lt;7,0,MAX(0,SUM(OFFSET(Tableau1[[#This Row],[Heures]],-6,,7))+SUM(OFFSET(Tableau1[[#This Row],[H_Abs]],-6,,7))-_HS))</f>
        <v>0</v>
      </c>
      <c r="N284" s="16"/>
      <c r="O284" s="16"/>
    </row>
    <row r="285" spans="2:15" ht="15" customHeight="1" x14ac:dyDescent="0.25">
      <c r="B285" s="31">
        <f>WEEKNUM(Tableau1[[#This Row],[Date]])</f>
        <v>41</v>
      </c>
      <c r="C285" s="32">
        <f>debut+ROW()-ROW(Tableau1[[#Headers],[Date]])-1</f>
        <v>45573</v>
      </c>
      <c r="D285" s="33" t="str">
        <f>UPPER(TEXT((Tableau1[[#This Row],[Date]]),"mmmm"))</f>
        <v>OCTOBRE</v>
      </c>
      <c r="E285" s="33">
        <f>YEAR(Tableau1[[#This Row],[Date]])</f>
        <v>2024</v>
      </c>
      <c r="F285" s="34"/>
      <c r="G285" s="34"/>
      <c r="H285" s="34"/>
      <c r="I285" s="34"/>
      <c r="J285" s="38"/>
      <c r="K285" s="39">
        <f>MOD(Tableau1[[#This Row],[Fin
apm]]-Tableau1[[#This Row],[Début
apm]],1)+MOD(Tableau1[[#This Row],[Fin
matin]]-Tableau1[[#This Row],[Début
matin]],1)</f>
        <v>0</v>
      </c>
      <c r="L285" s="39">
        <f>IFERROR(VLOOKUP(Tableau1[[#This Row],[Abs.]],Tmotif[],3,0),0)</f>
        <v>0</v>
      </c>
      <c r="M285" s="39">
        <f ca="1">IF(WEEKDAY(Tableau1[[#This Row],[Date]],2)&lt;7,0,MAX(0,SUM(OFFSET(Tableau1[[#This Row],[Heures]],-6,,7))+SUM(OFFSET(Tableau1[[#This Row],[H_Abs]],-6,,7))-_HS))</f>
        <v>0</v>
      </c>
      <c r="N285" s="16"/>
      <c r="O285" s="16"/>
    </row>
    <row r="286" spans="2:15" ht="15" customHeight="1" x14ac:dyDescent="0.25">
      <c r="B286" s="31">
        <f>WEEKNUM(Tableau1[[#This Row],[Date]])</f>
        <v>41</v>
      </c>
      <c r="C286" s="32">
        <f>debut+ROW()-ROW(Tableau1[[#Headers],[Date]])-1</f>
        <v>45574</v>
      </c>
      <c r="D286" s="33" t="str">
        <f>UPPER(TEXT((Tableau1[[#This Row],[Date]]),"mmmm"))</f>
        <v>OCTOBRE</v>
      </c>
      <c r="E286" s="33">
        <f>YEAR(Tableau1[[#This Row],[Date]])</f>
        <v>2024</v>
      </c>
      <c r="F286" s="34"/>
      <c r="G286" s="34"/>
      <c r="H286" s="34"/>
      <c r="I286" s="34"/>
      <c r="J286" s="38"/>
      <c r="K286" s="39">
        <f>MOD(Tableau1[[#This Row],[Fin
apm]]-Tableau1[[#This Row],[Début
apm]],1)+MOD(Tableau1[[#This Row],[Fin
matin]]-Tableau1[[#This Row],[Début
matin]],1)</f>
        <v>0</v>
      </c>
      <c r="L286" s="39">
        <f>IFERROR(VLOOKUP(Tableau1[[#This Row],[Abs.]],Tmotif[],3,0),0)</f>
        <v>0</v>
      </c>
      <c r="M286" s="39">
        <f ca="1">IF(WEEKDAY(Tableau1[[#This Row],[Date]],2)&lt;7,0,MAX(0,SUM(OFFSET(Tableau1[[#This Row],[Heures]],-6,,7))+SUM(OFFSET(Tableau1[[#This Row],[H_Abs]],-6,,7))-_HS))</f>
        <v>0</v>
      </c>
      <c r="N286" s="16"/>
      <c r="O286" s="16"/>
    </row>
    <row r="287" spans="2:15" ht="15" customHeight="1" x14ac:dyDescent="0.25">
      <c r="B287" s="31">
        <f>WEEKNUM(Tableau1[[#This Row],[Date]])</f>
        <v>41</v>
      </c>
      <c r="C287" s="32">
        <f>debut+ROW()-ROW(Tableau1[[#Headers],[Date]])-1</f>
        <v>45575</v>
      </c>
      <c r="D287" s="33" t="str">
        <f>UPPER(TEXT((Tableau1[[#This Row],[Date]]),"mmmm"))</f>
        <v>OCTOBRE</v>
      </c>
      <c r="E287" s="33">
        <f>YEAR(Tableau1[[#This Row],[Date]])</f>
        <v>2024</v>
      </c>
      <c r="F287" s="34"/>
      <c r="G287" s="34"/>
      <c r="H287" s="34"/>
      <c r="I287" s="34"/>
      <c r="J287" s="38"/>
      <c r="K287" s="39">
        <f>MOD(Tableau1[[#This Row],[Fin
apm]]-Tableau1[[#This Row],[Début
apm]],1)+MOD(Tableau1[[#This Row],[Fin
matin]]-Tableau1[[#This Row],[Début
matin]],1)</f>
        <v>0</v>
      </c>
      <c r="L287" s="39">
        <f>IFERROR(VLOOKUP(Tableau1[[#This Row],[Abs.]],Tmotif[],3,0),0)</f>
        <v>0</v>
      </c>
      <c r="M287" s="39">
        <f ca="1">IF(WEEKDAY(Tableau1[[#This Row],[Date]],2)&lt;7,0,MAX(0,SUM(OFFSET(Tableau1[[#This Row],[Heures]],-6,,7))+SUM(OFFSET(Tableau1[[#This Row],[H_Abs]],-6,,7))-_HS))</f>
        <v>0</v>
      </c>
      <c r="N287" s="16"/>
      <c r="O287" s="16"/>
    </row>
    <row r="288" spans="2:15" ht="15" customHeight="1" x14ac:dyDescent="0.25">
      <c r="B288" s="31">
        <f>WEEKNUM(Tableau1[[#This Row],[Date]])</f>
        <v>41</v>
      </c>
      <c r="C288" s="32">
        <f>debut+ROW()-ROW(Tableau1[[#Headers],[Date]])-1</f>
        <v>45576</v>
      </c>
      <c r="D288" s="33" t="str">
        <f>UPPER(TEXT((Tableau1[[#This Row],[Date]]),"mmmm"))</f>
        <v>OCTOBRE</v>
      </c>
      <c r="E288" s="33">
        <f>YEAR(Tableau1[[#This Row],[Date]])</f>
        <v>2024</v>
      </c>
      <c r="F288" s="34"/>
      <c r="G288" s="34"/>
      <c r="H288" s="34"/>
      <c r="I288" s="34"/>
      <c r="J288" s="38"/>
      <c r="K288" s="39">
        <f>MOD(Tableau1[[#This Row],[Fin
apm]]-Tableau1[[#This Row],[Début
apm]],1)+MOD(Tableau1[[#This Row],[Fin
matin]]-Tableau1[[#This Row],[Début
matin]],1)</f>
        <v>0</v>
      </c>
      <c r="L288" s="39">
        <f>IFERROR(VLOOKUP(Tableau1[[#This Row],[Abs.]],Tmotif[],3,0),0)</f>
        <v>0</v>
      </c>
      <c r="M288" s="39">
        <f ca="1">IF(WEEKDAY(Tableau1[[#This Row],[Date]],2)&lt;7,0,MAX(0,SUM(OFFSET(Tableau1[[#This Row],[Heures]],-6,,7))+SUM(OFFSET(Tableau1[[#This Row],[H_Abs]],-6,,7))-_HS))</f>
        <v>0</v>
      </c>
      <c r="N288" s="16"/>
      <c r="O288" s="16"/>
    </row>
    <row r="289" spans="2:15" ht="15" customHeight="1" x14ac:dyDescent="0.25">
      <c r="B289" s="31">
        <f>WEEKNUM(Tableau1[[#This Row],[Date]])</f>
        <v>41</v>
      </c>
      <c r="C289" s="32">
        <f>debut+ROW()-ROW(Tableau1[[#Headers],[Date]])-1</f>
        <v>45577</v>
      </c>
      <c r="D289" s="33" t="str">
        <f>UPPER(TEXT((Tableau1[[#This Row],[Date]]),"mmmm"))</f>
        <v>OCTOBRE</v>
      </c>
      <c r="E289" s="33">
        <f>YEAR(Tableau1[[#This Row],[Date]])</f>
        <v>2024</v>
      </c>
      <c r="F289" s="34"/>
      <c r="G289" s="34"/>
      <c r="H289" s="34"/>
      <c r="I289" s="34"/>
      <c r="J289" s="38"/>
      <c r="K289" s="39">
        <f>MOD(Tableau1[[#This Row],[Fin
apm]]-Tableau1[[#This Row],[Début
apm]],1)+MOD(Tableau1[[#This Row],[Fin
matin]]-Tableau1[[#This Row],[Début
matin]],1)</f>
        <v>0</v>
      </c>
      <c r="L289" s="39">
        <f>IFERROR(VLOOKUP(Tableau1[[#This Row],[Abs.]],Tmotif[],3,0),0)</f>
        <v>0</v>
      </c>
      <c r="M289" s="39">
        <f ca="1">IF(WEEKDAY(Tableau1[[#This Row],[Date]],2)&lt;7,0,MAX(0,SUM(OFFSET(Tableau1[[#This Row],[Heures]],-6,,7))+SUM(OFFSET(Tableau1[[#This Row],[H_Abs]],-6,,7))-_HS))</f>
        <v>0</v>
      </c>
      <c r="N289" s="16"/>
      <c r="O289" s="16"/>
    </row>
    <row r="290" spans="2:15" ht="15" customHeight="1" x14ac:dyDescent="0.25">
      <c r="B290" s="31">
        <f>WEEKNUM(Tableau1[[#This Row],[Date]])</f>
        <v>42</v>
      </c>
      <c r="C290" s="32">
        <f>debut+ROW()-ROW(Tableau1[[#Headers],[Date]])-1</f>
        <v>45578</v>
      </c>
      <c r="D290" s="33" t="str">
        <f>UPPER(TEXT((Tableau1[[#This Row],[Date]]),"mmmm"))</f>
        <v>OCTOBRE</v>
      </c>
      <c r="E290" s="33">
        <f>YEAR(Tableau1[[#This Row],[Date]])</f>
        <v>2024</v>
      </c>
      <c r="F290" s="34"/>
      <c r="G290" s="34"/>
      <c r="H290" s="34"/>
      <c r="I290" s="34"/>
      <c r="J290" s="38"/>
      <c r="K290" s="39">
        <f>MOD(Tableau1[[#This Row],[Fin
apm]]-Tableau1[[#This Row],[Début
apm]],1)+MOD(Tableau1[[#This Row],[Fin
matin]]-Tableau1[[#This Row],[Début
matin]],1)</f>
        <v>0</v>
      </c>
      <c r="L290" s="39">
        <f>IFERROR(VLOOKUP(Tableau1[[#This Row],[Abs.]],Tmotif[],3,0),0)</f>
        <v>0</v>
      </c>
      <c r="M290" s="39">
        <f ca="1">IF(WEEKDAY(Tableau1[[#This Row],[Date]],2)&lt;7,0,MAX(0,SUM(OFFSET(Tableau1[[#This Row],[Heures]],-6,,7))+SUM(OFFSET(Tableau1[[#This Row],[H_Abs]],-6,,7))-_HS))</f>
        <v>0</v>
      </c>
      <c r="N290" s="16"/>
      <c r="O290" s="16"/>
    </row>
    <row r="291" spans="2:15" ht="15" customHeight="1" x14ac:dyDescent="0.25">
      <c r="B291" s="31">
        <f>WEEKNUM(Tableau1[[#This Row],[Date]])</f>
        <v>42</v>
      </c>
      <c r="C291" s="32">
        <f>debut+ROW()-ROW(Tableau1[[#Headers],[Date]])-1</f>
        <v>45579</v>
      </c>
      <c r="D291" s="33" t="str">
        <f>UPPER(TEXT((Tableau1[[#This Row],[Date]]),"mmmm"))</f>
        <v>OCTOBRE</v>
      </c>
      <c r="E291" s="33">
        <f>YEAR(Tableau1[[#This Row],[Date]])</f>
        <v>2024</v>
      </c>
      <c r="F291" s="34"/>
      <c r="G291" s="34"/>
      <c r="H291" s="34"/>
      <c r="I291" s="34"/>
      <c r="J291" s="38"/>
      <c r="K291" s="39">
        <f>MOD(Tableau1[[#This Row],[Fin
apm]]-Tableau1[[#This Row],[Début
apm]],1)+MOD(Tableau1[[#This Row],[Fin
matin]]-Tableau1[[#This Row],[Début
matin]],1)</f>
        <v>0</v>
      </c>
      <c r="L291" s="39">
        <f>IFERROR(VLOOKUP(Tableau1[[#This Row],[Abs.]],Tmotif[],3,0),0)</f>
        <v>0</v>
      </c>
      <c r="M291" s="39">
        <f ca="1">IF(WEEKDAY(Tableau1[[#This Row],[Date]],2)&lt;7,0,MAX(0,SUM(OFFSET(Tableau1[[#This Row],[Heures]],-6,,7))+SUM(OFFSET(Tableau1[[#This Row],[H_Abs]],-6,,7))-_HS))</f>
        <v>0</v>
      </c>
      <c r="N291" s="16"/>
      <c r="O291" s="16"/>
    </row>
    <row r="292" spans="2:15" ht="15" customHeight="1" x14ac:dyDescent="0.25">
      <c r="B292" s="31">
        <f>WEEKNUM(Tableau1[[#This Row],[Date]])</f>
        <v>42</v>
      </c>
      <c r="C292" s="32">
        <f>debut+ROW()-ROW(Tableau1[[#Headers],[Date]])-1</f>
        <v>45580</v>
      </c>
      <c r="D292" s="33" t="str">
        <f>UPPER(TEXT((Tableau1[[#This Row],[Date]]),"mmmm"))</f>
        <v>OCTOBRE</v>
      </c>
      <c r="E292" s="33">
        <f>YEAR(Tableau1[[#This Row],[Date]])</f>
        <v>2024</v>
      </c>
      <c r="F292" s="34"/>
      <c r="G292" s="34"/>
      <c r="H292" s="34"/>
      <c r="I292" s="34"/>
      <c r="J292" s="38"/>
      <c r="K292" s="39">
        <f>MOD(Tableau1[[#This Row],[Fin
apm]]-Tableau1[[#This Row],[Début
apm]],1)+MOD(Tableau1[[#This Row],[Fin
matin]]-Tableau1[[#This Row],[Début
matin]],1)</f>
        <v>0</v>
      </c>
      <c r="L292" s="39">
        <f>IFERROR(VLOOKUP(Tableau1[[#This Row],[Abs.]],Tmotif[],3,0),0)</f>
        <v>0</v>
      </c>
      <c r="M292" s="39">
        <f ca="1">IF(WEEKDAY(Tableau1[[#This Row],[Date]],2)&lt;7,0,MAX(0,SUM(OFFSET(Tableau1[[#This Row],[Heures]],-6,,7))+SUM(OFFSET(Tableau1[[#This Row],[H_Abs]],-6,,7))-_HS))</f>
        <v>0</v>
      </c>
      <c r="N292" s="16"/>
      <c r="O292" s="16"/>
    </row>
    <row r="293" spans="2:15" ht="15" customHeight="1" x14ac:dyDescent="0.25">
      <c r="B293" s="31">
        <f>WEEKNUM(Tableau1[[#This Row],[Date]])</f>
        <v>42</v>
      </c>
      <c r="C293" s="32">
        <f>debut+ROW()-ROW(Tableau1[[#Headers],[Date]])-1</f>
        <v>45581</v>
      </c>
      <c r="D293" s="33" t="str">
        <f>UPPER(TEXT((Tableau1[[#This Row],[Date]]),"mmmm"))</f>
        <v>OCTOBRE</v>
      </c>
      <c r="E293" s="33">
        <f>YEAR(Tableau1[[#This Row],[Date]])</f>
        <v>2024</v>
      </c>
      <c r="F293" s="34"/>
      <c r="G293" s="34"/>
      <c r="H293" s="34"/>
      <c r="I293" s="34"/>
      <c r="J293" s="38"/>
      <c r="K293" s="39">
        <f>MOD(Tableau1[[#This Row],[Fin
apm]]-Tableau1[[#This Row],[Début
apm]],1)+MOD(Tableau1[[#This Row],[Fin
matin]]-Tableau1[[#This Row],[Début
matin]],1)</f>
        <v>0</v>
      </c>
      <c r="L293" s="39">
        <f>IFERROR(VLOOKUP(Tableau1[[#This Row],[Abs.]],Tmotif[],3,0),0)</f>
        <v>0</v>
      </c>
      <c r="M293" s="39">
        <f ca="1">IF(WEEKDAY(Tableau1[[#This Row],[Date]],2)&lt;7,0,MAX(0,SUM(OFFSET(Tableau1[[#This Row],[Heures]],-6,,7))+SUM(OFFSET(Tableau1[[#This Row],[H_Abs]],-6,,7))-_HS))</f>
        <v>0</v>
      </c>
      <c r="N293" s="16"/>
      <c r="O293" s="16"/>
    </row>
    <row r="294" spans="2:15" ht="15" customHeight="1" x14ac:dyDescent="0.25">
      <c r="B294" s="31">
        <f>WEEKNUM(Tableau1[[#This Row],[Date]])</f>
        <v>42</v>
      </c>
      <c r="C294" s="32">
        <f>debut+ROW()-ROW(Tableau1[[#Headers],[Date]])-1</f>
        <v>45582</v>
      </c>
      <c r="D294" s="33" t="str">
        <f>UPPER(TEXT((Tableau1[[#This Row],[Date]]),"mmmm"))</f>
        <v>OCTOBRE</v>
      </c>
      <c r="E294" s="33">
        <f>YEAR(Tableau1[[#This Row],[Date]])</f>
        <v>2024</v>
      </c>
      <c r="F294" s="34"/>
      <c r="G294" s="34"/>
      <c r="H294" s="34"/>
      <c r="I294" s="34"/>
      <c r="J294" s="38"/>
      <c r="K294" s="39">
        <f>MOD(Tableau1[[#This Row],[Fin
apm]]-Tableau1[[#This Row],[Début
apm]],1)+MOD(Tableau1[[#This Row],[Fin
matin]]-Tableau1[[#This Row],[Début
matin]],1)</f>
        <v>0</v>
      </c>
      <c r="L294" s="39">
        <f>IFERROR(VLOOKUP(Tableau1[[#This Row],[Abs.]],Tmotif[],3,0),0)</f>
        <v>0</v>
      </c>
      <c r="M294" s="39">
        <f ca="1">IF(WEEKDAY(Tableau1[[#This Row],[Date]],2)&lt;7,0,MAX(0,SUM(OFFSET(Tableau1[[#This Row],[Heures]],-6,,7))+SUM(OFFSET(Tableau1[[#This Row],[H_Abs]],-6,,7))-_HS))</f>
        <v>0</v>
      </c>
      <c r="N294" s="16"/>
      <c r="O294" s="16"/>
    </row>
    <row r="295" spans="2:15" ht="15" customHeight="1" x14ac:dyDescent="0.25">
      <c r="B295" s="31">
        <f>WEEKNUM(Tableau1[[#This Row],[Date]])</f>
        <v>42</v>
      </c>
      <c r="C295" s="32">
        <f>debut+ROW()-ROW(Tableau1[[#Headers],[Date]])-1</f>
        <v>45583</v>
      </c>
      <c r="D295" s="33" t="str">
        <f>UPPER(TEXT((Tableau1[[#This Row],[Date]]),"mmmm"))</f>
        <v>OCTOBRE</v>
      </c>
      <c r="E295" s="33">
        <f>YEAR(Tableau1[[#This Row],[Date]])</f>
        <v>2024</v>
      </c>
      <c r="F295" s="34"/>
      <c r="G295" s="34"/>
      <c r="H295" s="34"/>
      <c r="I295" s="34"/>
      <c r="J295" s="38"/>
      <c r="K295" s="39">
        <f>MOD(Tableau1[[#This Row],[Fin
apm]]-Tableau1[[#This Row],[Début
apm]],1)+MOD(Tableau1[[#This Row],[Fin
matin]]-Tableau1[[#This Row],[Début
matin]],1)</f>
        <v>0</v>
      </c>
      <c r="L295" s="39">
        <f>IFERROR(VLOOKUP(Tableau1[[#This Row],[Abs.]],Tmotif[],3,0),0)</f>
        <v>0</v>
      </c>
      <c r="M295" s="39">
        <f ca="1">IF(WEEKDAY(Tableau1[[#This Row],[Date]],2)&lt;7,0,MAX(0,SUM(OFFSET(Tableau1[[#This Row],[Heures]],-6,,7))+SUM(OFFSET(Tableau1[[#This Row],[H_Abs]],-6,,7))-_HS))</f>
        <v>0</v>
      </c>
      <c r="N295" s="16"/>
      <c r="O295" s="16"/>
    </row>
    <row r="296" spans="2:15" ht="15" customHeight="1" x14ac:dyDescent="0.25">
      <c r="B296" s="31">
        <f>WEEKNUM(Tableau1[[#This Row],[Date]])</f>
        <v>42</v>
      </c>
      <c r="C296" s="32">
        <f>debut+ROW()-ROW(Tableau1[[#Headers],[Date]])-1</f>
        <v>45584</v>
      </c>
      <c r="D296" s="33" t="str">
        <f>UPPER(TEXT((Tableau1[[#This Row],[Date]]),"mmmm"))</f>
        <v>OCTOBRE</v>
      </c>
      <c r="E296" s="33">
        <f>YEAR(Tableau1[[#This Row],[Date]])</f>
        <v>2024</v>
      </c>
      <c r="F296" s="34"/>
      <c r="G296" s="34"/>
      <c r="H296" s="34"/>
      <c r="I296" s="34"/>
      <c r="J296" s="38"/>
      <c r="K296" s="39">
        <f>MOD(Tableau1[[#This Row],[Fin
apm]]-Tableau1[[#This Row],[Début
apm]],1)+MOD(Tableau1[[#This Row],[Fin
matin]]-Tableau1[[#This Row],[Début
matin]],1)</f>
        <v>0</v>
      </c>
      <c r="L296" s="39">
        <f>IFERROR(VLOOKUP(Tableau1[[#This Row],[Abs.]],Tmotif[],3,0),0)</f>
        <v>0</v>
      </c>
      <c r="M296" s="39">
        <f ca="1">IF(WEEKDAY(Tableau1[[#This Row],[Date]],2)&lt;7,0,MAX(0,SUM(OFFSET(Tableau1[[#This Row],[Heures]],-6,,7))+SUM(OFFSET(Tableau1[[#This Row],[H_Abs]],-6,,7))-_HS))</f>
        <v>0</v>
      </c>
      <c r="N296" s="16"/>
      <c r="O296" s="16"/>
    </row>
    <row r="297" spans="2:15" ht="15" customHeight="1" x14ac:dyDescent="0.25">
      <c r="B297" s="31">
        <f>WEEKNUM(Tableau1[[#This Row],[Date]])</f>
        <v>43</v>
      </c>
      <c r="C297" s="32">
        <f>debut+ROW()-ROW(Tableau1[[#Headers],[Date]])-1</f>
        <v>45585</v>
      </c>
      <c r="D297" s="33" t="str">
        <f>UPPER(TEXT((Tableau1[[#This Row],[Date]]),"mmmm"))</f>
        <v>OCTOBRE</v>
      </c>
      <c r="E297" s="33">
        <f>YEAR(Tableau1[[#This Row],[Date]])</f>
        <v>2024</v>
      </c>
      <c r="F297" s="34"/>
      <c r="G297" s="34"/>
      <c r="H297" s="34"/>
      <c r="I297" s="34"/>
      <c r="J297" s="38"/>
      <c r="K297" s="39">
        <f>MOD(Tableau1[[#This Row],[Fin
apm]]-Tableau1[[#This Row],[Début
apm]],1)+MOD(Tableau1[[#This Row],[Fin
matin]]-Tableau1[[#This Row],[Début
matin]],1)</f>
        <v>0</v>
      </c>
      <c r="L297" s="39">
        <f>IFERROR(VLOOKUP(Tableau1[[#This Row],[Abs.]],Tmotif[],3,0),0)</f>
        <v>0</v>
      </c>
      <c r="M297" s="39">
        <f ca="1">IF(WEEKDAY(Tableau1[[#This Row],[Date]],2)&lt;7,0,MAX(0,SUM(OFFSET(Tableau1[[#This Row],[Heures]],-6,,7))+SUM(OFFSET(Tableau1[[#This Row],[H_Abs]],-6,,7))-_HS))</f>
        <v>0</v>
      </c>
      <c r="N297" s="16"/>
      <c r="O297" s="16"/>
    </row>
    <row r="298" spans="2:15" ht="15" customHeight="1" x14ac:dyDescent="0.25">
      <c r="B298" s="31">
        <f>WEEKNUM(Tableau1[[#This Row],[Date]])</f>
        <v>43</v>
      </c>
      <c r="C298" s="32">
        <f>debut+ROW()-ROW(Tableau1[[#Headers],[Date]])-1</f>
        <v>45586</v>
      </c>
      <c r="D298" s="33" t="str">
        <f>UPPER(TEXT((Tableau1[[#This Row],[Date]]),"mmmm"))</f>
        <v>OCTOBRE</v>
      </c>
      <c r="E298" s="33">
        <f>YEAR(Tableau1[[#This Row],[Date]])</f>
        <v>2024</v>
      </c>
      <c r="F298" s="34"/>
      <c r="G298" s="34"/>
      <c r="H298" s="34"/>
      <c r="I298" s="34"/>
      <c r="J298" s="38"/>
      <c r="K298" s="39">
        <f>MOD(Tableau1[[#This Row],[Fin
apm]]-Tableau1[[#This Row],[Début
apm]],1)+MOD(Tableau1[[#This Row],[Fin
matin]]-Tableau1[[#This Row],[Début
matin]],1)</f>
        <v>0</v>
      </c>
      <c r="L298" s="39">
        <f>IFERROR(VLOOKUP(Tableau1[[#This Row],[Abs.]],Tmotif[],3,0),0)</f>
        <v>0</v>
      </c>
      <c r="M298" s="39">
        <f ca="1">IF(WEEKDAY(Tableau1[[#This Row],[Date]],2)&lt;7,0,MAX(0,SUM(OFFSET(Tableau1[[#This Row],[Heures]],-6,,7))+SUM(OFFSET(Tableau1[[#This Row],[H_Abs]],-6,,7))-_HS))</f>
        <v>0</v>
      </c>
      <c r="N298" s="16"/>
      <c r="O298" s="16"/>
    </row>
    <row r="299" spans="2:15" ht="15" customHeight="1" x14ac:dyDescent="0.25">
      <c r="B299" s="31">
        <f>WEEKNUM(Tableau1[[#This Row],[Date]])</f>
        <v>43</v>
      </c>
      <c r="C299" s="32">
        <f>debut+ROW()-ROW(Tableau1[[#Headers],[Date]])-1</f>
        <v>45587</v>
      </c>
      <c r="D299" s="33" t="str">
        <f>UPPER(TEXT((Tableau1[[#This Row],[Date]]),"mmmm"))</f>
        <v>OCTOBRE</v>
      </c>
      <c r="E299" s="33">
        <f>YEAR(Tableau1[[#This Row],[Date]])</f>
        <v>2024</v>
      </c>
      <c r="F299" s="34"/>
      <c r="G299" s="34"/>
      <c r="H299" s="34"/>
      <c r="I299" s="34"/>
      <c r="J299" s="38"/>
      <c r="K299" s="39">
        <f>MOD(Tableau1[[#This Row],[Fin
apm]]-Tableau1[[#This Row],[Début
apm]],1)+MOD(Tableau1[[#This Row],[Fin
matin]]-Tableau1[[#This Row],[Début
matin]],1)</f>
        <v>0</v>
      </c>
      <c r="L299" s="39">
        <f>IFERROR(VLOOKUP(Tableau1[[#This Row],[Abs.]],Tmotif[],3,0),0)</f>
        <v>0</v>
      </c>
      <c r="M299" s="39">
        <f ca="1">IF(WEEKDAY(Tableau1[[#This Row],[Date]],2)&lt;7,0,MAX(0,SUM(OFFSET(Tableau1[[#This Row],[Heures]],-6,,7))+SUM(OFFSET(Tableau1[[#This Row],[H_Abs]],-6,,7))-_HS))</f>
        <v>0</v>
      </c>
      <c r="N299" s="16"/>
      <c r="O299" s="16"/>
    </row>
    <row r="300" spans="2:15" ht="15" customHeight="1" x14ac:dyDescent="0.25">
      <c r="B300" s="31">
        <f>WEEKNUM(Tableau1[[#This Row],[Date]])</f>
        <v>43</v>
      </c>
      <c r="C300" s="32">
        <f>debut+ROW()-ROW(Tableau1[[#Headers],[Date]])-1</f>
        <v>45588</v>
      </c>
      <c r="D300" s="33" t="str">
        <f>UPPER(TEXT((Tableau1[[#This Row],[Date]]),"mmmm"))</f>
        <v>OCTOBRE</v>
      </c>
      <c r="E300" s="33">
        <f>YEAR(Tableau1[[#This Row],[Date]])</f>
        <v>2024</v>
      </c>
      <c r="F300" s="34"/>
      <c r="G300" s="34"/>
      <c r="H300" s="34"/>
      <c r="I300" s="34"/>
      <c r="J300" s="38"/>
      <c r="K300" s="39">
        <f>MOD(Tableau1[[#This Row],[Fin
apm]]-Tableau1[[#This Row],[Début
apm]],1)+MOD(Tableau1[[#This Row],[Fin
matin]]-Tableau1[[#This Row],[Début
matin]],1)</f>
        <v>0</v>
      </c>
      <c r="L300" s="39">
        <f>IFERROR(VLOOKUP(Tableau1[[#This Row],[Abs.]],Tmotif[],3,0),0)</f>
        <v>0</v>
      </c>
      <c r="M300" s="39">
        <f ca="1">IF(WEEKDAY(Tableau1[[#This Row],[Date]],2)&lt;7,0,MAX(0,SUM(OFFSET(Tableau1[[#This Row],[Heures]],-6,,7))+SUM(OFFSET(Tableau1[[#This Row],[H_Abs]],-6,,7))-_HS))</f>
        <v>0</v>
      </c>
      <c r="N300" s="16"/>
      <c r="O300" s="16"/>
    </row>
    <row r="301" spans="2:15" ht="15" customHeight="1" x14ac:dyDescent="0.25">
      <c r="B301" s="31">
        <f>WEEKNUM(Tableau1[[#This Row],[Date]])</f>
        <v>43</v>
      </c>
      <c r="C301" s="32">
        <f>debut+ROW()-ROW(Tableau1[[#Headers],[Date]])-1</f>
        <v>45589</v>
      </c>
      <c r="D301" s="33" t="str">
        <f>UPPER(TEXT((Tableau1[[#This Row],[Date]]),"mmmm"))</f>
        <v>OCTOBRE</v>
      </c>
      <c r="E301" s="33">
        <f>YEAR(Tableau1[[#This Row],[Date]])</f>
        <v>2024</v>
      </c>
      <c r="F301" s="34"/>
      <c r="G301" s="34"/>
      <c r="H301" s="34"/>
      <c r="I301" s="34"/>
      <c r="J301" s="38"/>
      <c r="K301" s="39">
        <f>MOD(Tableau1[[#This Row],[Fin
apm]]-Tableau1[[#This Row],[Début
apm]],1)+MOD(Tableau1[[#This Row],[Fin
matin]]-Tableau1[[#This Row],[Début
matin]],1)</f>
        <v>0</v>
      </c>
      <c r="L301" s="39">
        <f>IFERROR(VLOOKUP(Tableau1[[#This Row],[Abs.]],Tmotif[],3,0),0)</f>
        <v>0</v>
      </c>
      <c r="M301" s="39">
        <f ca="1">IF(WEEKDAY(Tableau1[[#This Row],[Date]],2)&lt;7,0,MAX(0,SUM(OFFSET(Tableau1[[#This Row],[Heures]],-6,,7))+SUM(OFFSET(Tableau1[[#This Row],[H_Abs]],-6,,7))-_HS))</f>
        <v>0</v>
      </c>
      <c r="N301" s="16"/>
      <c r="O301" s="16"/>
    </row>
    <row r="302" spans="2:15" ht="15" customHeight="1" x14ac:dyDescent="0.25">
      <c r="B302" s="31">
        <f>WEEKNUM(Tableau1[[#This Row],[Date]])</f>
        <v>43</v>
      </c>
      <c r="C302" s="32">
        <f>debut+ROW()-ROW(Tableau1[[#Headers],[Date]])-1</f>
        <v>45590</v>
      </c>
      <c r="D302" s="33" t="str">
        <f>UPPER(TEXT((Tableau1[[#This Row],[Date]]),"mmmm"))</f>
        <v>OCTOBRE</v>
      </c>
      <c r="E302" s="33">
        <f>YEAR(Tableau1[[#This Row],[Date]])</f>
        <v>2024</v>
      </c>
      <c r="F302" s="34"/>
      <c r="G302" s="34"/>
      <c r="H302" s="34"/>
      <c r="I302" s="34"/>
      <c r="J302" s="38"/>
      <c r="K302" s="39">
        <f>MOD(Tableau1[[#This Row],[Fin
apm]]-Tableau1[[#This Row],[Début
apm]],1)+MOD(Tableau1[[#This Row],[Fin
matin]]-Tableau1[[#This Row],[Début
matin]],1)</f>
        <v>0</v>
      </c>
      <c r="L302" s="39">
        <f>IFERROR(VLOOKUP(Tableau1[[#This Row],[Abs.]],Tmotif[],3,0),0)</f>
        <v>0</v>
      </c>
      <c r="M302" s="39">
        <f ca="1">IF(WEEKDAY(Tableau1[[#This Row],[Date]],2)&lt;7,0,MAX(0,SUM(OFFSET(Tableau1[[#This Row],[Heures]],-6,,7))+SUM(OFFSET(Tableau1[[#This Row],[H_Abs]],-6,,7))-_HS))</f>
        <v>0</v>
      </c>
      <c r="N302" s="16"/>
      <c r="O302" s="16"/>
    </row>
    <row r="303" spans="2:15" ht="15" customHeight="1" x14ac:dyDescent="0.25">
      <c r="B303" s="31">
        <f>WEEKNUM(Tableau1[[#This Row],[Date]])</f>
        <v>43</v>
      </c>
      <c r="C303" s="32">
        <f>debut+ROW()-ROW(Tableau1[[#Headers],[Date]])-1</f>
        <v>45591</v>
      </c>
      <c r="D303" s="33" t="str">
        <f>UPPER(TEXT((Tableau1[[#This Row],[Date]]),"mmmm"))</f>
        <v>OCTOBRE</v>
      </c>
      <c r="E303" s="33">
        <f>YEAR(Tableau1[[#This Row],[Date]])</f>
        <v>2024</v>
      </c>
      <c r="F303" s="34"/>
      <c r="G303" s="34"/>
      <c r="H303" s="34"/>
      <c r="I303" s="34"/>
      <c r="J303" s="38"/>
      <c r="K303" s="39">
        <f>MOD(Tableau1[[#This Row],[Fin
apm]]-Tableau1[[#This Row],[Début
apm]],1)+MOD(Tableau1[[#This Row],[Fin
matin]]-Tableau1[[#This Row],[Début
matin]],1)</f>
        <v>0</v>
      </c>
      <c r="L303" s="39">
        <f>IFERROR(VLOOKUP(Tableau1[[#This Row],[Abs.]],Tmotif[],3,0),0)</f>
        <v>0</v>
      </c>
      <c r="M303" s="39">
        <f ca="1">IF(WEEKDAY(Tableau1[[#This Row],[Date]],2)&lt;7,0,MAX(0,SUM(OFFSET(Tableau1[[#This Row],[Heures]],-6,,7))+SUM(OFFSET(Tableau1[[#This Row],[H_Abs]],-6,,7))-_HS))</f>
        <v>0</v>
      </c>
      <c r="N303" s="16"/>
      <c r="O303" s="16"/>
    </row>
    <row r="304" spans="2:15" ht="15" customHeight="1" x14ac:dyDescent="0.25">
      <c r="B304" s="31">
        <f>WEEKNUM(Tableau1[[#This Row],[Date]])</f>
        <v>44</v>
      </c>
      <c r="C304" s="32">
        <f>debut+ROW()-ROW(Tableau1[[#Headers],[Date]])-1</f>
        <v>45592</v>
      </c>
      <c r="D304" s="33" t="str">
        <f>UPPER(TEXT((Tableau1[[#This Row],[Date]]),"mmmm"))</f>
        <v>OCTOBRE</v>
      </c>
      <c r="E304" s="33">
        <f>YEAR(Tableau1[[#This Row],[Date]])</f>
        <v>2024</v>
      </c>
      <c r="F304" s="34"/>
      <c r="G304" s="34"/>
      <c r="H304" s="34"/>
      <c r="I304" s="34"/>
      <c r="J304" s="38"/>
      <c r="K304" s="39">
        <f>MOD(Tableau1[[#This Row],[Fin
apm]]-Tableau1[[#This Row],[Début
apm]],1)+MOD(Tableau1[[#This Row],[Fin
matin]]-Tableau1[[#This Row],[Début
matin]],1)</f>
        <v>0</v>
      </c>
      <c r="L304" s="39">
        <f>IFERROR(VLOOKUP(Tableau1[[#This Row],[Abs.]],Tmotif[],3,0),0)</f>
        <v>0</v>
      </c>
      <c r="M304" s="39">
        <f ca="1">IF(WEEKDAY(Tableau1[[#This Row],[Date]],2)&lt;7,0,MAX(0,SUM(OFFSET(Tableau1[[#This Row],[Heures]],-6,,7))+SUM(OFFSET(Tableau1[[#This Row],[H_Abs]],-6,,7))-_HS))</f>
        <v>0</v>
      </c>
      <c r="N304" s="16"/>
      <c r="O304" s="16"/>
    </row>
    <row r="305" spans="2:15" ht="15" customHeight="1" x14ac:dyDescent="0.25">
      <c r="B305" s="31">
        <f>WEEKNUM(Tableau1[[#This Row],[Date]])</f>
        <v>44</v>
      </c>
      <c r="C305" s="32">
        <f>debut+ROW()-ROW(Tableau1[[#Headers],[Date]])-1</f>
        <v>45593</v>
      </c>
      <c r="D305" s="33" t="str">
        <f>UPPER(TEXT((Tableau1[[#This Row],[Date]]),"mmmm"))</f>
        <v>OCTOBRE</v>
      </c>
      <c r="E305" s="33">
        <f>YEAR(Tableau1[[#This Row],[Date]])</f>
        <v>2024</v>
      </c>
      <c r="F305" s="34"/>
      <c r="G305" s="34"/>
      <c r="H305" s="34"/>
      <c r="I305" s="34"/>
      <c r="J305" s="38"/>
      <c r="K305" s="39">
        <f>MOD(Tableau1[[#This Row],[Fin
apm]]-Tableau1[[#This Row],[Début
apm]],1)+MOD(Tableau1[[#This Row],[Fin
matin]]-Tableau1[[#This Row],[Début
matin]],1)</f>
        <v>0</v>
      </c>
      <c r="L305" s="39">
        <f>IFERROR(VLOOKUP(Tableau1[[#This Row],[Abs.]],Tmotif[],3,0),0)</f>
        <v>0</v>
      </c>
      <c r="M305" s="39">
        <f ca="1">IF(WEEKDAY(Tableau1[[#This Row],[Date]],2)&lt;7,0,MAX(0,SUM(OFFSET(Tableau1[[#This Row],[Heures]],-6,,7))+SUM(OFFSET(Tableau1[[#This Row],[H_Abs]],-6,,7))-_HS))</f>
        <v>0</v>
      </c>
      <c r="N305" s="16"/>
      <c r="O305" s="16"/>
    </row>
    <row r="306" spans="2:15" ht="15" customHeight="1" x14ac:dyDescent="0.25">
      <c r="B306" s="31">
        <f>WEEKNUM(Tableau1[[#This Row],[Date]])</f>
        <v>44</v>
      </c>
      <c r="C306" s="32">
        <f>debut+ROW()-ROW(Tableau1[[#Headers],[Date]])-1</f>
        <v>45594</v>
      </c>
      <c r="D306" s="33" t="str">
        <f>UPPER(TEXT((Tableau1[[#This Row],[Date]]),"mmmm"))</f>
        <v>OCTOBRE</v>
      </c>
      <c r="E306" s="33">
        <f>YEAR(Tableau1[[#This Row],[Date]])</f>
        <v>2024</v>
      </c>
      <c r="F306" s="34"/>
      <c r="G306" s="34"/>
      <c r="H306" s="34"/>
      <c r="I306" s="34"/>
      <c r="J306" s="38"/>
      <c r="K306" s="39">
        <f>MOD(Tableau1[[#This Row],[Fin
apm]]-Tableau1[[#This Row],[Début
apm]],1)+MOD(Tableau1[[#This Row],[Fin
matin]]-Tableau1[[#This Row],[Début
matin]],1)</f>
        <v>0</v>
      </c>
      <c r="L306" s="39">
        <f>IFERROR(VLOOKUP(Tableau1[[#This Row],[Abs.]],Tmotif[],3,0),0)</f>
        <v>0</v>
      </c>
      <c r="M306" s="39">
        <f ca="1">IF(WEEKDAY(Tableau1[[#This Row],[Date]],2)&lt;7,0,MAX(0,SUM(OFFSET(Tableau1[[#This Row],[Heures]],-6,,7))+SUM(OFFSET(Tableau1[[#This Row],[H_Abs]],-6,,7))-_HS))</f>
        <v>0</v>
      </c>
      <c r="N306" s="16"/>
      <c r="O306" s="16"/>
    </row>
    <row r="307" spans="2:15" ht="15" customHeight="1" x14ac:dyDescent="0.25">
      <c r="B307" s="31">
        <f>WEEKNUM(Tableau1[[#This Row],[Date]])</f>
        <v>44</v>
      </c>
      <c r="C307" s="32">
        <f>debut+ROW()-ROW(Tableau1[[#Headers],[Date]])-1</f>
        <v>45595</v>
      </c>
      <c r="D307" s="33" t="str">
        <f>UPPER(TEXT((Tableau1[[#This Row],[Date]]),"mmmm"))</f>
        <v>OCTOBRE</v>
      </c>
      <c r="E307" s="33">
        <f>YEAR(Tableau1[[#This Row],[Date]])</f>
        <v>2024</v>
      </c>
      <c r="F307" s="34"/>
      <c r="G307" s="34"/>
      <c r="H307" s="34"/>
      <c r="I307" s="34"/>
      <c r="J307" s="38"/>
      <c r="K307" s="39">
        <f>MOD(Tableau1[[#This Row],[Fin
apm]]-Tableau1[[#This Row],[Début
apm]],1)+MOD(Tableau1[[#This Row],[Fin
matin]]-Tableau1[[#This Row],[Début
matin]],1)</f>
        <v>0</v>
      </c>
      <c r="L307" s="39">
        <f>IFERROR(VLOOKUP(Tableau1[[#This Row],[Abs.]],Tmotif[],3,0),0)</f>
        <v>0</v>
      </c>
      <c r="M307" s="39">
        <f ca="1">IF(WEEKDAY(Tableau1[[#This Row],[Date]],2)&lt;7,0,MAX(0,SUM(OFFSET(Tableau1[[#This Row],[Heures]],-6,,7))+SUM(OFFSET(Tableau1[[#This Row],[H_Abs]],-6,,7))-_HS))</f>
        <v>0</v>
      </c>
      <c r="N307" s="16"/>
      <c r="O307" s="16"/>
    </row>
    <row r="308" spans="2:15" ht="15" customHeight="1" x14ac:dyDescent="0.25">
      <c r="B308" s="31">
        <f>WEEKNUM(Tableau1[[#This Row],[Date]])</f>
        <v>44</v>
      </c>
      <c r="C308" s="32">
        <f>debut+ROW()-ROW(Tableau1[[#Headers],[Date]])-1</f>
        <v>45596</v>
      </c>
      <c r="D308" s="33" t="str">
        <f>UPPER(TEXT((Tableau1[[#This Row],[Date]]),"mmmm"))</f>
        <v>OCTOBRE</v>
      </c>
      <c r="E308" s="33">
        <f>YEAR(Tableau1[[#This Row],[Date]])</f>
        <v>2024</v>
      </c>
      <c r="F308" s="34"/>
      <c r="G308" s="34"/>
      <c r="H308" s="34"/>
      <c r="I308" s="34"/>
      <c r="J308" s="38"/>
      <c r="K308" s="39">
        <f>MOD(Tableau1[[#This Row],[Fin
apm]]-Tableau1[[#This Row],[Début
apm]],1)+MOD(Tableau1[[#This Row],[Fin
matin]]-Tableau1[[#This Row],[Début
matin]],1)</f>
        <v>0</v>
      </c>
      <c r="L308" s="39">
        <f>IFERROR(VLOOKUP(Tableau1[[#This Row],[Abs.]],Tmotif[],3,0),0)</f>
        <v>0</v>
      </c>
      <c r="M308" s="39">
        <f ca="1">IF(WEEKDAY(Tableau1[[#This Row],[Date]],2)&lt;7,0,MAX(0,SUM(OFFSET(Tableau1[[#This Row],[Heures]],-6,,7))+SUM(OFFSET(Tableau1[[#This Row],[H_Abs]],-6,,7))-_HS))</f>
        <v>0</v>
      </c>
      <c r="N308" s="16"/>
      <c r="O308" s="16"/>
    </row>
    <row r="309" spans="2:15" ht="15" customHeight="1" x14ac:dyDescent="0.25">
      <c r="B309" s="31">
        <f>WEEKNUM(Tableau1[[#This Row],[Date]])</f>
        <v>44</v>
      </c>
      <c r="C309" s="32">
        <f>debut+ROW()-ROW(Tableau1[[#Headers],[Date]])-1</f>
        <v>45597</v>
      </c>
      <c r="D309" s="33" t="str">
        <f>UPPER(TEXT((Tableau1[[#This Row],[Date]]),"mmmm"))</f>
        <v>NOVEMBRE</v>
      </c>
      <c r="E309" s="33">
        <f>YEAR(Tableau1[[#This Row],[Date]])</f>
        <v>2024</v>
      </c>
      <c r="F309" s="34"/>
      <c r="G309" s="34"/>
      <c r="H309" s="34"/>
      <c r="I309" s="34"/>
      <c r="J309" s="38"/>
      <c r="K309" s="39">
        <f>MOD(Tableau1[[#This Row],[Fin
apm]]-Tableau1[[#This Row],[Début
apm]],1)+MOD(Tableau1[[#This Row],[Fin
matin]]-Tableau1[[#This Row],[Début
matin]],1)</f>
        <v>0</v>
      </c>
      <c r="L309" s="39">
        <f>IFERROR(VLOOKUP(Tableau1[[#This Row],[Abs.]],Tmotif[],3,0),0)</f>
        <v>0</v>
      </c>
      <c r="M309" s="39">
        <f ca="1">IF(WEEKDAY(Tableau1[[#This Row],[Date]],2)&lt;7,0,MAX(0,SUM(OFFSET(Tableau1[[#This Row],[Heures]],-6,,7))+SUM(OFFSET(Tableau1[[#This Row],[H_Abs]],-6,,7))-_HS))</f>
        <v>0</v>
      </c>
      <c r="N309" s="16"/>
      <c r="O309" s="16"/>
    </row>
    <row r="310" spans="2:15" ht="15" customHeight="1" x14ac:dyDescent="0.25">
      <c r="B310" s="31">
        <f>WEEKNUM(Tableau1[[#This Row],[Date]])</f>
        <v>44</v>
      </c>
      <c r="C310" s="32">
        <f>debut+ROW()-ROW(Tableau1[[#Headers],[Date]])-1</f>
        <v>45598</v>
      </c>
      <c r="D310" s="33" t="str">
        <f>UPPER(TEXT((Tableau1[[#This Row],[Date]]),"mmmm"))</f>
        <v>NOVEMBRE</v>
      </c>
      <c r="E310" s="33">
        <f>YEAR(Tableau1[[#This Row],[Date]])</f>
        <v>2024</v>
      </c>
      <c r="F310" s="34"/>
      <c r="G310" s="34"/>
      <c r="H310" s="34"/>
      <c r="I310" s="34"/>
      <c r="J310" s="38"/>
      <c r="K310" s="39">
        <f>MOD(Tableau1[[#This Row],[Fin
apm]]-Tableau1[[#This Row],[Début
apm]],1)+MOD(Tableau1[[#This Row],[Fin
matin]]-Tableau1[[#This Row],[Début
matin]],1)</f>
        <v>0</v>
      </c>
      <c r="L310" s="39">
        <f>IFERROR(VLOOKUP(Tableau1[[#This Row],[Abs.]],Tmotif[],3,0),0)</f>
        <v>0</v>
      </c>
      <c r="M310" s="39">
        <f ca="1">IF(WEEKDAY(Tableau1[[#This Row],[Date]],2)&lt;7,0,MAX(0,SUM(OFFSET(Tableau1[[#This Row],[Heures]],-6,,7))+SUM(OFFSET(Tableau1[[#This Row],[H_Abs]],-6,,7))-_HS))</f>
        <v>0</v>
      </c>
      <c r="N310" s="16"/>
      <c r="O310" s="16"/>
    </row>
    <row r="311" spans="2:15" ht="15" customHeight="1" x14ac:dyDescent="0.25">
      <c r="B311" s="31">
        <f>WEEKNUM(Tableau1[[#This Row],[Date]])</f>
        <v>45</v>
      </c>
      <c r="C311" s="32">
        <f>debut+ROW()-ROW(Tableau1[[#Headers],[Date]])-1</f>
        <v>45599</v>
      </c>
      <c r="D311" s="33" t="str">
        <f>UPPER(TEXT((Tableau1[[#This Row],[Date]]),"mmmm"))</f>
        <v>NOVEMBRE</v>
      </c>
      <c r="E311" s="33">
        <f>YEAR(Tableau1[[#This Row],[Date]])</f>
        <v>2024</v>
      </c>
      <c r="F311" s="34"/>
      <c r="G311" s="34"/>
      <c r="H311" s="34"/>
      <c r="I311" s="34"/>
      <c r="J311" s="38"/>
      <c r="K311" s="39">
        <f>MOD(Tableau1[[#This Row],[Fin
apm]]-Tableau1[[#This Row],[Début
apm]],1)+MOD(Tableau1[[#This Row],[Fin
matin]]-Tableau1[[#This Row],[Début
matin]],1)</f>
        <v>0</v>
      </c>
      <c r="L311" s="39">
        <f>IFERROR(VLOOKUP(Tableau1[[#This Row],[Abs.]],Tmotif[],3,0),0)</f>
        <v>0</v>
      </c>
      <c r="M311" s="39">
        <f ca="1">IF(WEEKDAY(Tableau1[[#This Row],[Date]],2)&lt;7,0,MAX(0,SUM(OFFSET(Tableau1[[#This Row],[Heures]],-6,,7))+SUM(OFFSET(Tableau1[[#This Row],[H_Abs]],-6,,7))-_HS))</f>
        <v>0</v>
      </c>
      <c r="N311" s="16"/>
      <c r="O311" s="16"/>
    </row>
    <row r="312" spans="2:15" ht="15" customHeight="1" x14ac:dyDescent="0.25">
      <c r="B312" s="31">
        <f>WEEKNUM(Tableau1[[#This Row],[Date]])</f>
        <v>45</v>
      </c>
      <c r="C312" s="32">
        <f>debut+ROW()-ROW(Tableau1[[#Headers],[Date]])-1</f>
        <v>45600</v>
      </c>
      <c r="D312" s="33" t="str">
        <f>UPPER(TEXT((Tableau1[[#This Row],[Date]]),"mmmm"))</f>
        <v>NOVEMBRE</v>
      </c>
      <c r="E312" s="33">
        <f>YEAR(Tableau1[[#This Row],[Date]])</f>
        <v>2024</v>
      </c>
      <c r="F312" s="34"/>
      <c r="G312" s="34"/>
      <c r="H312" s="34"/>
      <c r="I312" s="34"/>
      <c r="J312" s="38"/>
      <c r="K312" s="39">
        <f>MOD(Tableau1[[#This Row],[Fin
apm]]-Tableau1[[#This Row],[Début
apm]],1)+MOD(Tableau1[[#This Row],[Fin
matin]]-Tableau1[[#This Row],[Début
matin]],1)</f>
        <v>0</v>
      </c>
      <c r="L312" s="39">
        <f>IFERROR(VLOOKUP(Tableau1[[#This Row],[Abs.]],Tmotif[],3,0),0)</f>
        <v>0</v>
      </c>
      <c r="M312" s="39">
        <f ca="1">IF(WEEKDAY(Tableau1[[#This Row],[Date]],2)&lt;7,0,MAX(0,SUM(OFFSET(Tableau1[[#This Row],[Heures]],-6,,7))+SUM(OFFSET(Tableau1[[#This Row],[H_Abs]],-6,,7))-_HS))</f>
        <v>0</v>
      </c>
      <c r="N312" s="16"/>
      <c r="O312" s="16"/>
    </row>
    <row r="313" spans="2:15" ht="15" customHeight="1" x14ac:dyDescent="0.25">
      <c r="B313" s="31">
        <f>WEEKNUM(Tableau1[[#This Row],[Date]])</f>
        <v>45</v>
      </c>
      <c r="C313" s="32">
        <f>debut+ROW()-ROW(Tableau1[[#Headers],[Date]])-1</f>
        <v>45601</v>
      </c>
      <c r="D313" s="33" t="str">
        <f>UPPER(TEXT((Tableau1[[#This Row],[Date]]),"mmmm"))</f>
        <v>NOVEMBRE</v>
      </c>
      <c r="E313" s="33">
        <f>YEAR(Tableau1[[#This Row],[Date]])</f>
        <v>2024</v>
      </c>
      <c r="F313" s="34"/>
      <c r="G313" s="34"/>
      <c r="H313" s="34"/>
      <c r="I313" s="34"/>
      <c r="J313" s="38"/>
      <c r="K313" s="39">
        <f>MOD(Tableau1[[#This Row],[Fin
apm]]-Tableau1[[#This Row],[Début
apm]],1)+MOD(Tableau1[[#This Row],[Fin
matin]]-Tableau1[[#This Row],[Début
matin]],1)</f>
        <v>0</v>
      </c>
      <c r="L313" s="39">
        <f>IFERROR(VLOOKUP(Tableau1[[#This Row],[Abs.]],Tmotif[],3,0),0)</f>
        <v>0</v>
      </c>
      <c r="M313" s="39">
        <f ca="1">IF(WEEKDAY(Tableau1[[#This Row],[Date]],2)&lt;7,0,MAX(0,SUM(OFFSET(Tableau1[[#This Row],[Heures]],-6,,7))+SUM(OFFSET(Tableau1[[#This Row],[H_Abs]],-6,,7))-_HS))</f>
        <v>0</v>
      </c>
      <c r="N313" s="16"/>
      <c r="O313" s="16"/>
    </row>
    <row r="314" spans="2:15" ht="15" customHeight="1" x14ac:dyDescent="0.25">
      <c r="B314" s="31">
        <f>WEEKNUM(Tableau1[[#This Row],[Date]])</f>
        <v>45</v>
      </c>
      <c r="C314" s="32">
        <f>debut+ROW()-ROW(Tableau1[[#Headers],[Date]])-1</f>
        <v>45602</v>
      </c>
      <c r="D314" s="33" t="str">
        <f>UPPER(TEXT((Tableau1[[#This Row],[Date]]),"mmmm"))</f>
        <v>NOVEMBRE</v>
      </c>
      <c r="E314" s="33">
        <f>YEAR(Tableau1[[#This Row],[Date]])</f>
        <v>2024</v>
      </c>
      <c r="F314" s="34"/>
      <c r="G314" s="34"/>
      <c r="H314" s="34"/>
      <c r="I314" s="34"/>
      <c r="J314" s="38"/>
      <c r="K314" s="39">
        <f>MOD(Tableau1[[#This Row],[Fin
apm]]-Tableau1[[#This Row],[Début
apm]],1)+MOD(Tableau1[[#This Row],[Fin
matin]]-Tableau1[[#This Row],[Début
matin]],1)</f>
        <v>0</v>
      </c>
      <c r="L314" s="39">
        <f>IFERROR(VLOOKUP(Tableau1[[#This Row],[Abs.]],Tmotif[],3,0),0)</f>
        <v>0</v>
      </c>
      <c r="M314" s="39">
        <f ca="1">IF(WEEKDAY(Tableau1[[#This Row],[Date]],2)&lt;7,0,MAX(0,SUM(OFFSET(Tableau1[[#This Row],[Heures]],-6,,7))+SUM(OFFSET(Tableau1[[#This Row],[H_Abs]],-6,,7))-_HS))</f>
        <v>0</v>
      </c>
      <c r="N314" s="16"/>
      <c r="O314" s="16"/>
    </row>
    <row r="315" spans="2:15" ht="15" customHeight="1" x14ac:dyDescent="0.25">
      <c r="B315" s="31">
        <f>WEEKNUM(Tableau1[[#This Row],[Date]])</f>
        <v>45</v>
      </c>
      <c r="C315" s="32">
        <f>debut+ROW()-ROW(Tableau1[[#Headers],[Date]])-1</f>
        <v>45603</v>
      </c>
      <c r="D315" s="33" t="str">
        <f>UPPER(TEXT((Tableau1[[#This Row],[Date]]),"mmmm"))</f>
        <v>NOVEMBRE</v>
      </c>
      <c r="E315" s="33">
        <f>YEAR(Tableau1[[#This Row],[Date]])</f>
        <v>2024</v>
      </c>
      <c r="F315" s="34"/>
      <c r="G315" s="34"/>
      <c r="H315" s="34"/>
      <c r="I315" s="34"/>
      <c r="J315" s="38"/>
      <c r="K315" s="39">
        <f>MOD(Tableau1[[#This Row],[Fin
apm]]-Tableau1[[#This Row],[Début
apm]],1)+MOD(Tableau1[[#This Row],[Fin
matin]]-Tableau1[[#This Row],[Début
matin]],1)</f>
        <v>0</v>
      </c>
      <c r="L315" s="39">
        <f>IFERROR(VLOOKUP(Tableau1[[#This Row],[Abs.]],Tmotif[],3,0),0)</f>
        <v>0</v>
      </c>
      <c r="M315" s="39">
        <f ca="1">IF(WEEKDAY(Tableau1[[#This Row],[Date]],2)&lt;7,0,MAX(0,SUM(OFFSET(Tableau1[[#This Row],[Heures]],-6,,7))+SUM(OFFSET(Tableau1[[#This Row],[H_Abs]],-6,,7))-_HS))</f>
        <v>0</v>
      </c>
      <c r="N315" s="16"/>
      <c r="O315" s="16"/>
    </row>
    <row r="316" spans="2:15" ht="15" customHeight="1" x14ac:dyDescent="0.25">
      <c r="B316" s="31">
        <f>WEEKNUM(Tableau1[[#This Row],[Date]])</f>
        <v>45</v>
      </c>
      <c r="C316" s="32">
        <f>debut+ROW()-ROW(Tableau1[[#Headers],[Date]])-1</f>
        <v>45604</v>
      </c>
      <c r="D316" s="33" t="str">
        <f>UPPER(TEXT((Tableau1[[#This Row],[Date]]),"mmmm"))</f>
        <v>NOVEMBRE</v>
      </c>
      <c r="E316" s="33">
        <f>YEAR(Tableau1[[#This Row],[Date]])</f>
        <v>2024</v>
      </c>
      <c r="F316" s="34"/>
      <c r="G316" s="34"/>
      <c r="H316" s="34"/>
      <c r="I316" s="34"/>
      <c r="J316" s="38"/>
      <c r="K316" s="39">
        <f>MOD(Tableau1[[#This Row],[Fin
apm]]-Tableau1[[#This Row],[Début
apm]],1)+MOD(Tableau1[[#This Row],[Fin
matin]]-Tableau1[[#This Row],[Début
matin]],1)</f>
        <v>0</v>
      </c>
      <c r="L316" s="39">
        <f>IFERROR(VLOOKUP(Tableau1[[#This Row],[Abs.]],Tmotif[],3,0),0)</f>
        <v>0</v>
      </c>
      <c r="M316" s="39">
        <f ca="1">IF(WEEKDAY(Tableau1[[#This Row],[Date]],2)&lt;7,0,MAX(0,SUM(OFFSET(Tableau1[[#This Row],[Heures]],-6,,7))+SUM(OFFSET(Tableau1[[#This Row],[H_Abs]],-6,,7))-_HS))</f>
        <v>0</v>
      </c>
      <c r="N316" s="16"/>
      <c r="O316" s="16"/>
    </row>
    <row r="317" spans="2:15" ht="15" customHeight="1" x14ac:dyDescent="0.25">
      <c r="B317" s="31">
        <f>WEEKNUM(Tableau1[[#This Row],[Date]])</f>
        <v>45</v>
      </c>
      <c r="C317" s="32">
        <f>debut+ROW()-ROW(Tableau1[[#Headers],[Date]])-1</f>
        <v>45605</v>
      </c>
      <c r="D317" s="33" t="str">
        <f>UPPER(TEXT((Tableau1[[#This Row],[Date]]),"mmmm"))</f>
        <v>NOVEMBRE</v>
      </c>
      <c r="E317" s="33">
        <f>YEAR(Tableau1[[#This Row],[Date]])</f>
        <v>2024</v>
      </c>
      <c r="F317" s="34"/>
      <c r="G317" s="34"/>
      <c r="H317" s="34"/>
      <c r="I317" s="34"/>
      <c r="J317" s="38"/>
      <c r="K317" s="39">
        <f>MOD(Tableau1[[#This Row],[Fin
apm]]-Tableau1[[#This Row],[Début
apm]],1)+MOD(Tableau1[[#This Row],[Fin
matin]]-Tableau1[[#This Row],[Début
matin]],1)</f>
        <v>0</v>
      </c>
      <c r="L317" s="39">
        <f>IFERROR(VLOOKUP(Tableau1[[#This Row],[Abs.]],Tmotif[],3,0),0)</f>
        <v>0</v>
      </c>
      <c r="M317" s="39">
        <f ca="1">IF(WEEKDAY(Tableau1[[#This Row],[Date]],2)&lt;7,0,MAX(0,SUM(OFFSET(Tableau1[[#This Row],[Heures]],-6,,7))+SUM(OFFSET(Tableau1[[#This Row],[H_Abs]],-6,,7))-_HS))</f>
        <v>0</v>
      </c>
      <c r="N317" s="16"/>
      <c r="O317" s="16"/>
    </row>
    <row r="318" spans="2:15" ht="15" customHeight="1" x14ac:dyDescent="0.25">
      <c r="B318" s="31">
        <f>WEEKNUM(Tableau1[[#This Row],[Date]])</f>
        <v>46</v>
      </c>
      <c r="C318" s="32">
        <f>debut+ROW()-ROW(Tableau1[[#Headers],[Date]])-1</f>
        <v>45606</v>
      </c>
      <c r="D318" s="33" t="str">
        <f>UPPER(TEXT((Tableau1[[#This Row],[Date]]),"mmmm"))</f>
        <v>NOVEMBRE</v>
      </c>
      <c r="E318" s="33">
        <f>YEAR(Tableau1[[#This Row],[Date]])</f>
        <v>2024</v>
      </c>
      <c r="F318" s="34"/>
      <c r="G318" s="34"/>
      <c r="H318" s="34"/>
      <c r="I318" s="34"/>
      <c r="J318" s="38"/>
      <c r="K318" s="39">
        <f>MOD(Tableau1[[#This Row],[Fin
apm]]-Tableau1[[#This Row],[Début
apm]],1)+MOD(Tableau1[[#This Row],[Fin
matin]]-Tableau1[[#This Row],[Début
matin]],1)</f>
        <v>0</v>
      </c>
      <c r="L318" s="39">
        <f>IFERROR(VLOOKUP(Tableau1[[#This Row],[Abs.]],Tmotif[],3,0),0)</f>
        <v>0</v>
      </c>
      <c r="M318" s="39">
        <f ca="1">IF(WEEKDAY(Tableau1[[#This Row],[Date]],2)&lt;7,0,MAX(0,SUM(OFFSET(Tableau1[[#This Row],[Heures]],-6,,7))+SUM(OFFSET(Tableau1[[#This Row],[H_Abs]],-6,,7))-_HS))</f>
        <v>0</v>
      </c>
      <c r="N318" s="16"/>
      <c r="O318" s="16"/>
    </row>
    <row r="319" spans="2:15" ht="15" customHeight="1" x14ac:dyDescent="0.25">
      <c r="B319" s="31">
        <f>WEEKNUM(Tableau1[[#This Row],[Date]])</f>
        <v>46</v>
      </c>
      <c r="C319" s="32">
        <f>debut+ROW()-ROW(Tableau1[[#Headers],[Date]])-1</f>
        <v>45607</v>
      </c>
      <c r="D319" s="33" t="str">
        <f>UPPER(TEXT((Tableau1[[#This Row],[Date]]),"mmmm"))</f>
        <v>NOVEMBRE</v>
      </c>
      <c r="E319" s="33">
        <f>YEAR(Tableau1[[#This Row],[Date]])</f>
        <v>2024</v>
      </c>
      <c r="F319" s="34"/>
      <c r="G319" s="34"/>
      <c r="H319" s="34"/>
      <c r="I319" s="34"/>
      <c r="J319" s="38"/>
      <c r="K319" s="39">
        <f>MOD(Tableau1[[#This Row],[Fin
apm]]-Tableau1[[#This Row],[Début
apm]],1)+MOD(Tableau1[[#This Row],[Fin
matin]]-Tableau1[[#This Row],[Début
matin]],1)</f>
        <v>0</v>
      </c>
      <c r="L319" s="39">
        <f>IFERROR(VLOOKUP(Tableau1[[#This Row],[Abs.]],Tmotif[],3,0),0)</f>
        <v>0</v>
      </c>
      <c r="M319" s="39">
        <f ca="1">IF(WEEKDAY(Tableau1[[#This Row],[Date]],2)&lt;7,0,MAX(0,SUM(OFFSET(Tableau1[[#This Row],[Heures]],-6,,7))+SUM(OFFSET(Tableau1[[#This Row],[H_Abs]],-6,,7))-_HS))</f>
        <v>0</v>
      </c>
      <c r="N319" s="16"/>
      <c r="O319" s="16"/>
    </row>
    <row r="320" spans="2:15" ht="15" customHeight="1" x14ac:dyDescent="0.25">
      <c r="B320" s="31">
        <f>WEEKNUM(Tableau1[[#This Row],[Date]])</f>
        <v>46</v>
      </c>
      <c r="C320" s="32">
        <f>debut+ROW()-ROW(Tableau1[[#Headers],[Date]])-1</f>
        <v>45608</v>
      </c>
      <c r="D320" s="33" t="str">
        <f>UPPER(TEXT((Tableau1[[#This Row],[Date]]),"mmmm"))</f>
        <v>NOVEMBRE</v>
      </c>
      <c r="E320" s="33">
        <f>YEAR(Tableau1[[#This Row],[Date]])</f>
        <v>2024</v>
      </c>
      <c r="F320" s="34"/>
      <c r="G320" s="34"/>
      <c r="H320" s="34"/>
      <c r="I320" s="34"/>
      <c r="J320" s="38"/>
      <c r="K320" s="39">
        <f>MOD(Tableau1[[#This Row],[Fin
apm]]-Tableau1[[#This Row],[Début
apm]],1)+MOD(Tableau1[[#This Row],[Fin
matin]]-Tableau1[[#This Row],[Début
matin]],1)</f>
        <v>0</v>
      </c>
      <c r="L320" s="39">
        <f>IFERROR(VLOOKUP(Tableau1[[#This Row],[Abs.]],Tmotif[],3,0),0)</f>
        <v>0</v>
      </c>
      <c r="M320" s="39">
        <f ca="1">IF(WEEKDAY(Tableau1[[#This Row],[Date]],2)&lt;7,0,MAX(0,SUM(OFFSET(Tableau1[[#This Row],[Heures]],-6,,7))+SUM(OFFSET(Tableau1[[#This Row],[H_Abs]],-6,,7))-_HS))</f>
        <v>0</v>
      </c>
      <c r="N320" s="16"/>
      <c r="O320" s="16"/>
    </row>
    <row r="321" spans="2:15" ht="15" customHeight="1" x14ac:dyDescent="0.25">
      <c r="B321" s="31">
        <f>WEEKNUM(Tableau1[[#This Row],[Date]])</f>
        <v>46</v>
      </c>
      <c r="C321" s="32">
        <f>debut+ROW()-ROW(Tableau1[[#Headers],[Date]])-1</f>
        <v>45609</v>
      </c>
      <c r="D321" s="33" t="str">
        <f>UPPER(TEXT((Tableau1[[#This Row],[Date]]),"mmmm"))</f>
        <v>NOVEMBRE</v>
      </c>
      <c r="E321" s="33">
        <f>YEAR(Tableau1[[#This Row],[Date]])</f>
        <v>2024</v>
      </c>
      <c r="F321" s="34"/>
      <c r="G321" s="34"/>
      <c r="H321" s="34"/>
      <c r="I321" s="34"/>
      <c r="J321" s="38"/>
      <c r="K321" s="39">
        <f>MOD(Tableau1[[#This Row],[Fin
apm]]-Tableau1[[#This Row],[Début
apm]],1)+MOD(Tableau1[[#This Row],[Fin
matin]]-Tableau1[[#This Row],[Début
matin]],1)</f>
        <v>0</v>
      </c>
      <c r="L321" s="39">
        <f>IFERROR(VLOOKUP(Tableau1[[#This Row],[Abs.]],Tmotif[],3,0),0)</f>
        <v>0</v>
      </c>
      <c r="M321" s="39">
        <f ca="1">IF(WEEKDAY(Tableau1[[#This Row],[Date]],2)&lt;7,0,MAX(0,SUM(OFFSET(Tableau1[[#This Row],[Heures]],-6,,7))+SUM(OFFSET(Tableau1[[#This Row],[H_Abs]],-6,,7))-_HS))</f>
        <v>0</v>
      </c>
      <c r="N321" s="16"/>
      <c r="O321" s="16"/>
    </row>
    <row r="322" spans="2:15" ht="15" customHeight="1" x14ac:dyDescent="0.25">
      <c r="B322" s="31">
        <f>WEEKNUM(Tableau1[[#This Row],[Date]])</f>
        <v>46</v>
      </c>
      <c r="C322" s="32">
        <f>debut+ROW()-ROW(Tableau1[[#Headers],[Date]])-1</f>
        <v>45610</v>
      </c>
      <c r="D322" s="33" t="str">
        <f>UPPER(TEXT((Tableau1[[#This Row],[Date]]),"mmmm"))</f>
        <v>NOVEMBRE</v>
      </c>
      <c r="E322" s="33">
        <f>YEAR(Tableau1[[#This Row],[Date]])</f>
        <v>2024</v>
      </c>
      <c r="F322" s="34"/>
      <c r="G322" s="34"/>
      <c r="H322" s="34"/>
      <c r="I322" s="34"/>
      <c r="J322" s="38"/>
      <c r="K322" s="39">
        <f>MOD(Tableau1[[#This Row],[Fin
apm]]-Tableau1[[#This Row],[Début
apm]],1)+MOD(Tableau1[[#This Row],[Fin
matin]]-Tableau1[[#This Row],[Début
matin]],1)</f>
        <v>0</v>
      </c>
      <c r="L322" s="39">
        <f>IFERROR(VLOOKUP(Tableau1[[#This Row],[Abs.]],Tmotif[],3,0),0)</f>
        <v>0</v>
      </c>
      <c r="M322" s="39">
        <f ca="1">IF(WEEKDAY(Tableau1[[#This Row],[Date]],2)&lt;7,0,MAX(0,SUM(OFFSET(Tableau1[[#This Row],[Heures]],-6,,7))+SUM(OFFSET(Tableau1[[#This Row],[H_Abs]],-6,,7))-_HS))</f>
        <v>0</v>
      </c>
      <c r="N322" s="16"/>
      <c r="O322" s="16"/>
    </row>
    <row r="323" spans="2:15" ht="15" customHeight="1" x14ac:dyDescent="0.25">
      <c r="B323" s="31">
        <f>WEEKNUM(Tableau1[[#This Row],[Date]])</f>
        <v>46</v>
      </c>
      <c r="C323" s="32">
        <f>debut+ROW()-ROW(Tableau1[[#Headers],[Date]])-1</f>
        <v>45611</v>
      </c>
      <c r="D323" s="33" t="str">
        <f>UPPER(TEXT((Tableau1[[#This Row],[Date]]),"mmmm"))</f>
        <v>NOVEMBRE</v>
      </c>
      <c r="E323" s="33">
        <f>YEAR(Tableau1[[#This Row],[Date]])</f>
        <v>2024</v>
      </c>
      <c r="F323" s="34"/>
      <c r="G323" s="34"/>
      <c r="H323" s="34"/>
      <c r="I323" s="34"/>
      <c r="J323" s="38"/>
      <c r="K323" s="39">
        <f>MOD(Tableau1[[#This Row],[Fin
apm]]-Tableau1[[#This Row],[Début
apm]],1)+MOD(Tableau1[[#This Row],[Fin
matin]]-Tableau1[[#This Row],[Début
matin]],1)</f>
        <v>0</v>
      </c>
      <c r="L323" s="39">
        <f>IFERROR(VLOOKUP(Tableau1[[#This Row],[Abs.]],Tmotif[],3,0),0)</f>
        <v>0</v>
      </c>
      <c r="M323" s="39">
        <f ca="1">IF(WEEKDAY(Tableau1[[#This Row],[Date]],2)&lt;7,0,MAX(0,SUM(OFFSET(Tableau1[[#This Row],[Heures]],-6,,7))+SUM(OFFSET(Tableau1[[#This Row],[H_Abs]],-6,,7))-_HS))</f>
        <v>0</v>
      </c>
      <c r="N323" s="16"/>
      <c r="O323" s="16"/>
    </row>
    <row r="324" spans="2:15" ht="15" customHeight="1" x14ac:dyDescent="0.25">
      <c r="B324" s="31">
        <f>WEEKNUM(Tableau1[[#This Row],[Date]])</f>
        <v>46</v>
      </c>
      <c r="C324" s="32">
        <f>debut+ROW()-ROW(Tableau1[[#Headers],[Date]])-1</f>
        <v>45612</v>
      </c>
      <c r="D324" s="33" t="str">
        <f>UPPER(TEXT((Tableau1[[#This Row],[Date]]),"mmmm"))</f>
        <v>NOVEMBRE</v>
      </c>
      <c r="E324" s="33">
        <f>YEAR(Tableau1[[#This Row],[Date]])</f>
        <v>2024</v>
      </c>
      <c r="F324" s="34"/>
      <c r="G324" s="34"/>
      <c r="H324" s="34"/>
      <c r="I324" s="34"/>
      <c r="J324" s="38"/>
      <c r="K324" s="39">
        <f>MOD(Tableau1[[#This Row],[Fin
apm]]-Tableau1[[#This Row],[Début
apm]],1)+MOD(Tableau1[[#This Row],[Fin
matin]]-Tableau1[[#This Row],[Début
matin]],1)</f>
        <v>0</v>
      </c>
      <c r="L324" s="39">
        <f>IFERROR(VLOOKUP(Tableau1[[#This Row],[Abs.]],Tmotif[],3,0),0)</f>
        <v>0</v>
      </c>
      <c r="M324" s="39">
        <f ca="1">IF(WEEKDAY(Tableau1[[#This Row],[Date]],2)&lt;7,0,MAX(0,SUM(OFFSET(Tableau1[[#This Row],[Heures]],-6,,7))+SUM(OFFSET(Tableau1[[#This Row],[H_Abs]],-6,,7))-_HS))</f>
        <v>0</v>
      </c>
      <c r="N324" s="16"/>
      <c r="O324" s="16"/>
    </row>
    <row r="325" spans="2:15" ht="15" customHeight="1" x14ac:dyDescent="0.25">
      <c r="B325" s="31">
        <f>WEEKNUM(Tableau1[[#This Row],[Date]])</f>
        <v>47</v>
      </c>
      <c r="C325" s="32">
        <f>debut+ROW()-ROW(Tableau1[[#Headers],[Date]])-1</f>
        <v>45613</v>
      </c>
      <c r="D325" s="33" t="str">
        <f>UPPER(TEXT((Tableau1[[#This Row],[Date]]),"mmmm"))</f>
        <v>NOVEMBRE</v>
      </c>
      <c r="E325" s="33">
        <f>YEAR(Tableau1[[#This Row],[Date]])</f>
        <v>2024</v>
      </c>
      <c r="F325" s="34"/>
      <c r="G325" s="34"/>
      <c r="H325" s="34"/>
      <c r="I325" s="34"/>
      <c r="J325" s="38"/>
      <c r="K325" s="39">
        <f>MOD(Tableau1[[#This Row],[Fin
apm]]-Tableau1[[#This Row],[Début
apm]],1)+MOD(Tableau1[[#This Row],[Fin
matin]]-Tableau1[[#This Row],[Début
matin]],1)</f>
        <v>0</v>
      </c>
      <c r="L325" s="39">
        <f>IFERROR(VLOOKUP(Tableau1[[#This Row],[Abs.]],Tmotif[],3,0),0)</f>
        <v>0</v>
      </c>
      <c r="M325" s="39">
        <f ca="1">IF(WEEKDAY(Tableau1[[#This Row],[Date]],2)&lt;7,0,MAX(0,SUM(OFFSET(Tableau1[[#This Row],[Heures]],-6,,7))+SUM(OFFSET(Tableau1[[#This Row],[H_Abs]],-6,,7))-_HS))</f>
        <v>0</v>
      </c>
      <c r="N325" s="16"/>
      <c r="O325" s="16"/>
    </row>
    <row r="326" spans="2:15" ht="15" customHeight="1" x14ac:dyDescent="0.25">
      <c r="B326" s="31">
        <f>WEEKNUM(Tableau1[[#This Row],[Date]])</f>
        <v>47</v>
      </c>
      <c r="C326" s="32">
        <f>debut+ROW()-ROW(Tableau1[[#Headers],[Date]])-1</f>
        <v>45614</v>
      </c>
      <c r="D326" s="33" t="str">
        <f>UPPER(TEXT((Tableau1[[#This Row],[Date]]),"mmmm"))</f>
        <v>NOVEMBRE</v>
      </c>
      <c r="E326" s="33">
        <f>YEAR(Tableau1[[#This Row],[Date]])</f>
        <v>2024</v>
      </c>
      <c r="F326" s="34"/>
      <c r="G326" s="34"/>
      <c r="H326" s="34"/>
      <c r="I326" s="34"/>
      <c r="J326" s="38"/>
      <c r="K326" s="39">
        <f>MOD(Tableau1[[#This Row],[Fin
apm]]-Tableau1[[#This Row],[Début
apm]],1)+MOD(Tableau1[[#This Row],[Fin
matin]]-Tableau1[[#This Row],[Début
matin]],1)</f>
        <v>0</v>
      </c>
      <c r="L326" s="39">
        <f>IFERROR(VLOOKUP(Tableau1[[#This Row],[Abs.]],Tmotif[],3,0),0)</f>
        <v>0</v>
      </c>
      <c r="M326" s="39">
        <f ca="1">IF(WEEKDAY(Tableau1[[#This Row],[Date]],2)&lt;7,0,MAX(0,SUM(OFFSET(Tableau1[[#This Row],[Heures]],-6,,7))+SUM(OFFSET(Tableau1[[#This Row],[H_Abs]],-6,,7))-_HS))</f>
        <v>0</v>
      </c>
      <c r="N326" s="16"/>
      <c r="O326" s="16"/>
    </row>
    <row r="327" spans="2:15" ht="15" customHeight="1" x14ac:dyDescent="0.25">
      <c r="B327" s="31">
        <f>WEEKNUM(Tableau1[[#This Row],[Date]])</f>
        <v>47</v>
      </c>
      <c r="C327" s="32">
        <f>debut+ROW()-ROW(Tableau1[[#Headers],[Date]])-1</f>
        <v>45615</v>
      </c>
      <c r="D327" s="33" t="str">
        <f>UPPER(TEXT((Tableau1[[#This Row],[Date]]),"mmmm"))</f>
        <v>NOVEMBRE</v>
      </c>
      <c r="E327" s="33">
        <f>YEAR(Tableau1[[#This Row],[Date]])</f>
        <v>2024</v>
      </c>
      <c r="F327" s="34"/>
      <c r="G327" s="34"/>
      <c r="H327" s="34"/>
      <c r="I327" s="34"/>
      <c r="J327" s="38"/>
      <c r="K327" s="39">
        <f>MOD(Tableau1[[#This Row],[Fin
apm]]-Tableau1[[#This Row],[Début
apm]],1)+MOD(Tableau1[[#This Row],[Fin
matin]]-Tableau1[[#This Row],[Début
matin]],1)</f>
        <v>0</v>
      </c>
      <c r="L327" s="39">
        <f>IFERROR(VLOOKUP(Tableau1[[#This Row],[Abs.]],Tmotif[],3,0),0)</f>
        <v>0</v>
      </c>
      <c r="M327" s="39">
        <f ca="1">IF(WEEKDAY(Tableau1[[#This Row],[Date]],2)&lt;7,0,MAX(0,SUM(OFFSET(Tableau1[[#This Row],[Heures]],-6,,7))+SUM(OFFSET(Tableau1[[#This Row],[H_Abs]],-6,,7))-_HS))</f>
        <v>0</v>
      </c>
      <c r="N327" s="16"/>
      <c r="O327" s="16"/>
    </row>
    <row r="328" spans="2:15" ht="15" customHeight="1" x14ac:dyDescent="0.25">
      <c r="B328" s="31">
        <f>WEEKNUM(Tableau1[[#This Row],[Date]])</f>
        <v>47</v>
      </c>
      <c r="C328" s="32">
        <f>debut+ROW()-ROW(Tableau1[[#Headers],[Date]])-1</f>
        <v>45616</v>
      </c>
      <c r="D328" s="33" t="str">
        <f>UPPER(TEXT((Tableau1[[#This Row],[Date]]),"mmmm"))</f>
        <v>NOVEMBRE</v>
      </c>
      <c r="E328" s="33">
        <f>YEAR(Tableau1[[#This Row],[Date]])</f>
        <v>2024</v>
      </c>
      <c r="F328" s="34"/>
      <c r="G328" s="34"/>
      <c r="H328" s="34"/>
      <c r="I328" s="34"/>
      <c r="J328" s="38"/>
      <c r="K328" s="39">
        <f>MOD(Tableau1[[#This Row],[Fin
apm]]-Tableau1[[#This Row],[Début
apm]],1)+MOD(Tableau1[[#This Row],[Fin
matin]]-Tableau1[[#This Row],[Début
matin]],1)</f>
        <v>0</v>
      </c>
      <c r="L328" s="39">
        <f>IFERROR(VLOOKUP(Tableau1[[#This Row],[Abs.]],Tmotif[],3,0),0)</f>
        <v>0</v>
      </c>
      <c r="M328" s="39">
        <f ca="1">IF(WEEKDAY(Tableau1[[#This Row],[Date]],2)&lt;7,0,MAX(0,SUM(OFFSET(Tableau1[[#This Row],[Heures]],-6,,7))+SUM(OFFSET(Tableau1[[#This Row],[H_Abs]],-6,,7))-_HS))</f>
        <v>0</v>
      </c>
      <c r="N328" s="16"/>
      <c r="O328" s="16"/>
    </row>
    <row r="329" spans="2:15" ht="15" customHeight="1" x14ac:dyDescent="0.25">
      <c r="B329" s="31">
        <f>WEEKNUM(Tableau1[[#This Row],[Date]])</f>
        <v>47</v>
      </c>
      <c r="C329" s="32">
        <f>debut+ROW()-ROW(Tableau1[[#Headers],[Date]])-1</f>
        <v>45617</v>
      </c>
      <c r="D329" s="33" t="str">
        <f>UPPER(TEXT((Tableau1[[#This Row],[Date]]),"mmmm"))</f>
        <v>NOVEMBRE</v>
      </c>
      <c r="E329" s="33">
        <f>YEAR(Tableau1[[#This Row],[Date]])</f>
        <v>2024</v>
      </c>
      <c r="F329" s="34"/>
      <c r="G329" s="34"/>
      <c r="H329" s="34"/>
      <c r="I329" s="34"/>
      <c r="J329" s="38"/>
      <c r="K329" s="39">
        <f>MOD(Tableau1[[#This Row],[Fin
apm]]-Tableau1[[#This Row],[Début
apm]],1)+MOD(Tableau1[[#This Row],[Fin
matin]]-Tableau1[[#This Row],[Début
matin]],1)</f>
        <v>0</v>
      </c>
      <c r="L329" s="39">
        <f>IFERROR(VLOOKUP(Tableau1[[#This Row],[Abs.]],Tmotif[],3,0),0)</f>
        <v>0</v>
      </c>
      <c r="M329" s="39">
        <f ca="1">IF(WEEKDAY(Tableau1[[#This Row],[Date]],2)&lt;7,0,MAX(0,SUM(OFFSET(Tableau1[[#This Row],[Heures]],-6,,7))+SUM(OFFSET(Tableau1[[#This Row],[H_Abs]],-6,,7))-_HS))</f>
        <v>0</v>
      </c>
      <c r="N329" s="16"/>
      <c r="O329" s="16"/>
    </row>
    <row r="330" spans="2:15" ht="15" customHeight="1" x14ac:dyDescent="0.25">
      <c r="B330" s="31">
        <f>WEEKNUM(Tableau1[[#This Row],[Date]])</f>
        <v>47</v>
      </c>
      <c r="C330" s="32">
        <f>debut+ROW()-ROW(Tableau1[[#Headers],[Date]])-1</f>
        <v>45618</v>
      </c>
      <c r="D330" s="33" t="str">
        <f>UPPER(TEXT((Tableau1[[#This Row],[Date]]),"mmmm"))</f>
        <v>NOVEMBRE</v>
      </c>
      <c r="E330" s="33">
        <f>YEAR(Tableau1[[#This Row],[Date]])</f>
        <v>2024</v>
      </c>
      <c r="F330" s="34"/>
      <c r="G330" s="34"/>
      <c r="H330" s="34"/>
      <c r="I330" s="34"/>
      <c r="J330" s="38"/>
      <c r="K330" s="39">
        <f>MOD(Tableau1[[#This Row],[Fin
apm]]-Tableau1[[#This Row],[Début
apm]],1)+MOD(Tableau1[[#This Row],[Fin
matin]]-Tableau1[[#This Row],[Début
matin]],1)</f>
        <v>0</v>
      </c>
      <c r="L330" s="39">
        <f>IFERROR(VLOOKUP(Tableau1[[#This Row],[Abs.]],Tmotif[],3,0),0)</f>
        <v>0</v>
      </c>
      <c r="M330" s="39">
        <f ca="1">IF(WEEKDAY(Tableau1[[#This Row],[Date]],2)&lt;7,0,MAX(0,SUM(OFFSET(Tableau1[[#This Row],[Heures]],-6,,7))+SUM(OFFSET(Tableau1[[#This Row],[H_Abs]],-6,,7))-_HS))</f>
        <v>0</v>
      </c>
      <c r="N330" s="16"/>
      <c r="O330" s="16"/>
    </row>
    <row r="331" spans="2:15" ht="15" customHeight="1" x14ac:dyDescent="0.25">
      <c r="B331" s="31">
        <f>WEEKNUM(Tableau1[[#This Row],[Date]])</f>
        <v>47</v>
      </c>
      <c r="C331" s="32">
        <f>debut+ROW()-ROW(Tableau1[[#Headers],[Date]])-1</f>
        <v>45619</v>
      </c>
      <c r="D331" s="33" t="str">
        <f>UPPER(TEXT((Tableau1[[#This Row],[Date]]),"mmmm"))</f>
        <v>NOVEMBRE</v>
      </c>
      <c r="E331" s="33">
        <f>YEAR(Tableau1[[#This Row],[Date]])</f>
        <v>2024</v>
      </c>
      <c r="F331" s="34"/>
      <c r="G331" s="34"/>
      <c r="H331" s="34"/>
      <c r="I331" s="34"/>
      <c r="J331" s="38"/>
      <c r="K331" s="39">
        <f>MOD(Tableau1[[#This Row],[Fin
apm]]-Tableau1[[#This Row],[Début
apm]],1)+MOD(Tableau1[[#This Row],[Fin
matin]]-Tableau1[[#This Row],[Début
matin]],1)</f>
        <v>0</v>
      </c>
      <c r="L331" s="39">
        <f>IFERROR(VLOOKUP(Tableau1[[#This Row],[Abs.]],Tmotif[],3,0),0)</f>
        <v>0</v>
      </c>
      <c r="M331" s="39">
        <f ca="1">IF(WEEKDAY(Tableau1[[#This Row],[Date]],2)&lt;7,0,MAX(0,SUM(OFFSET(Tableau1[[#This Row],[Heures]],-6,,7))+SUM(OFFSET(Tableau1[[#This Row],[H_Abs]],-6,,7))-_HS))</f>
        <v>0</v>
      </c>
      <c r="N331" s="16"/>
      <c r="O331" s="16"/>
    </row>
    <row r="332" spans="2:15" ht="15" customHeight="1" x14ac:dyDescent="0.25">
      <c r="B332" s="31">
        <f>WEEKNUM(Tableau1[[#This Row],[Date]])</f>
        <v>48</v>
      </c>
      <c r="C332" s="32">
        <f>debut+ROW()-ROW(Tableau1[[#Headers],[Date]])-1</f>
        <v>45620</v>
      </c>
      <c r="D332" s="33" t="str">
        <f>UPPER(TEXT((Tableau1[[#This Row],[Date]]),"mmmm"))</f>
        <v>NOVEMBRE</v>
      </c>
      <c r="E332" s="33">
        <f>YEAR(Tableau1[[#This Row],[Date]])</f>
        <v>2024</v>
      </c>
      <c r="F332" s="34"/>
      <c r="G332" s="34"/>
      <c r="H332" s="34"/>
      <c r="I332" s="34"/>
      <c r="J332" s="38"/>
      <c r="K332" s="39">
        <f>MOD(Tableau1[[#This Row],[Fin
apm]]-Tableau1[[#This Row],[Début
apm]],1)+MOD(Tableau1[[#This Row],[Fin
matin]]-Tableau1[[#This Row],[Début
matin]],1)</f>
        <v>0</v>
      </c>
      <c r="L332" s="39">
        <f>IFERROR(VLOOKUP(Tableau1[[#This Row],[Abs.]],Tmotif[],3,0),0)</f>
        <v>0</v>
      </c>
      <c r="M332" s="39">
        <f ca="1">IF(WEEKDAY(Tableau1[[#This Row],[Date]],2)&lt;7,0,MAX(0,SUM(OFFSET(Tableau1[[#This Row],[Heures]],-6,,7))+SUM(OFFSET(Tableau1[[#This Row],[H_Abs]],-6,,7))-_HS))</f>
        <v>0</v>
      </c>
      <c r="N332" s="16"/>
      <c r="O332" s="16"/>
    </row>
    <row r="333" spans="2:15" ht="15" customHeight="1" x14ac:dyDescent="0.25">
      <c r="B333" s="31">
        <f>WEEKNUM(Tableau1[[#This Row],[Date]])</f>
        <v>48</v>
      </c>
      <c r="C333" s="32">
        <f>debut+ROW()-ROW(Tableau1[[#Headers],[Date]])-1</f>
        <v>45621</v>
      </c>
      <c r="D333" s="33" t="str">
        <f>UPPER(TEXT((Tableau1[[#This Row],[Date]]),"mmmm"))</f>
        <v>NOVEMBRE</v>
      </c>
      <c r="E333" s="33">
        <f>YEAR(Tableau1[[#This Row],[Date]])</f>
        <v>2024</v>
      </c>
      <c r="F333" s="34"/>
      <c r="G333" s="34"/>
      <c r="H333" s="34"/>
      <c r="I333" s="34"/>
      <c r="J333" s="38"/>
      <c r="K333" s="39">
        <f>MOD(Tableau1[[#This Row],[Fin
apm]]-Tableau1[[#This Row],[Début
apm]],1)+MOD(Tableau1[[#This Row],[Fin
matin]]-Tableau1[[#This Row],[Début
matin]],1)</f>
        <v>0</v>
      </c>
      <c r="L333" s="39">
        <f>IFERROR(VLOOKUP(Tableau1[[#This Row],[Abs.]],Tmotif[],3,0),0)</f>
        <v>0</v>
      </c>
      <c r="M333" s="39">
        <f ca="1">IF(WEEKDAY(Tableau1[[#This Row],[Date]],2)&lt;7,0,MAX(0,SUM(OFFSET(Tableau1[[#This Row],[Heures]],-6,,7))+SUM(OFFSET(Tableau1[[#This Row],[H_Abs]],-6,,7))-_HS))</f>
        <v>0</v>
      </c>
      <c r="N333" s="16"/>
      <c r="O333" s="16"/>
    </row>
    <row r="334" spans="2:15" ht="15" customHeight="1" x14ac:dyDescent="0.25">
      <c r="B334" s="31">
        <f>WEEKNUM(Tableau1[[#This Row],[Date]])</f>
        <v>48</v>
      </c>
      <c r="C334" s="32">
        <f>debut+ROW()-ROW(Tableau1[[#Headers],[Date]])-1</f>
        <v>45622</v>
      </c>
      <c r="D334" s="33" t="str">
        <f>UPPER(TEXT((Tableau1[[#This Row],[Date]]),"mmmm"))</f>
        <v>NOVEMBRE</v>
      </c>
      <c r="E334" s="33">
        <f>YEAR(Tableau1[[#This Row],[Date]])</f>
        <v>2024</v>
      </c>
      <c r="F334" s="34"/>
      <c r="G334" s="34"/>
      <c r="H334" s="34"/>
      <c r="I334" s="34"/>
      <c r="J334" s="38"/>
      <c r="K334" s="39">
        <f>MOD(Tableau1[[#This Row],[Fin
apm]]-Tableau1[[#This Row],[Début
apm]],1)+MOD(Tableau1[[#This Row],[Fin
matin]]-Tableau1[[#This Row],[Début
matin]],1)</f>
        <v>0</v>
      </c>
      <c r="L334" s="39">
        <f>IFERROR(VLOOKUP(Tableau1[[#This Row],[Abs.]],Tmotif[],3,0),0)</f>
        <v>0</v>
      </c>
      <c r="M334" s="39">
        <f ca="1">IF(WEEKDAY(Tableau1[[#This Row],[Date]],2)&lt;7,0,MAX(0,SUM(OFFSET(Tableau1[[#This Row],[Heures]],-6,,7))+SUM(OFFSET(Tableau1[[#This Row],[H_Abs]],-6,,7))-_HS))</f>
        <v>0</v>
      </c>
      <c r="N334" s="16"/>
      <c r="O334" s="16"/>
    </row>
    <row r="335" spans="2:15" ht="15" customHeight="1" x14ac:dyDescent="0.25">
      <c r="B335" s="31">
        <f>WEEKNUM(Tableau1[[#This Row],[Date]])</f>
        <v>48</v>
      </c>
      <c r="C335" s="32">
        <f>debut+ROW()-ROW(Tableau1[[#Headers],[Date]])-1</f>
        <v>45623</v>
      </c>
      <c r="D335" s="33" t="str">
        <f>UPPER(TEXT((Tableau1[[#This Row],[Date]]),"mmmm"))</f>
        <v>NOVEMBRE</v>
      </c>
      <c r="E335" s="33">
        <f>YEAR(Tableau1[[#This Row],[Date]])</f>
        <v>2024</v>
      </c>
      <c r="F335" s="34"/>
      <c r="G335" s="34"/>
      <c r="H335" s="34"/>
      <c r="I335" s="34"/>
      <c r="J335" s="38"/>
      <c r="K335" s="39">
        <f>MOD(Tableau1[[#This Row],[Fin
apm]]-Tableau1[[#This Row],[Début
apm]],1)+MOD(Tableau1[[#This Row],[Fin
matin]]-Tableau1[[#This Row],[Début
matin]],1)</f>
        <v>0</v>
      </c>
      <c r="L335" s="39">
        <f>IFERROR(VLOOKUP(Tableau1[[#This Row],[Abs.]],Tmotif[],3,0),0)</f>
        <v>0</v>
      </c>
      <c r="M335" s="39">
        <f ca="1">IF(WEEKDAY(Tableau1[[#This Row],[Date]],2)&lt;7,0,MAX(0,SUM(OFFSET(Tableau1[[#This Row],[Heures]],-6,,7))+SUM(OFFSET(Tableau1[[#This Row],[H_Abs]],-6,,7))-_HS))</f>
        <v>0</v>
      </c>
      <c r="N335" s="16"/>
      <c r="O335" s="16"/>
    </row>
    <row r="336" spans="2:15" ht="15" customHeight="1" x14ac:dyDescent="0.25">
      <c r="B336" s="31">
        <f>WEEKNUM(Tableau1[[#This Row],[Date]])</f>
        <v>48</v>
      </c>
      <c r="C336" s="32">
        <f>debut+ROW()-ROW(Tableau1[[#Headers],[Date]])-1</f>
        <v>45624</v>
      </c>
      <c r="D336" s="33" t="str">
        <f>UPPER(TEXT((Tableau1[[#This Row],[Date]]),"mmmm"))</f>
        <v>NOVEMBRE</v>
      </c>
      <c r="E336" s="33">
        <f>YEAR(Tableau1[[#This Row],[Date]])</f>
        <v>2024</v>
      </c>
      <c r="F336" s="34"/>
      <c r="G336" s="34"/>
      <c r="H336" s="34"/>
      <c r="I336" s="34"/>
      <c r="J336" s="38"/>
      <c r="K336" s="39">
        <f>MOD(Tableau1[[#This Row],[Fin
apm]]-Tableau1[[#This Row],[Début
apm]],1)+MOD(Tableau1[[#This Row],[Fin
matin]]-Tableau1[[#This Row],[Début
matin]],1)</f>
        <v>0</v>
      </c>
      <c r="L336" s="39">
        <f>IFERROR(VLOOKUP(Tableau1[[#This Row],[Abs.]],Tmotif[],3,0),0)</f>
        <v>0</v>
      </c>
      <c r="M336" s="39">
        <f ca="1">IF(WEEKDAY(Tableau1[[#This Row],[Date]],2)&lt;7,0,MAX(0,SUM(OFFSET(Tableau1[[#This Row],[Heures]],-6,,7))+SUM(OFFSET(Tableau1[[#This Row],[H_Abs]],-6,,7))-_HS))</f>
        <v>0</v>
      </c>
      <c r="N336" s="16"/>
      <c r="O336" s="16"/>
    </row>
    <row r="337" spans="2:15" ht="15" customHeight="1" x14ac:dyDescent="0.25">
      <c r="B337" s="31">
        <f>WEEKNUM(Tableau1[[#This Row],[Date]])</f>
        <v>48</v>
      </c>
      <c r="C337" s="32">
        <f>debut+ROW()-ROW(Tableau1[[#Headers],[Date]])-1</f>
        <v>45625</v>
      </c>
      <c r="D337" s="33" t="str">
        <f>UPPER(TEXT((Tableau1[[#This Row],[Date]]),"mmmm"))</f>
        <v>NOVEMBRE</v>
      </c>
      <c r="E337" s="33">
        <f>YEAR(Tableau1[[#This Row],[Date]])</f>
        <v>2024</v>
      </c>
      <c r="F337" s="34"/>
      <c r="G337" s="34"/>
      <c r="H337" s="34"/>
      <c r="I337" s="34"/>
      <c r="J337" s="38"/>
      <c r="K337" s="39">
        <f>MOD(Tableau1[[#This Row],[Fin
apm]]-Tableau1[[#This Row],[Début
apm]],1)+MOD(Tableau1[[#This Row],[Fin
matin]]-Tableau1[[#This Row],[Début
matin]],1)</f>
        <v>0</v>
      </c>
      <c r="L337" s="39">
        <f>IFERROR(VLOOKUP(Tableau1[[#This Row],[Abs.]],Tmotif[],3,0),0)</f>
        <v>0</v>
      </c>
      <c r="M337" s="39">
        <f ca="1">IF(WEEKDAY(Tableau1[[#This Row],[Date]],2)&lt;7,0,MAX(0,SUM(OFFSET(Tableau1[[#This Row],[Heures]],-6,,7))+SUM(OFFSET(Tableau1[[#This Row],[H_Abs]],-6,,7))-_HS))</f>
        <v>0</v>
      </c>
      <c r="N337" s="16"/>
      <c r="O337" s="16"/>
    </row>
    <row r="338" spans="2:15" ht="15" customHeight="1" x14ac:dyDescent="0.25">
      <c r="B338" s="31">
        <f>WEEKNUM(Tableau1[[#This Row],[Date]])</f>
        <v>48</v>
      </c>
      <c r="C338" s="32">
        <f>debut+ROW()-ROW(Tableau1[[#Headers],[Date]])-1</f>
        <v>45626</v>
      </c>
      <c r="D338" s="33" t="str">
        <f>UPPER(TEXT((Tableau1[[#This Row],[Date]]),"mmmm"))</f>
        <v>NOVEMBRE</v>
      </c>
      <c r="E338" s="33">
        <f>YEAR(Tableau1[[#This Row],[Date]])</f>
        <v>2024</v>
      </c>
      <c r="F338" s="34"/>
      <c r="G338" s="34"/>
      <c r="H338" s="34"/>
      <c r="I338" s="34"/>
      <c r="J338" s="38"/>
      <c r="K338" s="39">
        <f>MOD(Tableau1[[#This Row],[Fin
apm]]-Tableau1[[#This Row],[Début
apm]],1)+MOD(Tableau1[[#This Row],[Fin
matin]]-Tableau1[[#This Row],[Début
matin]],1)</f>
        <v>0</v>
      </c>
      <c r="L338" s="39">
        <f>IFERROR(VLOOKUP(Tableau1[[#This Row],[Abs.]],Tmotif[],3,0),0)</f>
        <v>0</v>
      </c>
      <c r="M338" s="39">
        <f ca="1">IF(WEEKDAY(Tableau1[[#This Row],[Date]],2)&lt;7,0,MAX(0,SUM(OFFSET(Tableau1[[#This Row],[Heures]],-6,,7))+SUM(OFFSET(Tableau1[[#This Row],[H_Abs]],-6,,7))-_HS))</f>
        <v>0</v>
      </c>
      <c r="N338" s="16"/>
      <c r="O338" s="16"/>
    </row>
    <row r="339" spans="2:15" ht="15" customHeight="1" x14ac:dyDescent="0.25">
      <c r="B339" s="31">
        <f>WEEKNUM(Tableau1[[#This Row],[Date]])</f>
        <v>49</v>
      </c>
      <c r="C339" s="32">
        <f>debut+ROW()-ROW(Tableau1[[#Headers],[Date]])-1</f>
        <v>45627</v>
      </c>
      <c r="D339" s="33" t="str">
        <f>UPPER(TEXT((Tableau1[[#This Row],[Date]]),"mmmm"))</f>
        <v>DÉCEMBRE</v>
      </c>
      <c r="E339" s="33">
        <f>YEAR(Tableau1[[#This Row],[Date]])</f>
        <v>2024</v>
      </c>
      <c r="F339" s="34"/>
      <c r="G339" s="34"/>
      <c r="H339" s="34"/>
      <c r="I339" s="34"/>
      <c r="J339" s="38"/>
      <c r="K339" s="39">
        <f>MOD(Tableau1[[#This Row],[Fin
apm]]-Tableau1[[#This Row],[Début
apm]],1)+MOD(Tableau1[[#This Row],[Fin
matin]]-Tableau1[[#This Row],[Début
matin]],1)</f>
        <v>0</v>
      </c>
      <c r="L339" s="39">
        <f>IFERROR(VLOOKUP(Tableau1[[#This Row],[Abs.]],Tmotif[],3,0),0)</f>
        <v>0</v>
      </c>
      <c r="M339" s="39">
        <f ca="1">IF(WEEKDAY(Tableau1[[#This Row],[Date]],2)&lt;7,0,MAX(0,SUM(OFFSET(Tableau1[[#This Row],[Heures]],-6,,7))+SUM(OFFSET(Tableau1[[#This Row],[H_Abs]],-6,,7))-_HS))</f>
        <v>0</v>
      </c>
      <c r="N339" s="16"/>
      <c r="O339" s="16"/>
    </row>
    <row r="340" spans="2:15" ht="15" customHeight="1" x14ac:dyDescent="0.25">
      <c r="B340" s="31">
        <f>WEEKNUM(Tableau1[[#This Row],[Date]])</f>
        <v>49</v>
      </c>
      <c r="C340" s="32">
        <f>debut+ROW()-ROW(Tableau1[[#Headers],[Date]])-1</f>
        <v>45628</v>
      </c>
      <c r="D340" s="33" t="str">
        <f>UPPER(TEXT((Tableau1[[#This Row],[Date]]),"mmmm"))</f>
        <v>DÉCEMBRE</v>
      </c>
      <c r="E340" s="33">
        <f>YEAR(Tableau1[[#This Row],[Date]])</f>
        <v>2024</v>
      </c>
      <c r="F340" s="34"/>
      <c r="G340" s="34"/>
      <c r="H340" s="34"/>
      <c r="I340" s="34"/>
      <c r="J340" s="38"/>
      <c r="K340" s="39">
        <f>MOD(Tableau1[[#This Row],[Fin
apm]]-Tableau1[[#This Row],[Début
apm]],1)+MOD(Tableau1[[#This Row],[Fin
matin]]-Tableau1[[#This Row],[Début
matin]],1)</f>
        <v>0</v>
      </c>
      <c r="L340" s="39">
        <f>IFERROR(VLOOKUP(Tableau1[[#This Row],[Abs.]],Tmotif[],3,0),0)</f>
        <v>0</v>
      </c>
      <c r="M340" s="39">
        <f ca="1">IF(WEEKDAY(Tableau1[[#This Row],[Date]],2)&lt;7,0,MAX(0,SUM(OFFSET(Tableau1[[#This Row],[Heures]],-6,,7))+SUM(OFFSET(Tableau1[[#This Row],[H_Abs]],-6,,7))-_HS))</f>
        <v>0</v>
      </c>
      <c r="N340" s="16"/>
      <c r="O340" s="16"/>
    </row>
    <row r="341" spans="2:15" ht="15" customHeight="1" x14ac:dyDescent="0.25">
      <c r="B341" s="31">
        <f>WEEKNUM(Tableau1[[#This Row],[Date]])</f>
        <v>49</v>
      </c>
      <c r="C341" s="32">
        <f>debut+ROW()-ROW(Tableau1[[#Headers],[Date]])-1</f>
        <v>45629</v>
      </c>
      <c r="D341" s="33" t="str">
        <f>UPPER(TEXT((Tableau1[[#This Row],[Date]]),"mmmm"))</f>
        <v>DÉCEMBRE</v>
      </c>
      <c r="E341" s="33">
        <f>YEAR(Tableau1[[#This Row],[Date]])</f>
        <v>2024</v>
      </c>
      <c r="F341" s="34"/>
      <c r="G341" s="34"/>
      <c r="H341" s="34"/>
      <c r="I341" s="34"/>
      <c r="J341" s="38"/>
      <c r="K341" s="39">
        <f>MOD(Tableau1[[#This Row],[Fin
apm]]-Tableau1[[#This Row],[Début
apm]],1)+MOD(Tableau1[[#This Row],[Fin
matin]]-Tableau1[[#This Row],[Début
matin]],1)</f>
        <v>0</v>
      </c>
      <c r="L341" s="39">
        <f>IFERROR(VLOOKUP(Tableau1[[#This Row],[Abs.]],Tmotif[],3,0),0)</f>
        <v>0</v>
      </c>
      <c r="M341" s="39">
        <f ca="1">IF(WEEKDAY(Tableau1[[#This Row],[Date]],2)&lt;7,0,MAX(0,SUM(OFFSET(Tableau1[[#This Row],[Heures]],-6,,7))+SUM(OFFSET(Tableau1[[#This Row],[H_Abs]],-6,,7))-_HS))</f>
        <v>0</v>
      </c>
      <c r="N341" s="16"/>
      <c r="O341" s="16"/>
    </row>
    <row r="342" spans="2:15" ht="15" customHeight="1" x14ac:dyDescent="0.25">
      <c r="B342" s="31">
        <f>WEEKNUM(Tableau1[[#This Row],[Date]])</f>
        <v>49</v>
      </c>
      <c r="C342" s="32">
        <f>debut+ROW()-ROW(Tableau1[[#Headers],[Date]])-1</f>
        <v>45630</v>
      </c>
      <c r="D342" s="33" t="str">
        <f>UPPER(TEXT((Tableau1[[#This Row],[Date]]),"mmmm"))</f>
        <v>DÉCEMBRE</v>
      </c>
      <c r="E342" s="33">
        <f>YEAR(Tableau1[[#This Row],[Date]])</f>
        <v>2024</v>
      </c>
      <c r="F342" s="34"/>
      <c r="G342" s="34"/>
      <c r="H342" s="34"/>
      <c r="I342" s="34"/>
      <c r="J342" s="38"/>
      <c r="K342" s="39">
        <f>MOD(Tableau1[[#This Row],[Fin
apm]]-Tableau1[[#This Row],[Début
apm]],1)+MOD(Tableau1[[#This Row],[Fin
matin]]-Tableau1[[#This Row],[Début
matin]],1)</f>
        <v>0</v>
      </c>
      <c r="L342" s="39">
        <f>IFERROR(VLOOKUP(Tableau1[[#This Row],[Abs.]],Tmotif[],3,0),0)</f>
        <v>0</v>
      </c>
      <c r="M342" s="39">
        <f ca="1">IF(WEEKDAY(Tableau1[[#This Row],[Date]],2)&lt;7,0,MAX(0,SUM(OFFSET(Tableau1[[#This Row],[Heures]],-6,,7))+SUM(OFFSET(Tableau1[[#This Row],[H_Abs]],-6,,7))-_HS))</f>
        <v>0</v>
      </c>
      <c r="N342" s="16"/>
      <c r="O342" s="16"/>
    </row>
    <row r="343" spans="2:15" ht="15" customHeight="1" x14ac:dyDescent="0.25">
      <c r="B343" s="31">
        <f>WEEKNUM(Tableau1[[#This Row],[Date]])</f>
        <v>49</v>
      </c>
      <c r="C343" s="32">
        <f>debut+ROW()-ROW(Tableau1[[#Headers],[Date]])-1</f>
        <v>45631</v>
      </c>
      <c r="D343" s="33" t="str">
        <f>UPPER(TEXT((Tableau1[[#This Row],[Date]]),"mmmm"))</f>
        <v>DÉCEMBRE</v>
      </c>
      <c r="E343" s="33">
        <f>YEAR(Tableau1[[#This Row],[Date]])</f>
        <v>2024</v>
      </c>
      <c r="F343" s="34"/>
      <c r="G343" s="34"/>
      <c r="H343" s="34"/>
      <c r="I343" s="34"/>
      <c r="J343" s="38"/>
      <c r="K343" s="39">
        <f>MOD(Tableau1[[#This Row],[Fin
apm]]-Tableau1[[#This Row],[Début
apm]],1)+MOD(Tableau1[[#This Row],[Fin
matin]]-Tableau1[[#This Row],[Début
matin]],1)</f>
        <v>0</v>
      </c>
      <c r="L343" s="39">
        <f>IFERROR(VLOOKUP(Tableau1[[#This Row],[Abs.]],Tmotif[],3,0),0)</f>
        <v>0</v>
      </c>
      <c r="M343" s="39">
        <f ca="1">IF(WEEKDAY(Tableau1[[#This Row],[Date]],2)&lt;7,0,MAX(0,SUM(OFFSET(Tableau1[[#This Row],[Heures]],-6,,7))+SUM(OFFSET(Tableau1[[#This Row],[H_Abs]],-6,,7))-_HS))</f>
        <v>0</v>
      </c>
      <c r="N343" s="16"/>
      <c r="O343" s="16"/>
    </row>
    <row r="344" spans="2:15" ht="15" customHeight="1" x14ac:dyDescent="0.25">
      <c r="B344" s="31">
        <f>WEEKNUM(Tableau1[[#This Row],[Date]])</f>
        <v>49</v>
      </c>
      <c r="C344" s="32">
        <f>debut+ROW()-ROW(Tableau1[[#Headers],[Date]])-1</f>
        <v>45632</v>
      </c>
      <c r="D344" s="33" t="str">
        <f>UPPER(TEXT((Tableau1[[#This Row],[Date]]),"mmmm"))</f>
        <v>DÉCEMBRE</v>
      </c>
      <c r="E344" s="33">
        <f>YEAR(Tableau1[[#This Row],[Date]])</f>
        <v>2024</v>
      </c>
      <c r="F344" s="34"/>
      <c r="G344" s="34"/>
      <c r="H344" s="34"/>
      <c r="I344" s="34"/>
      <c r="J344" s="38"/>
      <c r="K344" s="39">
        <f>MOD(Tableau1[[#This Row],[Fin
apm]]-Tableau1[[#This Row],[Début
apm]],1)+MOD(Tableau1[[#This Row],[Fin
matin]]-Tableau1[[#This Row],[Début
matin]],1)</f>
        <v>0</v>
      </c>
      <c r="L344" s="39">
        <f>IFERROR(VLOOKUP(Tableau1[[#This Row],[Abs.]],Tmotif[],3,0),0)</f>
        <v>0</v>
      </c>
      <c r="M344" s="39">
        <f ca="1">IF(WEEKDAY(Tableau1[[#This Row],[Date]],2)&lt;7,0,MAX(0,SUM(OFFSET(Tableau1[[#This Row],[Heures]],-6,,7))+SUM(OFFSET(Tableau1[[#This Row],[H_Abs]],-6,,7))-_HS))</f>
        <v>0</v>
      </c>
      <c r="N344" s="16"/>
      <c r="O344" s="16"/>
    </row>
    <row r="345" spans="2:15" ht="15" customHeight="1" x14ac:dyDescent="0.25">
      <c r="B345" s="31">
        <f>WEEKNUM(Tableau1[[#This Row],[Date]])</f>
        <v>49</v>
      </c>
      <c r="C345" s="32">
        <f>debut+ROW()-ROW(Tableau1[[#Headers],[Date]])-1</f>
        <v>45633</v>
      </c>
      <c r="D345" s="33" t="str">
        <f>UPPER(TEXT((Tableau1[[#This Row],[Date]]),"mmmm"))</f>
        <v>DÉCEMBRE</v>
      </c>
      <c r="E345" s="33">
        <f>YEAR(Tableau1[[#This Row],[Date]])</f>
        <v>2024</v>
      </c>
      <c r="F345" s="34"/>
      <c r="G345" s="34"/>
      <c r="H345" s="34"/>
      <c r="I345" s="34"/>
      <c r="J345" s="38"/>
      <c r="K345" s="39">
        <f>MOD(Tableau1[[#This Row],[Fin
apm]]-Tableau1[[#This Row],[Début
apm]],1)+MOD(Tableau1[[#This Row],[Fin
matin]]-Tableau1[[#This Row],[Début
matin]],1)</f>
        <v>0</v>
      </c>
      <c r="L345" s="39">
        <f>IFERROR(VLOOKUP(Tableau1[[#This Row],[Abs.]],Tmotif[],3,0),0)</f>
        <v>0</v>
      </c>
      <c r="M345" s="39">
        <f ca="1">IF(WEEKDAY(Tableau1[[#This Row],[Date]],2)&lt;7,0,MAX(0,SUM(OFFSET(Tableau1[[#This Row],[Heures]],-6,,7))+SUM(OFFSET(Tableau1[[#This Row],[H_Abs]],-6,,7))-_HS))</f>
        <v>0</v>
      </c>
      <c r="N345" s="16"/>
      <c r="O345" s="16"/>
    </row>
    <row r="346" spans="2:15" ht="15" customHeight="1" x14ac:dyDescent="0.25">
      <c r="B346" s="31">
        <f>WEEKNUM(Tableau1[[#This Row],[Date]])</f>
        <v>50</v>
      </c>
      <c r="C346" s="32">
        <f>debut+ROW()-ROW(Tableau1[[#Headers],[Date]])-1</f>
        <v>45634</v>
      </c>
      <c r="D346" s="33" t="str">
        <f>UPPER(TEXT((Tableau1[[#This Row],[Date]]),"mmmm"))</f>
        <v>DÉCEMBRE</v>
      </c>
      <c r="E346" s="33">
        <f>YEAR(Tableau1[[#This Row],[Date]])</f>
        <v>2024</v>
      </c>
      <c r="F346" s="34"/>
      <c r="G346" s="34"/>
      <c r="H346" s="34"/>
      <c r="I346" s="34"/>
      <c r="J346" s="38"/>
      <c r="K346" s="39">
        <f>MOD(Tableau1[[#This Row],[Fin
apm]]-Tableau1[[#This Row],[Début
apm]],1)+MOD(Tableau1[[#This Row],[Fin
matin]]-Tableau1[[#This Row],[Début
matin]],1)</f>
        <v>0</v>
      </c>
      <c r="L346" s="39">
        <f>IFERROR(VLOOKUP(Tableau1[[#This Row],[Abs.]],Tmotif[],3,0),0)</f>
        <v>0</v>
      </c>
      <c r="M346" s="39">
        <f ca="1">IF(WEEKDAY(Tableau1[[#This Row],[Date]],2)&lt;7,0,MAX(0,SUM(OFFSET(Tableau1[[#This Row],[Heures]],-6,,7))+SUM(OFFSET(Tableau1[[#This Row],[H_Abs]],-6,,7))-_HS))</f>
        <v>0</v>
      </c>
      <c r="N346" s="16"/>
      <c r="O346" s="16"/>
    </row>
    <row r="347" spans="2:15" ht="15" customHeight="1" x14ac:dyDescent="0.25">
      <c r="B347" s="31">
        <f>WEEKNUM(Tableau1[[#This Row],[Date]])</f>
        <v>50</v>
      </c>
      <c r="C347" s="32">
        <f>debut+ROW()-ROW(Tableau1[[#Headers],[Date]])-1</f>
        <v>45635</v>
      </c>
      <c r="D347" s="33" t="str">
        <f>UPPER(TEXT((Tableau1[[#This Row],[Date]]),"mmmm"))</f>
        <v>DÉCEMBRE</v>
      </c>
      <c r="E347" s="33">
        <f>YEAR(Tableau1[[#This Row],[Date]])</f>
        <v>2024</v>
      </c>
      <c r="F347" s="34"/>
      <c r="G347" s="34"/>
      <c r="H347" s="34"/>
      <c r="I347" s="34"/>
      <c r="J347" s="38"/>
      <c r="K347" s="39">
        <f>MOD(Tableau1[[#This Row],[Fin
apm]]-Tableau1[[#This Row],[Début
apm]],1)+MOD(Tableau1[[#This Row],[Fin
matin]]-Tableau1[[#This Row],[Début
matin]],1)</f>
        <v>0</v>
      </c>
      <c r="L347" s="39">
        <f>IFERROR(VLOOKUP(Tableau1[[#This Row],[Abs.]],Tmotif[],3,0),0)</f>
        <v>0</v>
      </c>
      <c r="M347" s="39">
        <f ca="1">IF(WEEKDAY(Tableau1[[#This Row],[Date]],2)&lt;7,0,MAX(0,SUM(OFFSET(Tableau1[[#This Row],[Heures]],-6,,7))+SUM(OFFSET(Tableau1[[#This Row],[H_Abs]],-6,,7))-_HS))</f>
        <v>0</v>
      </c>
      <c r="N347" s="16"/>
      <c r="O347" s="16"/>
    </row>
    <row r="348" spans="2:15" ht="15" customHeight="1" x14ac:dyDescent="0.25">
      <c r="B348" s="31">
        <f>WEEKNUM(Tableau1[[#This Row],[Date]])</f>
        <v>50</v>
      </c>
      <c r="C348" s="32">
        <f>debut+ROW()-ROW(Tableau1[[#Headers],[Date]])-1</f>
        <v>45636</v>
      </c>
      <c r="D348" s="33" t="str">
        <f>UPPER(TEXT((Tableau1[[#This Row],[Date]]),"mmmm"))</f>
        <v>DÉCEMBRE</v>
      </c>
      <c r="E348" s="33">
        <f>YEAR(Tableau1[[#This Row],[Date]])</f>
        <v>2024</v>
      </c>
      <c r="F348" s="34"/>
      <c r="G348" s="34"/>
      <c r="H348" s="34"/>
      <c r="I348" s="34"/>
      <c r="J348" s="38"/>
      <c r="K348" s="39">
        <f>MOD(Tableau1[[#This Row],[Fin
apm]]-Tableau1[[#This Row],[Début
apm]],1)+MOD(Tableau1[[#This Row],[Fin
matin]]-Tableau1[[#This Row],[Début
matin]],1)</f>
        <v>0</v>
      </c>
      <c r="L348" s="39">
        <f>IFERROR(VLOOKUP(Tableau1[[#This Row],[Abs.]],Tmotif[],3,0),0)</f>
        <v>0</v>
      </c>
      <c r="M348" s="39">
        <f ca="1">IF(WEEKDAY(Tableau1[[#This Row],[Date]],2)&lt;7,0,MAX(0,SUM(OFFSET(Tableau1[[#This Row],[Heures]],-6,,7))+SUM(OFFSET(Tableau1[[#This Row],[H_Abs]],-6,,7))-_HS))</f>
        <v>0</v>
      </c>
      <c r="N348" s="16"/>
      <c r="O348" s="16"/>
    </row>
    <row r="349" spans="2:15" ht="15" customHeight="1" x14ac:dyDescent="0.25">
      <c r="B349" s="31">
        <f>WEEKNUM(Tableau1[[#This Row],[Date]])</f>
        <v>50</v>
      </c>
      <c r="C349" s="32">
        <f>debut+ROW()-ROW(Tableau1[[#Headers],[Date]])-1</f>
        <v>45637</v>
      </c>
      <c r="D349" s="33" t="str">
        <f>UPPER(TEXT((Tableau1[[#This Row],[Date]]),"mmmm"))</f>
        <v>DÉCEMBRE</v>
      </c>
      <c r="E349" s="33">
        <f>YEAR(Tableau1[[#This Row],[Date]])</f>
        <v>2024</v>
      </c>
      <c r="F349" s="34"/>
      <c r="G349" s="34"/>
      <c r="H349" s="34"/>
      <c r="I349" s="34"/>
      <c r="J349" s="38"/>
      <c r="K349" s="39">
        <f>MOD(Tableau1[[#This Row],[Fin
apm]]-Tableau1[[#This Row],[Début
apm]],1)+MOD(Tableau1[[#This Row],[Fin
matin]]-Tableau1[[#This Row],[Début
matin]],1)</f>
        <v>0</v>
      </c>
      <c r="L349" s="39">
        <f>IFERROR(VLOOKUP(Tableau1[[#This Row],[Abs.]],Tmotif[],3,0),0)</f>
        <v>0</v>
      </c>
      <c r="M349" s="39">
        <f ca="1">IF(WEEKDAY(Tableau1[[#This Row],[Date]],2)&lt;7,0,MAX(0,SUM(OFFSET(Tableau1[[#This Row],[Heures]],-6,,7))+SUM(OFFSET(Tableau1[[#This Row],[H_Abs]],-6,,7))-_HS))</f>
        <v>0</v>
      </c>
      <c r="N349" s="16"/>
      <c r="O349" s="16"/>
    </row>
    <row r="350" spans="2:15" ht="15" customHeight="1" x14ac:dyDescent="0.25">
      <c r="B350" s="31">
        <f>WEEKNUM(Tableau1[[#This Row],[Date]])</f>
        <v>50</v>
      </c>
      <c r="C350" s="32">
        <f>debut+ROW()-ROW(Tableau1[[#Headers],[Date]])-1</f>
        <v>45638</v>
      </c>
      <c r="D350" s="33" t="str">
        <f>UPPER(TEXT((Tableau1[[#This Row],[Date]]),"mmmm"))</f>
        <v>DÉCEMBRE</v>
      </c>
      <c r="E350" s="33">
        <f>YEAR(Tableau1[[#This Row],[Date]])</f>
        <v>2024</v>
      </c>
      <c r="F350" s="34"/>
      <c r="G350" s="34"/>
      <c r="H350" s="34"/>
      <c r="I350" s="34"/>
      <c r="J350" s="38"/>
      <c r="K350" s="39">
        <f>MOD(Tableau1[[#This Row],[Fin
apm]]-Tableau1[[#This Row],[Début
apm]],1)+MOD(Tableau1[[#This Row],[Fin
matin]]-Tableau1[[#This Row],[Début
matin]],1)</f>
        <v>0</v>
      </c>
      <c r="L350" s="39">
        <f>IFERROR(VLOOKUP(Tableau1[[#This Row],[Abs.]],Tmotif[],3,0),0)</f>
        <v>0</v>
      </c>
      <c r="M350" s="39">
        <f ca="1">IF(WEEKDAY(Tableau1[[#This Row],[Date]],2)&lt;7,0,MAX(0,SUM(OFFSET(Tableau1[[#This Row],[Heures]],-6,,7))+SUM(OFFSET(Tableau1[[#This Row],[H_Abs]],-6,,7))-_HS))</f>
        <v>0</v>
      </c>
      <c r="N350" s="16"/>
      <c r="O350" s="16"/>
    </row>
    <row r="351" spans="2:15" ht="15" customHeight="1" x14ac:dyDescent="0.25">
      <c r="B351" s="31">
        <f>WEEKNUM(Tableau1[[#This Row],[Date]])</f>
        <v>50</v>
      </c>
      <c r="C351" s="32">
        <f>debut+ROW()-ROW(Tableau1[[#Headers],[Date]])-1</f>
        <v>45639</v>
      </c>
      <c r="D351" s="33" t="str">
        <f>UPPER(TEXT((Tableau1[[#This Row],[Date]]),"mmmm"))</f>
        <v>DÉCEMBRE</v>
      </c>
      <c r="E351" s="33">
        <f>YEAR(Tableau1[[#This Row],[Date]])</f>
        <v>2024</v>
      </c>
      <c r="F351" s="34"/>
      <c r="G351" s="34"/>
      <c r="H351" s="34"/>
      <c r="I351" s="34"/>
      <c r="J351" s="38"/>
      <c r="K351" s="39">
        <f>MOD(Tableau1[[#This Row],[Fin
apm]]-Tableau1[[#This Row],[Début
apm]],1)+MOD(Tableau1[[#This Row],[Fin
matin]]-Tableau1[[#This Row],[Début
matin]],1)</f>
        <v>0</v>
      </c>
      <c r="L351" s="39">
        <f>IFERROR(VLOOKUP(Tableau1[[#This Row],[Abs.]],Tmotif[],3,0),0)</f>
        <v>0</v>
      </c>
      <c r="M351" s="39">
        <f ca="1">IF(WEEKDAY(Tableau1[[#This Row],[Date]],2)&lt;7,0,MAX(0,SUM(OFFSET(Tableau1[[#This Row],[Heures]],-6,,7))+SUM(OFFSET(Tableau1[[#This Row],[H_Abs]],-6,,7))-_HS))</f>
        <v>0</v>
      </c>
      <c r="N351" s="16"/>
      <c r="O351" s="16"/>
    </row>
    <row r="352" spans="2:15" ht="15" customHeight="1" x14ac:dyDescent="0.25">
      <c r="B352" s="31">
        <f>WEEKNUM(Tableau1[[#This Row],[Date]])</f>
        <v>50</v>
      </c>
      <c r="C352" s="32">
        <f>debut+ROW()-ROW(Tableau1[[#Headers],[Date]])-1</f>
        <v>45640</v>
      </c>
      <c r="D352" s="33" t="str">
        <f>UPPER(TEXT((Tableau1[[#This Row],[Date]]),"mmmm"))</f>
        <v>DÉCEMBRE</v>
      </c>
      <c r="E352" s="33">
        <f>YEAR(Tableau1[[#This Row],[Date]])</f>
        <v>2024</v>
      </c>
      <c r="F352" s="34"/>
      <c r="G352" s="34"/>
      <c r="H352" s="34"/>
      <c r="I352" s="34"/>
      <c r="J352" s="38"/>
      <c r="K352" s="39">
        <f>MOD(Tableau1[[#This Row],[Fin
apm]]-Tableau1[[#This Row],[Début
apm]],1)+MOD(Tableau1[[#This Row],[Fin
matin]]-Tableau1[[#This Row],[Début
matin]],1)</f>
        <v>0</v>
      </c>
      <c r="L352" s="39">
        <f>IFERROR(VLOOKUP(Tableau1[[#This Row],[Abs.]],Tmotif[],3,0),0)</f>
        <v>0</v>
      </c>
      <c r="M352" s="39">
        <f ca="1">IF(WEEKDAY(Tableau1[[#This Row],[Date]],2)&lt;7,0,MAX(0,SUM(OFFSET(Tableau1[[#This Row],[Heures]],-6,,7))+SUM(OFFSET(Tableau1[[#This Row],[H_Abs]],-6,,7))-_HS))</f>
        <v>0</v>
      </c>
      <c r="N352" s="16"/>
      <c r="O352" s="16"/>
    </row>
    <row r="353" spans="2:15" ht="15" customHeight="1" x14ac:dyDescent="0.25">
      <c r="B353" s="31">
        <f>WEEKNUM(Tableau1[[#This Row],[Date]])</f>
        <v>51</v>
      </c>
      <c r="C353" s="32">
        <f>debut+ROW()-ROW(Tableau1[[#Headers],[Date]])-1</f>
        <v>45641</v>
      </c>
      <c r="D353" s="33" t="str">
        <f>UPPER(TEXT((Tableau1[[#This Row],[Date]]),"mmmm"))</f>
        <v>DÉCEMBRE</v>
      </c>
      <c r="E353" s="33">
        <f>YEAR(Tableau1[[#This Row],[Date]])</f>
        <v>2024</v>
      </c>
      <c r="F353" s="34"/>
      <c r="G353" s="34"/>
      <c r="H353" s="34"/>
      <c r="I353" s="34"/>
      <c r="J353" s="38"/>
      <c r="K353" s="39">
        <f>MOD(Tableau1[[#This Row],[Fin
apm]]-Tableau1[[#This Row],[Début
apm]],1)+MOD(Tableau1[[#This Row],[Fin
matin]]-Tableau1[[#This Row],[Début
matin]],1)</f>
        <v>0</v>
      </c>
      <c r="L353" s="39">
        <f>IFERROR(VLOOKUP(Tableau1[[#This Row],[Abs.]],Tmotif[],3,0),0)</f>
        <v>0</v>
      </c>
      <c r="M353" s="39">
        <f ca="1">IF(WEEKDAY(Tableau1[[#This Row],[Date]],2)&lt;7,0,MAX(0,SUM(OFFSET(Tableau1[[#This Row],[Heures]],-6,,7))+SUM(OFFSET(Tableau1[[#This Row],[H_Abs]],-6,,7))-_HS))</f>
        <v>0</v>
      </c>
      <c r="N353" s="16"/>
      <c r="O353" s="16"/>
    </row>
    <row r="354" spans="2:15" ht="15" customHeight="1" x14ac:dyDescent="0.25">
      <c r="B354" s="31">
        <f>WEEKNUM(Tableau1[[#This Row],[Date]])</f>
        <v>51</v>
      </c>
      <c r="C354" s="32">
        <f>debut+ROW()-ROW(Tableau1[[#Headers],[Date]])-1</f>
        <v>45642</v>
      </c>
      <c r="D354" s="33" t="str">
        <f>UPPER(TEXT((Tableau1[[#This Row],[Date]]),"mmmm"))</f>
        <v>DÉCEMBRE</v>
      </c>
      <c r="E354" s="33">
        <f>YEAR(Tableau1[[#This Row],[Date]])</f>
        <v>2024</v>
      </c>
      <c r="F354" s="34"/>
      <c r="G354" s="34"/>
      <c r="H354" s="34"/>
      <c r="I354" s="34"/>
      <c r="J354" s="38"/>
      <c r="K354" s="39">
        <f>MOD(Tableau1[[#This Row],[Fin
apm]]-Tableau1[[#This Row],[Début
apm]],1)+MOD(Tableau1[[#This Row],[Fin
matin]]-Tableau1[[#This Row],[Début
matin]],1)</f>
        <v>0</v>
      </c>
      <c r="L354" s="39">
        <f>IFERROR(VLOOKUP(Tableau1[[#This Row],[Abs.]],Tmotif[],3,0),0)</f>
        <v>0</v>
      </c>
      <c r="M354" s="39">
        <f ca="1">IF(WEEKDAY(Tableau1[[#This Row],[Date]],2)&lt;7,0,MAX(0,SUM(OFFSET(Tableau1[[#This Row],[Heures]],-6,,7))+SUM(OFFSET(Tableau1[[#This Row],[H_Abs]],-6,,7))-_HS))</f>
        <v>0</v>
      </c>
      <c r="N354" s="16"/>
      <c r="O354" s="16"/>
    </row>
    <row r="355" spans="2:15" ht="15" customHeight="1" x14ac:dyDescent="0.25">
      <c r="B355" s="31">
        <f>WEEKNUM(Tableau1[[#This Row],[Date]])</f>
        <v>51</v>
      </c>
      <c r="C355" s="32">
        <f>debut+ROW()-ROW(Tableau1[[#Headers],[Date]])-1</f>
        <v>45643</v>
      </c>
      <c r="D355" s="33" t="str">
        <f>UPPER(TEXT((Tableau1[[#This Row],[Date]]),"mmmm"))</f>
        <v>DÉCEMBRE</v>
      </c>
      <c r="E355" s="33">
        <f>YEAR(Tableau1[[#This Row],[Date]])</f>
        <v>2024</v>
      </c>
      <c r="F355" s="34"/>
      <c r="G355" s="34"/>
      <c r="H355" s="34"/>
      <c r="I355" s="34"/>
      <c r="J355" s="38"/>
      <c r="K355" s="39">
        <f>MOD(Tableau1[[#This Row],[Fin
apm]]-Tableau1[[#This Row],[Début
apm]],1)+MOD(Tableau1[[#This Row],[Fin
matin]]-Tableau1[[#This Row],[Début
matin]],1)</f>
        <v>0</v>
      </c>
      <c r="L355" s="39">
        <f>IFERROR(VLOOKUP(Tableau1[[#This Row],[Abs.]],Tmotif[],3,0),0)</f>
        <v>0</v>
      </c>
      <c r="M355" s="39">
        <f ca="1">IF(WEEKDAY(Tableau1[[#This Row],[Date]],2)&lt;7,0,MAX(0,SUM(OFFSET(Tableau1[[#This Row],[Heures]],-6,,7))+SUM(OFFSET(Tableau1[[#This Row],[H_Abs]],-6,,7))-_HS))</f>
        <v>0</v>
      </c>
      <c r="N355" s="16"/>
      <c r="O355" s="16"/>
    </row>
    <row r="356" spans="2:15" ht="15" customHeight="1" x14ac:dyDescent="0.25">
      <c r="B356" s="31">
        <f>WEEKNUM(Tableau1[[#This Row],[Date]])</f>
        <v>51</v>
      </c>
      <c r="C356" s="32">
        <f>debut+ROW()-ROW(Tableau1[[#Headers],[Date]])-1</f>
        <v>45644</v>
      </c>
      <c r="D356" s="33" t="str">
        <f>UPPER(TEXT((Tableau1[[#This Row],[Date]]),"mmmm"))</f>
        <v>DÉCEMBRE</v>
      </c>
      <c r="E356" s="33">
        <f>YEAR(Tableau1[[#This Row],[Date]])</f>
        <v>2024</v>
      </c>
      <c r="F356" s="34"/>
      <c r="G356" s="34"/>
      <c r="H356" s="34"/>
      <c r="I356" s="34"/>
      <c r="J356" s="38"/>
      <c r="K356" s="39">
        <f>MOD(Tableau1[[#This Row],[Fin
apm]]-Tableau1[[#This Row],[Début
apm]],1)+MOD(Tableau1[[#This Row],[Fin
matin]]-Tableau1[[#This Row],[Début
matin]],1)</f>
        <v>0</v>
      </c>
      <c r="L356" s="39">
        <f>IFERROR(VLOOKUP(Tableau1[[#This Row],[Abs.]],Tmotif[],3,0),0)</f>
        <v>0</v>
      </c>
      <c r="M356" s="39">
        <f ca="1">IF(WEEKDAY(Tableau1[[#This Row],[Date]],2)&lt;7,0,MAX(0,SUM(OFFSET(Tableau1[[#This Row],[Heures]],-6,,7))+SUM(OFFSET(Tableau1[[#This Row],[H_Abs]],-6,,7))-_HS))</f>
        <v>0</v>
      </c>
      <c r="N356" s="16"/>
      <c r="O356" s="16"/>
    </row>
    <row r="357" spans="2:15" ht="15" customHeight="1" x14ac:dyDescent="0.25">
      <c r="B357" s="31">
        <f>WEEKNUM(Tableau1[[#This Row],[Date]])</f>
        <v>51</v>
      </c>
      <c r="C357" s="32">
        <f>debut+ROW()-ROW(Tableau1[[#Headers],[Date]])-1</f>
        <v>45645</v>
      </c>
      <c r="D357" s="33" t="str">
        <f>UPPER(TEXT((Tableau1[[#This Row],[Date]]),"mmmm"))</f>
        <v>DÉCEMBRE</v>
      </c>
      <c r="E357" s="33">
        <f>YEAR(Tableau1[[#This Row],[Date]])</f>
        <v>2024</v>
      </c>
      <c r="F357" s="34"/>
      <c r="G357" s="34"/>
      <c r="H357" s="34"/>
      <c r="I357" s="34"/>
      <c r="J357" s="38"/>
      <c r="K357" s="39">
        <f>MOD(Tableau1[[#This Row],[Fin
apm]]-Tableau1[[#This Row],[Début
apm]],1)+MOD(Tableau1[[#This Row],[Fin
matin]]-Tableau1[[#This Row],[Début
matin]],1)</f>
        <v>0</v>
      </c>
      <c r="L357" s="39">
        <f>IFERROR(VLOOKUP(Tableau1[[#This Row],[Abs.]],Tmotif[],3,0),0)</f>
        <v>0</v>
      </c>
      <c r="M357" s="39">
        <f ca="1">IF(WEEKDAY(Tableau1[[#This Row],[Date]],2)&lt;7,0,MAX(0,SUM(OFFSET(Tableau1[[#This Row],[Heures]],-6,,7))+SUM(OFFSET(Tableau1[[#This Row],[H_Abs]],-6,,7))-_HS))</f>
        <v>0</v>
      </c>
      <c r="N357" s="16"/>
      <c r="O357" s="16"/>
    </row>
    <row r="358" spans="2:15" ht="15" customHeight="1" x14ac:dyDescent="0.25">
      <c r="B358" s="31">
        <f>WEEKNUM(Tableau1[[#This Row],[Date]])</f>
        <v>51</v>
      </c>
      <c r="C358" s="32">
        <f>debut+ROW()-ROW(Tableau1[[#Headers],[Date]])-1</f>
        <v>45646</v>
      </c>
      <c r="D358" s="33" t="str">
        <f>UPPER(TEXT((Tableau1[[#This Row],[Date]]),"mmmm"))</f>
        <v>DÉCEMBRE</v>
      </c>
      <c r="E358" s="33">
        <f>YEAR(Tableau1[[#This Row],[Date]])</f>
        <v>2024</v>
      </c>
      <c r="F358" s="34"/>
      <c r="G358" s="34"/>
      <c r="H358" s="34"/>
      <c r="I358" s="34"/>
      <c r="J358" s="38"/>
      <c r="K358" s="39">
        <f>MOD(Tableau1[[#This Row],[Fin
apm]]-Tableau1[[#This Row],[Début
apm]],1)+MOD(Tableau1[[#This Row],[Fin
matin]]-Tableau1[[#This Row],[Début
matin]],1)</f>
        <v>0</v>
      </c>
      <c r="L358" s="39">
        <f>IFERROR(VLOOKUP(Tableau1[[#This Row],[Abs.]],Tmotif[],3,0),0)</f>
        <v>0</v>
      </c>
      <c r="M358" s="39">
        <f ca="1">IF(WEEKDAY(Tableau1[[#This Row],[Date]],2)&lt;7,0,MAX(0,SUM(OFFSET(Tableau1[[#This Row],[Heures]],-6,,7))+SUM(OFFSET(Tableau1[[#This Row],[H_Abs]],-6,,7))-_HS))</f>
        <v>0</v>
      </c>
      <c r="N358" s="16"/>
      <c r="O358" s="16"/>
    </row>
    <row r="359" spans="2:15" ht="15" customHeight="1" x14ac:dyDescent="0.25">
      <c r="B359" s="31">
        <f>WEEKNUM(Tableau1[[#This Row],[Date]])</f>
        <v>51</v>
      </c>
      <c r="C359" s="32">
        <f>debut+ROW()-ROW(Tableau1[[#Headers],[Date]])-1</f>
        <v>45647</v>
      </c>
      <c r="D359" s="33" t="str">
        <f>UPPER(TEXT((Tableau1[[#This Row],[Date]]),"mmmm"))</f>
        <v>DÉCEMBRE</v>
      </c>
      <c r="E359" s="33">
        <f>YEAR(Tableau1[[#This Row],[Date]])</f>
        <v>2024</v>
      </c>
      <c r="F359" s="34"/>
      <c r="G359" s="34"/>
      <c r="H359" s="34"/>
      <c r="I359" s="34"/>
      <c r="J359" s="38"/>
      <c r="K359" s="39">
        <f>MOD(Tableau1[[#This Row],[Fin
apm]]-Tableau1[[#This Row],[Début
apm]],1)+MOD(Tableau1[[#This Row],[Fin
matin]]-Tableau1[[#This Row],[Début
matin]],1)</f>
        <v>0</v>
      </c>
      <c r="L359" s="39">
        <f>IFERROR(VLOOKUP(Tableau1[[#This Row],[Abs.]],Tmotif[],3,0),0)</f>
        <v>0</v>
      </c>
      <c r="M359" s="39">
        <f ca="1">IF(WEEKDAY(Tableau1[[#This Row],[Date]],2)&lt;7,0,MAX(0,SUM(OFFSET(Tableau1[[#This Row],[Heures]],-6,,7))+SUM(OFFSET(Tableau1[[#This Row],[H_Abs]],-6,,7))-_HS))</f>
        <v>0</v>
      </c>
      <c r="N359" s="16"/>
      <c r="O359" s="16"/>
    </row>
    <row r="360" spans="2:15" ht="15" customHeight="1" x14ac:dyDescent="0.25">
      <c r="B360" s="31">
        <f>WEEKNUM(Tableau1[[#This Row],[Date]])</f>
        <v>52</v>
      </c>
      <c r="C360" s="32">
        <f>debut+ROW()-ROW(Tableau1[[#Headers],[Date]])-1</f>
        <v>45648</v>
      </c>
      <c r="D360" s="33" t="str">
        <f>UPPER(TEXT((Tableau1[[#This Row],[Date]]),"mmmm"))</f>
        <v>DÉCEMBRE</v>
      </c>
      <c r="E360" s="33">
        <f>YEAR(Tableau1[[#This Row],[Date]])</f>
        <v>2024</v>
      </c>
      <c r="F360" s="34"/>
      <c r="G360" s="34"/>
      <c r="H360" s="34"/>
      <c r="I360" s="34"/>
      <c r="J360" s="38"/>
      <c r="K360" s="39">
        <f>MOD(Tableau1[[#This Row],[Fin
apm]]-Tableau1[[#This Row],[Début
apm]],1)+MOD(Tableau1[[#This Row],[Fin
matin]]-Tableau1[[#This Row],[Début
matin]],1)</f>
        <v>0</v>
      </c>
      <c r="L360" s="39">
        <f>IFERROR(VLOOKUP(Tableau1[[#This Row],[Abs.]],Tmotif[],3,0),0)</f>
        <v>0</v>
      </c>
      <c r="M360" s="39">
        <f ca="1">IF(WEEKDAY(Tableau1[[#This Row],[Date]],2)&lt;7,0,MAX(0,SUM(OFFSET(Tableau1[[#This Row],[Heures]],-6,,7))+SUM(OFFSET(Tableau1[[#This Row],[H_Abs]],-6,,7))-_HS))</f>
        <v>0</v>
      </c>
      <c r="N360" s="16"/>
      <c r="O360" s="16"/>
    </row>
    <row r="361" spans="2:15" ht="15" customHeight="1" x14ac:dyDescent="0.25">
      <c r="B361" s="31">
        <f>WEEKNUM(Tableau1[[#This Row],[Date]])</f>
        <v>52</v>
      </c>
      <c r="C361" s="32">
        <f>debut+ROW()-ROW(Tableau1[[#Headers],[Date]])-1</f>
        <v>45649</v>
      </c>
      <c r="D361" s="33" t="str">
        <f>UPPER(TEXT((Tableau1[[#This Row],[Date]]),"mmmm"))</f>
        <v>DÉCEMBRE</v>
      </c>
      <c r="E361" s="33">
        <f>YEAR(Tableau1[[#This Row],[Date]])</f>
        <v>2024</v>
      </c>
      <c r="F361" s="34"/>
      <c r="G361" s="34"/>
      <c r="H361" s="34"/>
      <c r="I361" s="34"/>
      <c r="J361" s="38"/>
      <c r="K361" s="39">
        <f>MOD(Tableau1[[#This Row],[Fin
apm]]-Tableau1[[#This Row],[Début
apm]],1)+MOD(Tableau1[[#This Row],[Fin
matin]]-Tableau1[[#This Row],[Début
matin]],1)</f>
        <v>0</v>
      </c>
      <c r="L361" s="39">
        <f>IFERROR(VLOOKUP(Tableau1[[#This Row],[Abs.]],Tmotif[],3,0),0)</f>
        <v>0</v>
      </c>
      <c r="M361" s="39">
        <f ca="1">IF(WEEKDAY(Tableau1[[#This Row],[Date]],2)&lt;7,0,MAX(0,SUM(OFFSET(Tableau1[[#This Row],[Heures]],-6,,7))+SUM(OFFSET(Tableau1[[#This Row],[H_Abs]],-6,,7))-_HS))</f>
        <v>0</v>
      </c>
      <c r="N361" s="16"/>
      <c r="O361" s="16"/>
    </row>
    <row r="362" spans="2:15" ht="15" customHeight="1" x14ac:dyDescent="0.25">
      <c r="B362" s="31">
        <f>WEEKNUM(Tableau1[[#This Row],[Date]])</f>
        <v>52</v>
      </c>
      <c r="C362" s="32">
        <f>debut+ROW()-ROW(Tableau1[[#Headers],[Date]])-1</f>
        <v>45650</v>
      </c>
      <c r="D362" s="33" t="str">
        <f>UPPER(TEXT((Tableau1[[#This Row],[Date]]),"mmmm"))</f>
        <v>DÉCEMBRE</v>
      </c>
      <c r="E362" s="33">
        <f>YEAR(Tableau1[[#This Row],[Date]])</f>
        <v>2024</v>
      </c>
      <c r="F362" s="34"/>
      <c r="G362" s="34"/>
      <c r="H362" s="34"/>
      <c r="I362" s="34"/>
      <c r="J362" s="38"/>
      <c r="K362" s="39">
        <f>MOD(Tableau1[[#This Row],[Fin
apm]]-Tableau1[[#This Row],[Début
apm]],1)+MOD(Tableau1[[#This Row],[Fin
matin]]-Tableau1[[#This Row],[Début
matin]],1)</f>
        <v>0</v>
      </c>
      <c r="L362" s="39">
        <f>IFERROR(VLOOKUP(Tableau1[[#This Row],[Abs.]],Tmotif[],3,0),0)</f>
        <v>0</v>
      </c>
      <c r="M362" s="39">
        <f ca="1">IF(WEEKDAY(Tableau1[[#This Row],[Date]],2)&lt;7,0,MAX(0,SUM(OFFSET(Tableau1[[#This Row],[Heures]],-6,,7))+SUM(OFFSET(Tableau1[[#This Row],[H_Abs]],-6,,7))-_HS))</f>
        <v>0</v>
      </c>
      <c r="N362" s="16"/>
      <c r="O362" s="16"/>
    </row>
    <row r="363" spans="2:15" ht="15" customHeight="1" x14ac:dyDescent="0.25">
      <c r="B363" s="31">
        <f>WEEKNUM(Tableau1[[#This Row],[Date]])</f>
        <v>52</v>
      </c>
      <c r="C363" s="32">
        <f>debut+ROW()-ROW(Tableau1[[#Headers],[Date]])-1</f>
        <v>45651</v>
      </c>
      <c r="D363" s="33" t="str">
        <f>UPPER(TEXT((Tableau1[[#This Row],[Date]]),"mmmm"))</f>
        <v>DÉCEMBRE</v>
      </c>
      <c r="E363" s="33">
        <f>YEAR(Tableau1[[#This Row],[Date]])</f>
        <v>2024</v>
      </c>
      <c r="F363" s="34"/>
      <c r="G363" s="34"/>
      <c r="H363" s="34"/>
      <c r="I363" s="34"/>
      <c r="J363" s="38"/>
      <c r="K363" s="39">
        <f>MOD(Tableau1[[#This Row],[Fin
apm]]-Tableau1[[#This Row],[Début
apm]],1)+MOD(Tableau1[[#This Row],[Fin
matin]]-Tableau1[[#This Row],[Début
matin]],1)</f>
        <v>0</v>
      </c>
      <c r="L363" s="39">
        <f>IFERROR(VLOOKUP(Tableau1[[#This Row],[Abs.]],Tmotif[],3,0),0)</f>
        <v>0</v>
      </c>
      <c r="M363" s="39">
        <f ca="1">IF(WEEKDAY(Tableau1[[#This Row],[Date]],2)&lt;7,0,MAX(0,SUM(OFFSET(Tableau1[[#This Row],[Heures]],-6,,7))+SUM(OFFSET(Tableau1[[#This Row],[H_Abs]],-6,,7))-_HS))</f>
        <v>0</v>
      </c>
      <c r="N363" s="16"/>
      <c r="O363" s="16"/>
    </row>
    <row r="364" spans="2:15" ht="15" customHeight="1" x14ac:dyDescent="0.25">
      <c r="B364" s="31">
        <f>WEEKNUM(Tableau1[[#This Row],[Date]])</f>
        <v>52</v>
      </c>
      <c r="C364" s="32">
        <f>debut+ROW()-ROW(Tableau1[[#Headers],[Date]])-1</f>
        <v>45652</v>
      </c>
      <c r="D364" s="33" t="str">
        <f>UPPER(TEXT((Tableau1[[#This Row],[Date]]),"mmmm"))</f>
        <v>DÉCEMBRE</v>
      </c>
      <c r="E364" s="33">
        <f>YEAR(Tableau1[[#This Row],[Date]])</f>
        <v>2024</v>
      </c>
      <c r="F364" s="34"/>
      <c r="G364" s="34"/>
      <c r="H364" s="34"/>
      <c r="I364" s="34"/>
      <c r="J364" s="38"/>
      <c r="K364" s="39">
        <f>MOD(Tableau1[[#This Row],[Fin
apm]]-Tableau1[[#This Row],[Début
apm]],1)+MOD(Tableau1[[#This Row],[Fin
matin]]-Tableau1[[#This Row],[Début
matin]],1)</f>
        <v>0</v>
      </c>
      <c r="L364" s="39">
        <f>IFERROR(VLOOKUP(Tableau1[[#This Row],[Abs.]],Tmotif[],3,0),0)</f>
        <v>0</v>
      </c>
      <c r="M364" s="39">
        <f ca="1">IF(WEEKDAY(Tableau1[[#This Row],[Date]],2)&lt;7,0,MAX(0,SUM(OFFSET(Tableau1[[#This Row],[Heures]],-6,,7))+SUM(OFFSET(Tableau1[[#This Row],[H_Abs]],-6,,7))-_HS))</f>
        <v>0</v>
      </c>
      <c r="N364" s="16"/>
      <c r="O364" s="16"/>
    </row>
    <row r="365" spans="2:15" ht="15" customHeight="1" x14ac:dyDescent="0.25">
      <c r="B365" s="31">
        <f>WEEKNUM(Tableau1[[#This Row],[Date]])</f>
        <v>52</v>
      </c>
      <c r="C365" s="32">
        <f>debut+ROW()-ROW(Tableau1[[#Headers],[Date]])-1</f>
        <v>45653</v>
      </c>
      <c r="D365" s="33" t="str">
        <f>UPPER(TEXT((Tableau1[[#This Row],[Date]]),"mmmm"))</f>
        <v>DÉCEMBRE</v>
      </c>
      <c r="E365" s="33">
        <f>YEAR(Tableau1[[#This Row],[Date]])</f>
        <v>2024</v>
      </c>
      <c r="F365" s="34"/>
      <c r="G365" s="34"/>
      <c r="H365" s="34"/>
      <c r="I365" s="34"/>
      <c r="J365" s="38"/>
      <c r="K365" s="39">
        <f>MOD(Tableau1[[#This Row],[Fin
apm]]-Tableau1[[#This Row],[Début
apm]],1)+MOD(Tableau1[[#This Row],[Fin
matin]]-Tableau1[[#This Row],[Début
matin]],1)</f>
        <v>0</v>
      </c>
      <c r="L365" s="39">
        <f>IFERROR(VLOOKUP(Tableau1[[#This Row],[Abs.]],Tmotif[],3,0),0)</f>
        <v>0</v>
      </c>
      <c r="M365" s="39">
        <f ca="1">IF(WEEKDAY(Tableau1[[#This Row],[Date]],2)&lt;7,0,MAX(0,SUM(OFFSET(Tableau1[[#This Row],[Heures]],-6,,7))+SUM(OFFSET(Tableau1[[#This Row],[H_Abs]],-6,,7))-_HS))</f>
        <v>0</v>
      </c>
      <c r="N365" s="16"/>
      <c r="O365" s="16"/>
    </row>
    <row r="366" spans="2:15" ht="15" customHeight="1" x14ac:dyDescent="0.25">
      <c r="B366" s="31">
        <f>WEEKNUM(Tableau1[[#This Row],[Date]])</f>
        <v>52</v>
      </c>
      <c r="C366" s="32">
        <f>debut+ROW()-ROW(Tableau1[[#Headers],[Date]])-1</f>
        <v>45654</v>
      </c>
      <c r="D366" s="33" t="str">
        <f>UPPER(TEXT((Tableau1[[#This Row],[Date]]),"mmmm"))</f>
        <v>DÉCEMBRE</v>
      </c>
      <c r="E366" s="33">
        <f>YEAR(Tableau1[[#This Row],[Date]])</f>
        <v>2024</v>
      </c>
      <c r="F366" s="34"/>
      <c r="G366" s="34"/>
      <c r="H366" s="34"/>
      <c r="I366" s="34"/>
      <c r="J366" s="38"/>
      <c r="K366" s="39">
        <f>MOD(Tableau1[[#This Row],[Fin
apm]]-Tableau1[[#This Row],[Début
apm]],1)+MOD(Tableau1[[#This Row],[Fin
matin]]-Tableau1[[#This Row],[Début
matin]],1)</f>
        <v>0</v>
      </c>
      <c r="L366" s="39">
        <f>IFERROR(VLOOKUP(Tableau1[[#This Row],[Abs.]],Tmotif[],3,0),0)</f>
        <v>0</v>
      </c>
      <c r="M366" s="39">
        <f ca="1">IF(WEEKDAY(Tableau1[[#This Row],[Date]],2)&lt;7,0,MAX(0,SUM(OFFSET(Tableau1[[#This Row],[Heures]],-6,,7))+SUM(OFFSET(Tableau1[[#This Row],[H_Abs]],-6,,7))-_HS))</f>
        <v>0</v>
      </c>
      <c r="N366" s="16"/>
      <c r="O366" s="16"/>
    </row>
    <row r="367" spans="2:15" ht="15" customHeight="1" x14ac:dyDescent="0.25">
      <c r="B367" s="31">
        <f>WEEKNUM(Tableau1[[#This Row],[Date]])</f>
        <v>53</v>
      </c>
      <c r="C367" s="32">
        <f>debut+ROW()-ROW(Tableau1[[#Headers],[Date]])-1</f>
        <v>45655</v>
      </c>
      <c r="D367" s="33" t="str">
        <f>UPPER(TEXT((Tableau1[[#This Row],[Date]]),"mmmm"))</f>
        <v>DÉCEMBRE</v>
      </c>
      <c r="E367" s="33">
        <f>YEAR(Tableau1[[#This Row],[Date]])</f>
        <v>2024</v>
      </c>
      <c r="F367" s="34"/>
      <c r="G367" s="34"/>
      <c r="H367" s="34"/>
      <c r="I367" s="34"/>
      <c r="J367" s="38"/>
      <c r="K367" s="39">
        <f>MOD(Tableau1[[#This Row],[Fin
apm]]-Tableau1[[#This Row],[Début
apm]],1)+MOD(Tableau1[[#This Row],[Fin
matin]]-Tableau1[[#This Row],[Début
matin]],1)</f>
        <v>0</v>
      </c>
      <c r="L367" s="39">
        <f>IFERROR(VLOOKUP(Tableau1[[#This Row],[Abs.]],Tmotif[],3,0),0)</f>
        <v>0</v>
      </c>
      <c r="M367" s="39">
        <f ca="1">IF(WEEKDAY(Tableau1[[#This Row],[Date]],2)&lt;7,0,MAX(0,SUM(OFFSET(Tableau1[[#This Row],[Heures]],-6,,7))+SUM(OFFSET(Tableau1[[#This Row],[H_Abs]],-6,,7))-_HS))</f>
        <v>0</v>
      </c>
      <c r="N367" s="16"/>
      <c r="O367" s="16"/>
    </row>
    <row r="368" spans="2:15" ht="15" customHeight="1" x14ac:dyDescent="0.25">
      <c r="B368" s="31">
        <f>WEEKNUM(Tableau1[[#This Row],[Date]])</f>
        <v>53</v>
      </c>
      <c r="C368" s="32">
        <f>debut+ROW()-ROW(Tableau1[[#Headers],[Date]])-1</f>
        <v>45656</v>
      </c>
      <c r="D368" s="33" t="str">
        <f>UPPER(TEXT((Tableau1[[#This Row],[Date]]),"mmmm"))</f>
        <v>DÉCEMBRE</v>
      </c>
      <c r="E368" s="33">
        <f>YEAR(Tableau1[[#This Row],[Date]])</f>
        <v>2024</v>
      </c>
      <c r="F368" s="34"/>
      <c r="G368" s="34"/>
      <c r="H368" s="34"/>
      <c r="I368" s="34"/>
      <c r="J368" s="38"/>
      <c r="K368" s="39">
        <f>MOD(Tableau1[[#This Row],[Fin
apm]]-Tableau1[[#This Row],[Début
apm]],1)+MOD(Tableau1[[#This Row],[Fin
matin]]-Tableau1[[#This Row],[Début
matin]],1)</f>
        <v>0</v>
      </c>
      <c r="L368" s="39">
        <f>IFERROR(VLOOKUP(Tableau1[[#This Row],[Abs.]],Tmotif[],3,0),0)</f>
        <v>0</v>
      </c>
      <c r="M368" s="39">
        <f ca="1">IF(WEEKDAY(Tableau1[[#This Row],[Date]],2)&lt;7,0,MAX(0,SUM(OFFSET(Tableau1[[#This Row],[Heures]],-6,,7))+SUM(OFFSET(Tableau1[[#This Row],[H_Abs]],-6,,7))-_HS))</f>
        <v>0</v>
      </c>
      <c r="N368" s="16"/>
      <c r="O368" s="16"/>
    </row>
    <row r="369" spans="2:15" ht="15" customHeight="1" x14ac:dyDescent="0.25">
      <c r="B369" s="31">
        <f>WEEKNUM(Tableau1[[#This Row],[Date]])</f>
        <v>53</v>
      </c>
      <c r="C369" s="32">
        <f>debut+ROW()-ROW(Tableau1[[#Headers],[Date]])-1</f>
        <v>45657</v>
      </c>
      <c r="D369" s="33" t="str">
        <f>UPPER(TEXT((Tableau1[[#This Row],[Date]]),"mmmm"))</f>
        <v>DÉCEMBRE</v>
      </c>
      <c r="E369" s="33">
        <f>YEAR(Tableau1[[#This Row],[Date]])</f>
        <v>2024</v>
      </c>
      <c r="F369" s="34"/>
      <c r="G369" s="34"/>
      <c r="H369" s="34"/>
      <c r="I369" s="34"/>
      <c r="J369" s="38"/>
      <c r="K369" s="39">
        <f>MOD(Tableau1[[#This Row],[Fin
apm]]-Tableau1[[#This Row],[Début
apm]],1)+MOD(Tableau1[[#This Row],[Fin
matin]]-Tableau1[[#This Row],[Début
matin]],1)</f>
        <v>0</v>
      </c>
      <c r="L369" s="39">
        <f>IFERROR(VLOOKUP(Tableau1[[#This Row],[Abs.]],Tmotif[],3,0),0)</f>
        <v>0</v>
      </c>
      <c r="M369" s="39">
        <f ca="1">IF(WEEKDAY(Tableau1[[#This Row],[Date]],2)&lt;7,0,MAX(0,SUM(OFFSET(Tableau1[[#This Row],[Heures]],-6,,7))+SUM(OFFSET(Tableau1[[#This Row],[H_Abs]],-6,,7))-_HS))</f>
        <v>0</v>
      </c>
      <c r="N369" s="16"/>
      <c r="O369" s="16"/>
    </row>
    <row r="370" spans="2:15" ht="15" hidden="1" customHeight="1" x14ac:dyDescent="0.25">
      <c r="B370" s="31">
        <f>WEEKNUM(Tableau1[[#This Row],[Date]])</f>
        <v>1</v>
      </c>
      <c r="C370" s="32">
        <f>debut+ROW()-ROW(Tableau1[[#Headers],[Date]])-1</f>
        <v>45658</v>
      </c>
      <c r="D370" s="33" t="str">
        <f>UPPER(TEXT((Tableau1[[#This Row],[Date]]),"mmmm"))</f>
        <v>JANVIER</v>
      </c>
      <c r="E370" s="33">
        <f>YEAR(Tableau1[[#This Row],[Date]])</f>
        <v>2025</v>
      </c>
      <c r="F370" s="34"/>
      <c r="G370" s="34"/>
      <c r="H370" s="34"/>
      <c r="I370" s="34"/>
      <c r="J370" s="38"/>
      <c r="K370" s="39">
        <f>MOD(Tableau1[[#This Row],[Fin
apm]]-Tableau1[[#This Row],[Début
apm]],1)+MOD(Tableau1[[#This Row],[Fin
matin]]-Tableau1[[#This Row],[Début
matin]],1)</f>
        <v>0</v>
      </c>
      <c r="L370" s="39">
        <f>IFERROR(VLOOKUP(Tableau1[[#This Row],[Abs.]],Tmotif[],3,0),0)</f>
        <v>0</v>
      </c>
      <c r="M370" s="39">
        <f ca="1">IF(WEEKDAY(Tableau1[[#This Row],[Date]],2)&lt;7,0,MAX(0,SUM(OFFSET(Tableau1[[#This Row],[Heures]],-6,,7))+SUM(OFFSET(Tableau1[[#This Row],[H_Abs]],-6,,7))-_HS))</f>
        <v>0</v>
      </c>
      <c r="N370" s="16"/>
      <c r="O370" s="16"/>
    </row>
    <row r="371" spans="2:15" ht="15" hidden="1" customHeight="1" x14ac:dyDescent="0.25">
      <c r="B371" s="31">
        <f>WEEKNUM(Tableau1[[#This Row],[Date]])</f>
        <v>1</v>
      </c>
      <c r="C371" s="32">
        <f>debut+ROW()-ROW(Tableau1[[#Headers],[Date]])-1</f>
        <v>45659</v>
      </c>
      <c r="D371" s="33" t="str">
        <f>UPPER(TEXT((Tableau1[[#This Row],[Date]]),"mmmm"))</f>
        <v>JANVIER</v>
      </c>
      <c r="E371" s="33">
        <f>YEAR(Tableau1[[#This Row],[Date]])</f>
        <v>2025</v>
      </c>
      <c r="F371" s="34"/>
      <c r="G371" s="34"/>
      <c r="H371" s="34"/>
      <c r="I371" s="34"/>
      <c r="J371" s="38"/>
      <c r="K371" s="39">
        <f>MOD(Tableau1[[#This Row],[Fin
apm]]-Tableau1[[#This Row],[Début
apm]],1)+MOD(Tableau1[[#This Row],[Fin
matin]]-Tableau1[[#This Row],[Début
matin]],1)</f>
        <v>0</v>
      </c>
      <c r="L371" s="39">
        <f>IFERROR(VLOOKUP(Tableau1[[#This Row],[Abs.]],Tmotif[],3,0),0)</f>
        <v>0</v>
      </c>
      <c r="M371" s="39">
        <f ca="1">IF(WEEKDAY(Tableau1[[#This Row],[Date]],2)&lt;7,0,MAX(0,SUM(OFFSET(Tableau1[[#This Row],[Heures]],-6,,7))+SUM(OFFSET(Tableau1[[#This Row],[H_Abs]],-6,,7))-_HS))</f>
        <v>0</v>
      </c>
      <c r="N371" s="16"/>
      <c r="O371" s="16"/>
    </row>
    <row r="372" spans="2:15" ht="15" hidden="1" customHeight="1" x14ac:dyDescent="0.25">
      <c r="B372" s="31">
        <f>WEEKNUM(Tableau1[[#This Row],[Date]])</f>
        <v>1</v>
      </c>
      <c r="C372" s="32">
        <f>debut+ROW()-ROW(Tableau1[[#Headers],[Date]])-1</f>
        <v>45660</v>
      </c>
      <c r="D372" s="33" t="str">
        <f>UPPER(TEXT((Tableau1[[#This Row],[Date]]),"mmmm"))</f>
        <v>JANVIER</v>
      </c>
      <c r="E372" s="33">
        <f>YEAR(Tableau1[[#This Row],[Date]])</f>
        <v>2025</v>
      </c>
      <c r="F372" s="34"/>
      <c r="G372" s="34"/>
      <c r="H372" s="34"/>
      <c r="I372" s="34"/>
      <c r="J372" s="38"/>
      <c r="K372" s="39">
        <f>MOD(Tableau1[[#This Row],[Fin
apm]]-Tableau1[[#This Row],[Début
apm]],1)+MOD(Tableau1[[#This Row],[Fin
matin]]-Tableau1[[#This Row],[Début
matin]],1)</f>
        <v>0</v>
      </c>
      <c r="L372" s="39">
        <f>IFERROR(VLOOKUP(Tableau1[[#This Row],[Abs.]],Tmotif[],3,0),0)</f>
        <v>0</v>
      </c>
      <c r="M372" s="39">
        <f ca="1">IF(WEEKDAY(Tableau1[[#This Row],[Date]],2)&lt;7,0,MAX(0,SUM(OFFSET(Tableau1[[#This Row],[Heures]],-6,,7))+SUM(OFFSET(Tableau1[[#This Row],[H_Abs]],-6,,7))-_HS))</f>
        <v>0</v>
      </c>
      <c r="N372" s="16"/>
      <c r="O372" s="16"/>
    </row>
    <row r="373" spans="2:15" ht="15" hidden="1" customHeight="1" x14ac:dyDescent="0.25">
      <c r="B373" s="31">
        <f>WEEKNUM(Tableau1[[#This Row],[Date]])</f>
        <v>1</v>
      </c>
      <c r="C373" s="32">
        <f>debut+ROW()-ROW(Tableau1[[#Headers],[Date]])-1</f>
        <v>45661</v>
      </c>
      <c r="D373" s="33" t="str">
        <f>UPPER(TEXT((Tableau1[[#This Row],[Date]]),"mmmm"))</f>
        <v>JANVIER</v>
      </c>
      <c r="E373" s="33">
        <f>YEAR(Tableau1[[#This Row],[Date]])</f>
        <v>2025</v>
      </c>
      <c r="F373" s="34"/>
      <c r="G373" s="34"/>
      <c r="H373" s="34"/>
      <c r="I373" s="34"/>
      <c r="J373" s="38"/>
      <c r="K373" s="39">
        <f>MOD(Tableau1[[#This Row],[Fin
apm]]-Tableau1[[#This Row],[Début
apm]],1)+MOD(Tableau1[[#This Row],[Fin
matin]]-Tableau1[[#This Row],[Début
matin]],1)</f>
        <v>0</v>
      </c>
      <c r="L373" s="39">
        <f>IFERROR(VLOOKUP(Tableau1[[#This Row],[Abs.]],Tmotif[],3,0),0)</f>
        <v>0</v>
      </c>
      <c r="M373" s="39">
        <f ca="1">IF(WEEKDAY(Tableau1[[#This Row],[Date]],2)&lt;7,0,MAX(0,SUM(OFFSET(Tableau1[[#This Row],[Heures]],-6,,7))+SUM(OFFSET(Tableau1[[#This Row],[H_Abs]],-6,,7))-_HS))</f>
        <v>0</v>
      </c>
      <c r="N373" s="16"/>
      <c r="O373" s="16"/>
    </row>
    <row r="374" spans="2:15" ht="15" hidden="1" customHeight="1" x14ac:dyDescent="0.25">
      <c r="B374" s="31">
        <f>WEEKNUM(Tableau1[[#This Row],[Date]])</f>
        <v>2</v>
      </c>
      <c r="C374" s="32">
        <f>debut+ROW()-ROW(Tableau1[[#Headers],[Date]])-1</f>
        <v>45662</v>
      </c>
      <c r="D374" s="33" t="str">
        <f>UPPER(TEXT((Tableau1[[#This Row],[Date]]),"mmmm"))</f>
        <v>JANVIER</v>
      </c>
      <c r="E374" s="33">
        <f>YEAR(Tableau1[[#This Row],[Date]])</f>
        <v>2025</v>
      </c>
      <c r="F374" s="34"/>
      <c r="G374" s="34"/>
      <c r="H374" s="34"/>
      <c r="I374" s="34"/>
      <c r="J374" s="38"/>
      <c r="K374" s="39">
        <f>MOD(Tableau1[[#This Row],[Fin
apm]]-Tableau1[[#This Row],[Début
apm]],1)+MOD(Tableau1[[#This Row],[Fin
matin]]-Tableau1[[#This Row],[Début
matin]],1)</f>
        <v>0</v>
      </c>
      <c r="L374" s="39">
        <f>IFERROR(VLOOKUP(Tableau1[[#This Row],[Abs.]],Tmotif[],3,0),0)</f>
        <v>0</v>
      </c>
      <c r="M374" s="39">
        <f ca="1">IF(WEEKDAY(Tableau1[[#This Row],[Date]],2)&lt;7,0,MAX(0,SUM(OFFSET(Tableau1[[#This Row],[Heures]],-6,,7))+SUM(OFFSET(Tableau1[[#This Row],[H_Abs]],-6,,7))-_HS))</f>
        <v>0</v>
      </c>
      <c r="N374" s="16"/>
      <c r="O374" s="16"/>
    </row>
    <row r="375" spans="2:15" ht="15" hidden="1" customHeight="1" x14ac:dyDescent="0.25">
      <c r="B375" s="31">
        <f>WEEKNUM(Tableau1[[#This Row],[Date]])</f>
        <v>2</v>
      </c>
      <c r="C375" s="32">
        <f>debut+ROW()-ROW(Tableau1[[#Headers],[Date]])-1</f>
        <v>45663</v>
      </c>
      <c r="D375" s="33" t="str">
        <f>UPPER(TEXT((Tableau1[[#This Row],[Date]]),"mmmm"))</f>
        <v>JANVIER</v>
      </c>
      <c r="E375" s="33">
        <f>YEAR(Tableau1[[#This Row],[Date]])</f>
        <v>2025</v>
      </c>
      <c r="F375" s="34"/>
      <c r="G375" s="34"/>
      <c r="H375" s="34"/>
      <c r="I375" s="34"/>
      <c r="J375" s="38"/>
      <c r="K375" s="39">
        <f>MOD(Tableau1[[#This Row],[Fin
apm]]-Tableau1[[#This Row],[Début
apm]],1)+MOD(Tableau1[[#This Row],[Fin
matin]]-Tableau1[[#This Row],[Début
matin]],1)</f>
        <v>0</v>
      </c>
      <c r="L375" s="39">
        <f>IFERROR(VLOOKUP(Tableau1[[#This Row],[Abs.]],Tmotif[],3,0),0)</f>
        <v>0</v>
      </c>
      <c r="M375" s="39">
        <f ca="1">IF(WEEKDAY(Tableau1[[#This Row],[Date]],2)&lt;7,0,MAX(0,SUM(OFFSET(Tableau1[[#This Row],[Heures]],-6,,7))+SUM(OFFSET(Tableau1[[#This Row],[H_Abs]],-6,,7))-_HS))</f>
        <v>0</v>
      </c>
      <c r="N375" s="16"/>
      <c r="O375" s="16"/>
    </row>
    <row r="376" spans="2:15" ht="15" hidden="1" customHeight="1" x14ac:dyDescent="0.25">
      <c r="B376" s="31">
        <f>WEEKNUM(Tableau1[[#This Row],[Date]])</f>
        <v>2</v>
      </c>
      <c r="C376" s="32">
        <f>debut+ROW()-ROW(Tableau1[[#Headers],[Date]])-1</f>
        <v>45664</v>
      </c>
      <c r="D376" s="33" t="str">
        <f>UPPER(TEXT((Tableau1[[#This Row],[Date]]),"mmmm"))</f>
        <v>JANVIER</v>
      </c>
      <c r="E376" s="33">
        <f>YEAR(Tableau1[[#This Row],[Date]])</f>
        <v>2025</v>
      </c>
      <c r="F376" s="34"/>
      <c r="G376" s="34"/>
      <c r="H376" s="34"/>
      <c r="I376" s="34"/>
      <c r="J376" s="38"/>
      <c r="K376" s="39">
        <f>MOD(Tableau1[[#This Row],[Fin
apm]]-Tableau1[[#This Row],[Début
apm]],1)+MOD(Tableau1[[#This Row],[Fin
matin]]-Tableau1[[#This Row],[Début
matin]],1)</f>
        <v>0</v>
      </c>
      <c r="L376" s="39">
        <f>IFERROR(VLOOKUP(Tableau1[[#This Row],[Abs.]],Tmotif[],3,0),0)</f>
        <v>0</v>
      </c>
      <c r="M376" s="39">
        <f ca="1">IF(WEEKDAY(Tableau1[[#This Row],[Date]],2)&lt;7,0,MAX(0,SUM(OFFSET(Tableau1[[#This Row],[Heures]],-6,,7))+SUM(OFFSET(Tableau1[[#This Row],[H_Abs]],-6,,7))-_HS))</f>
        <v>0</v>
      </c>
      <c r="N376" s="16"/>
      <c r="O376" s="16"/>
    </row>
    <row r="377" spans="2:15" ht="15" hidden="1" customHeight="1" x14ac:dyDescent="0.25">
      <c r="B377" s="31">
        <f>WEEKNUM(Tableau1[[#This Row],[Date]])</f>
        <v>2</v>
      </c>
      <c r="C377" s="32">
        <f>debut+ROW()-ROW(Tableau1[[#Headers],[Date]])-1</f>
        <v>45665</v>
      </c>
      <c r="D377" s="33" t="str">
        <f>UPPER(TEXT((Tableau1[[#This Row],[Date]]),"mmmm"))</f>
        <v>JANVIER</v>
      </c>
      <c r="E377" s="33">
        <f>YEAR(Tableau1[[#This Row],[Date]])</f>
        <v>2025</v>
      </c>
      <c r="F377" s="34"/>
      <c r="G377" s="34"/>
      <c r="H377" s="34"/>
      <c r="I377" s="34"/>
      <c r="J377" s="38"/>
      <c r="K377" s="39">
        <f>MOD(Tableau1[[#This Row],[Fin
apm]]-Tableau1[[#This Row],[Début
apm]],1)+MOD(Tableau1[[#This Row],[Fin
matin]]-Tableau1[[#This Row],[Début
matin]],1)</f>
        <v>0</v>
      </c>
      <c r="L377" s="39">
        <f>IFERROR(VLOOKUP(Tableau1[[#This Row],[Abs.]],Tmotif[],3,0),0)</f>
        <v>0</v>
      </c>
      <c r="M377" s="39">
        <f ca="1">IF(WEEKDAY(Tableau1[[#This Row],[Date]],2)&lt;7,0,MAX(0,SUM(OFFSET(Tableau1[[#This Row],[Heures]],-6,,7))+SUM(OFFSET(Tableau1[[#This Row],[H_Abs]],-6,,7))-_HS))</f>
        <v>0</v>
      </c>
      <c r="N377" s="16"/>
      <c r="O377" s="16"/>
    </row>
    <row r="378" spans="2:15" ht="15" hidden="1" customHeight="1" x14ac:dyDescent="0.25">
      <c r="B378" s="31">
        <f>WEEKNUM(Tableau1[[#This Row],[Date]])</f>
        <v>2</v>
      </c>
      <c r="C378" s="32">
        <f>debut+ROW()-ROW(Tableau1[[#Headers],[Date]])-1</f>
        <v>45666</v>
      </c>
      <c r="D378" s="33" t="str">
        <f>UPPER(TEXT((Tableau1[[#This Row],[Date]]),"mmmm"))</f>
        <v>JANVIER</v>
      </c>
      <c r="E378" s="33">
        <f>YEAR(Tableau1[[#This Row],[Date]])</f>
        <v>2025</v>
      </c>
      <c r="F378" s="34"/>
      <c r="G378" s="34"/>
      <c r="H378" s="34"/>
      <c r="I378" s="34"/>
      <c r="J378" s="38"/>
      <c r="K378" s="39">
        <f>MOD(Tableau1[[#This Row],[Fin
apm]]-Tableau1[[#This Row],[Début
apm]],1)+MOD(Tableau1[[#This Row],[Fin
matin]]-Tableau1[[#This Row],[Début
matin]],1)</f>
        <v>0</v>
      </c>
      <c r="L378" s="39">
        <f>IFERROR(VLOOKUP(Tableau1[[#This Row],[Abs.]],Tmotif[],3,0),0)</f>
        <v>0</v>
      </c>
      <c r="M378" s="39">
        <f ca="1">IF(WEEKDAY(Tableau1[[#This Row],[Date]],2)&lt;7,0,MAX(0,SUM(OFFSET(Tableau1[[#This Row],[Heures]],-6,,7))+SUM(OFFSET(Tableau1[[#This Row],[H_Abs]],-6,,7))-_HS))</f>
        <v>0</v>
      </c>
      <c r="N378" s="16"/>
      <c r="O378" s="16"/>
    </row>
    <row r="379" spans="2:15" ht="15" hidden="1" customHeight="1" x14ac:dyDescent="0.25">
      <c r="B379" s="31">
        <f>WEEKNUM(Tableau1[[#This Row],[Date]])</f>
        <v>2</v>
      </c>
      <c r="C379" s="32">
        <f>debut+ROW()-ROW(Tableau1[[#Headers],[Date]])-1</f>
        <v>45667</v>
      </c>
      <c r="D379" s="33" t="str">
        <f>UPPER(TEXT((Tableau1[[#This Row],[Date]]),"mmmm"))</f>
        <v>JANVIER</v>
      </c>
      <c r="E379" s="33">
        <f>YEAR(Tableau1[[#This Row],[Date]])</f>
        <v>2025</v>
      </c>
      <c r="F379" s="34"/>
      <c r="G379" s="34"/>
      <c r="H379" s="34"/>
      <c r="I379" s="34"/>
      <c r="J379" s="38"/>
      <c r="K379" s="39">
        <f>MOD(Tableau1[[#This Row],[Fin
apm]]-Tableau1[[#This Row],[Début
apm]],1)+MOD(Tableau1[[#This Row],[Fin
matin]]-Tableau1[[#This Row],[Début
matin]],1)</f>
        <v>0</v>
      </c>
      <c r="L379" s="39">
        <f>IFERROR(VLOOKUP(Tableau1[[#This Row],[Abs.]],Tmotif[],3,0),0)</f>
        <v>0</v>
      </c>
      <c r="M379" s="39">
        <f ca="1">IF(WEEKDAY(Tableau1[[#This Row],[Date]],2)&lt;7,0,MAX(0,SUM(OFFSET(Tableau1[[#This Row],[Heures]],-6,,7))+SUM(OFFSET(Tableau1[[#This Row],[H_Abs]],-6,,7))-_HS))</f>
        <v>0</v>
      </c>
      <c r="N379" s="16"/>
      <c r="O379" s="16"/>
    </row>
    <row r="380" spans="2:15" ht="15" hidden="1" customHeight="1" x14ac:dyDescent="0.25">
      <c r="B380" s="31">
        <f>WEEKNUM(Tableau1[[#This Row],[Date]])</f>
        <v>2</v>
      </c>
      <c r="C380" s="32">
        <f>debut+ROW()-ROW(Tableau1[[#Headers],[Date]])-1</f>
        <v>45668</v>
      </c>
      <c r="D380" s="33" t="str">
        <f>UPPER(TEXT((Tableau1[[#This Row],[Date]]),"mmmm"))</f>
        <v>JANVIER</v>
      </c>
      <c r="E380" s="33">
        <f>YEAR(Tableau1[[#This Row],[Date]])</f>
        <v>2025</v>
      </c>
      <c r="F380" s="34"/>
      <c r="G380" s="34"/>
      <c r="H380" s="34"/>
      <c r="I380" s="34"/>
      <c r="J380" s="38"/>
      <c r="K380" s="39">
        <f>MOD(Tableau1[[#This Row],[Fin
apm]]-Tableau1[[#This Row],[Début
apm]],1)+MOD(Tableau1[[#This Row],[Fin
matin]]-Tableau1[[#This Row],[Début
matin]],1)</f>
        <v>0</v>
      </c>
      <c r="L380" s="39">
        <f>IFERROR(VLOOKUP(Tableau1[[#This Row],[Abs.]],Tmotif[],3,0),0)</f>
        <v>0</v>
      </c>
      <c r="M380" s="39">
        <f ca="1">IF(WEEKDAY(Tableau1[[#This Row],[Date]],2)&lt;7,0,MAX(0,SUM(OFFSET(Tableau1[[#This Row],[Heures]],-6,,7))+SUM(OFFSET(Tableau1[[#This Row],[H_Abs]],-6,,7))-_HS))</f>
        <v>0</v>
      </c>
      <c r="N380" s="16"/>
      <c r="O380" s="16"/>
    </row>
    <row r="381" spans="2:15" ht="15" hidden="1" customHeight="1" x14ac:dyDescent="0.25">
      <c r="B381" s="31">
        <f>WEEKNUM(Tableau1[[#This Row],[Date]])</f>
        <v>3</v>
      </c>
      <c r="C381" s="32">
        <f>debut+ROW()-ROW(Tableau1[[#Headers],[Date]])-1</f>
        <v>45669</v>
      </c>
      <c r="D381" s="33" t="str">
        <f>UPPER(TEXT((Tableau1[[#This Row],[Date]]),"mmmm"))</f>
        <v>JANVIER</v>
      </c>
      <c r="E381" s="33">
        <f>YEAR(Tableau1[[#This Row],[Date]])</f>
        <v>2025</v>
      </c>
      <c r="F381" s="34"/>
      <c r="G381" s="34"/>
      <c r="H381" s="34"/>
      <c r="I381" s="34"/>
      <c r="J381" s="38"/>
      <c r="K381" s="39">
        <f>MOD(Tableau1[[#This Row],[Fin
apm]]-Tableau1[[#This Row],[Début
apm]],1)+MOD(Tableau1[[#This Row],[Fin
matin]]-Tableau1[[#This Row],[Début
matin]],1)</f>
        <v>0</v>
      </c>
      <c r="L381" s="39">
        <f>IFERROR(VLOOKUP(Tableau1[[#This Row],[Abs.]],Tmotif[],3,0),0)</f>
        <v>0</v>
      </c>
      <c r="M381" s="39">
        <f ca="1">IF(WEEKDAY(Tableau1[[#This Row],[Date]],2)&lt;7,0,MAX(0,SUM(OFFSET(Tableau1[[#This Row],[Heures]],-6,,7))+SUM(OFFSET(Tableau1[[#This Row],[H_Abs]],-6,,7))-_HS))</f>
        <v>0</v>
      </c>
      <c r="N381" s="16"/>
      <c r="O381" s="16"/>
    </row>
    <row r="382" spans="2:15" ht="15" hidden="1" customHeight="1" x14ac:dyDescent="0.25">
      <c r="B382" s="31">
        <f>WEEKNUM(Tableau1[[#This Row],[Date]])</f>
        <v>3</v>
      </c>
      <c r="C382" s="32">
        <f>debut+ROW()-ROW(Tableau1[[#Headers],[Date]])-1</f>
        <v>45670</v>
      </c>
      <c r="D382" s="33" t="str">
        <f>UPPER(TEXT((Tableau1[[#This Row],[Date]]),"mmmm"))</f>
        <v>JANVIER</v>
      </c>
      <c r="E382" s="33">
        <f>YEAR(Tableau1[[#This Row],[Date]])</f>
        <v>2025</v>
      </c>
      <c r="F382" s="34"/>
      <c r="G382" s="34"/>
      <c r="H382" s="34"/>
      <c r="I382" s="34"/>
      <c r="J382" s="38"/>
      <c r="K382" s="39">
        <f>MOD(Tableau1[[#This Row],[Fin
apm]]-Tableau1[[#This Row],[Début
apm]],1)+MOD(Tableau1[[#This Row],[Fin
matin]]-Tableau1[[#This Row],[Début
matin]],1)</f>
        <v>0</v>
      </c>
      <c r="L382" s="39">
        <f>IFERROR(VLOOKUP(Tableau1[[#This Row],[Abs.]],Tmotif[],3,0),0)</f>
        <v>0</v>
      </c>
      <c r="M382" s="39">
        <f ca="1">IF(WEEKDAY(Tableau1[[#This Row],[Date]],2)&lt;7,0,MAX(0,SUM(OFFSET(Tableau1[[#This Row],[Heures]],-6,,7))+SUM(OFFSET(Tableau1[[#This Row],[H_Abs]],-6,,7))-_HS))</f>
        <v>0</v>
      </c>
      <c r="N382" s="16"/>
      <c r="O382" s="16"/>
    </row>
    <row r="383" spans="2:15" ht="15" hidden="1" customHeight="1" x14ac:dyDescent="0.25">
      <c r="B383" s="31">
        <f>WEEKNUM(Tableau1[[#This Row],[Date]])</f>
        <v>3</v>
      </c>
      <c r="C383" s="32">
        <f>debut+ROW()-ROW(Tableau1[[#Headers],[Date]])-1</f>
        <v>45671</v>
      </c>
      <c r="D383" s="33" t="str">
        <f>UPPER(TEXT((Tableau1[[#This Row],[Date]]),"mmmm"))</f>
        <v>JANVIER</v>
      </c>
      <c r="E383" s="33">
        <f>YEAR(Tableau1[[#This Row],[Date]])</f>
        <v>2025</v>
      </c>
      <c r="F383" s="34"/>
      <c r="G383" s="34"/>
      <c r="H383" s="34"/>
      <c r="I383" s="34"/>
      <c r="J383" s="38"/>
      <c r="K383" s="39">
        <f>MOD(Tableau1[[#This Row],[Fin
apm]]-Tableau1[[#This Row],[Début
apm]],1)+MOD(Tableau1[[#This Row],[Fin
matin]]-Tableau1[[#This Row],[Début
matin]],1)</f>
        <v>0</v>
      </c>
      <c r="L383" s="39">
        <f>IFERROR(VLOOKUP(Tableau1[[#This Row],[Abs.]],Tmotif[],3,0),0)</f>
        <v>0</v>
      </c>
      <c r="M383" s="39">
        <f ca="1">IF(WEEKDAY(Tableau1[[#This Row],[Date]],2)&lt;7,0,MAX(0,SUM(OFFSET(Tableau1[[#This Row],[Heures]],-6,,7))+SUM(OFFSET(Tableau1[[#This Row],[H_Abs]],-6,,7))-_HS))</f>
        <v>0</v>
      </c>
      <c r="N383" s="16"/>
      <c r="O383" s="16"/>
    </row>
    <row r="384" spans="2:15" ht="15" hidden="1" customHeight="1" x14ac:dyDescent="0.25">
      <c r="B384" s="31">
        <f>WEEKNUM(Tableau1[[#This Row],[Date]])</f>
        <v>3</v>
      </c>
      <c r="C384" s="32">
        <f>debut+ROW()-ROW(Tableau1[[#Headers],[Date]])-1</f>
        <v>45672</v>
      </c>
      <c r="D384" s="33" t="str">
        <f>UPPER(TEXT((Tableau1[[#This Row],[Date]]),"mmmm"))</f>
        <v>JANVIER</v>
      </c>
      <c r="E384" s="33">
        <f>YEAR(Tableau1[[#This Row],[Date]])</f>
        <v>2025</v>
      </c>
      <c r="F384" s="34"/>
      <c r="G384" s="34"/>
      <c r="H384" s="34"/>
      <c r="I384" s="34"/>
      <c r="J384" s="38"/>
      <c r="K384" s="39">
        <f>MOD(Tableau1[[#This Row],[Fin
apm]]-Tableau1[[#This Row],[Début
apm]],1)+MOD(Tableau1[[#This Row],[Fin
matin]]-Tableau1[[#This Row],[Début
matin]],1)</f>
        <v>0</v>
      </c>
      <c r="L384" s="39">
        <f>IFERROR(VLOOKUP(Tableau1[[#This Row],[Abs.]],Tmotif[],3,0),0)</f>
        <v>0</v>
      </c>
      <c r="M384" s="39">
        <f ca="1">IF(WEEKDAY(Tableau1[[#This Row],[Date]],2)&lt;7,0,MAX(0,SUM(OFFSET(Tableau1[[#This Row],[Heures]],-6,,7))+SUM(OFFSET(Tableau1[[#This Row],[H_Abs]],-6,,7))-_HS))</f>
        <v>0</v>
      </c>
      <c r="N384" s="16"/>
      <c r="O384" s="16"/>
    </row>
    <row r="385" spans="2:15" ht="15" hidden="1" customHeight="1" x14ac:dyDescent="0.25">
      <c r="B385" s="31">
        <f>WEEKNUM(Tableau1[[#This Row],[Date]])</f>
        <v>3</v>
      </c>
      <c r="C385" s="32">
        <f>debut+ROW()-ROW(Tableau1[[#Headers],[Date]])-1</f>
        <v>45673</v>
      </c>
      <c r="D385" s="33" t="str">
        <f>UPPER(TEXT((Tableau1[[#This Row],[Date]]),"mmmm"))</f>
        <v>JANVIER</v>
      </c>
      <c r="E385" s="33">
        <f>YEAR(Tableau1[[#This Row],[Date]])</f>
        <v>2025</v>
      </c>
      <c r="F385" s="34"/>
      <c r="G385" s="34"/>
      <c r="H385" s="34"/>
      <c r="I385" s="34"/>
      <c r="J385" s="38"/>
      <c r="K385" s="39">
        <f>MOD(Tableau1[[#This Row],[Fin
apm]]-Tableau1[[#This Row],[Début
apm]],1)+MOD(Tableau1[[#This Row],[Fin
matin]]-Tableau1[[#This Row],[Début
matin]],1)</f>
        <v>0</v>
      </c>
      <c r="L385" s="39">
        <f>IFERROR(VLOOKUP(Tableau1[[#This Row],[Abs.]],Tmotif[],3,0),0)</f>
        <v>0</v>
      </c>
      <c r="M385" s="39">
        <f ca="1">IF(WEEKDAY(Tableau1[[#This Row],[Date]],2)&lt;7,0,MAX(0,SUM(OFFSET(Tableau1[[#This Row],[Heures]],-6,,7))+SUM(OFFSET(Tableau1[[#This Row],[H_Abs]],-6,,7))-_HS))</f>
        <v>0</v>
      </c>
      <c r="N385" s="16"/>
      <c r="O385" s="16"/>
    </row>
    <row r="386" spans="2:15" ht="15" hidden="1" customHeight="1" x14ac:dyDescent="0.25">
      <c r="B386" s="31">
        <f>WEEKNUM(Tableau1[[#This Row],[Date]])</f>
        <v>3</v>
      </c>
      <c r="C386" s="32">
        <f>debut+ROW()-ROW(Tableau1[[#Headers],[Date]])-1</f>
        <v>45674</v>
      </c>
      <c r="D386" s="33" t="str">
        <f>UPPER(TEXT((Tableau1[[#This Row],[Date]]),"mmmm"))</f>
        <v>JANVIER</v>
      </c>
      <c r="E386" s="33">
        <f>YEAR(Tableau1[[#This Row],[Date]])</f>
        <v>2025</v>
      </c>
      <c r="F386" s="34"/>
      <c r="G386" s="34"/>
      <c r="H386" s="34"/>
      <c r="I386" s="34"/>
      <c r="J386" s="38"/>
      <c r="K386" s="39">
        <f>MOD(Tableau1[[#This Row],[Fin
apm]]-Tableau1[[#This Row],[Début
apm]],1)+MOD(Tableau1[[#This Row],[Fin
matin]]-Tableau1[[#This Row],[Début
matin]],1)</f>
        <v>0</v>
      </c>
      <c r="L386" s="39">
        <f>IFERROR(VLOOKUP(Tableau1[[#This Row],[Abs.]],Tmotif[],3,0),0)</f>
        <v>0</v>
      </c>
      <c r="M386" s="39">
        <f ca="1">IF(WEEKDAY(Tableau1[[#This Row],[Date]],2)&lt;7,0,MAX(0,SUM(OFFSET(Tableau1[[#This Row],[Heures]],-6,,7))+SUM(OFFSET(Tableau1[[#This Row],[H_Abs]],-6,,7))-_HS))</f>
        <v>0</v>
      </c>
      <c r="N386" s="16"/>
      <c r="O386" s="16"/>
    </row>
    <row r="387" spans="2:15" ht="15" hidden="1" customHeight="1" x14ac:dyDescent="0.25">
      <c r="B387" s="31">
        <f>WEEKNUM(Tableau1[[#This Row],[Date]])</f>
        <v>3</v>
      </c>
      <c r="C387" s="32">
        <f>debut+ROW()-ROW(Tableau1[[#Headers],[Date]])-1</f>
        <v>45675</v>
      </c>
      <c r="D387" s="33" t="str">
        <f>UPPER(TEXT((Tableau1[[#This Row],[Date]]),"mmmm"))</f>
        <v>JANVIER</v>
      </c>
      <c r="E387" s="33">
        <f>YEAR(Tableau1[[#This Row],[Date]])</f>
        <v>2025</v>
      </c>
      <c r="F387" s="34"/>
      <c r="G387" s="34"/>
      <c r="H387" s="34"/>
      <c r="I387" s="34"/>
      <c r="J387" s="38"/>
      <c r="K387" s="39">
        <f>MOD(Tableau1[[#This Row],[Fin
apm]]-Tableau1[[#This Row],[Début
apm]],1)+MOD(Tableau1[[#This Row],[Fin
matin]]-Tableau1[[#This Row],[Début
matin]],1)</f>
        <v>0</v>
      </c>
      <c r="L387" s="39">
        <f>IFERROR(VLOOKUP(Tableau1[[#This Row],[Abs.]],Tmotif[],3,0),0)</f>
        <v>0</v>
      </c>
      <c r="M387" s="39">
        <f ca="1">IF(WEEKDAY(Tableau1[[#This Row],[Date]],2)&lt;7,0,MAX(0,SUM(OFFSET(Tableau1[[#This Row],[Heures]],-6,,7))+SUM(OFFSET(Tableau1[[#This Row],[H_Abs]],-6,,7))-_HS))</f>
        <v>0</v>
      </c>
      <c r="N387" s="16"/>
      <c r="O387" s="16"/>
    </row>
    <row r="388" spans="2:15" ht="15" hidden="1" customHeight="1" x14ac:dyDescent="0.25">
      <c r="B388" s="31">
        <f>WEEKNUM(Tableau1[[#This Row],[Date]])</f>
        <v>4</v>
      </c>
      <c r="C388" s="32">
        <f>debut+ROW()-ROW(Tableau1[[#Headers],[Date]])-1</f>
        <v>45676</v>
      </c>
      <c r="D388" s="33" t="str">
        <f>UPPER(TEXT((Tableau1[[#This Row],[Date]]),"mmmm"))</f>
        <v>JANVIER</v>
      </c>
      <c r="E388" s="33">
        <f>YEAR(Tableau1[[#This Row],[Date]])</f>
        <v>2025</v>
      </c>
      <c r="F388" s="34"/>
      <c r="G388" s="34"/>
      <c r="H388" s="34"/>
      <c r="I388" s="34"/>
      <c r="J388" s="38"/>
      <c r="K388" s="39">
        <f>MOD(Tableau1[[#This Row],[Fin
apm]]-Tableau1[[#This Row],[Début
apm]],1)+MOD(Tableau1[[#This Row],[Fin
matin]]-Tableau1[[#This Row],[Début
matin]],1)</f>
        <v>0</v>
      </c>
      <c r="L388" s="39">
        <f>IFERROR(VLOOKUP(Tableau1[[#This Row],[Abs.]],Tmotif[],3,0),0)</f>
        <v>0</v>
      </c>
      <c r="M388" s="39">
        <f ca="1">IF(WEEKDAY(Tableau1[[#This Row],[Date]],2)&lt;7,0,MAX(0,SUM(OFFSET(Tableau1[[#This Row],[Heures]],-6,,7))+SUM(OFFSET(Tableau1[[#This Row],[H_Abs]],-6,,7))-_HS))</f>
        <v>0</v>
      </c>
      <c r="N388" s="16"/>
      <c r="O388" s="16"/>
    </row>
    <row r="389" spans="2:15" ht="15" hidden="1" customHeight="1" x14ac:dyDescent="0.25">
      <c r="B389" s="31">
        <f>WEEKNUM(Tableau1[[#This Row],[Date]])</f>
        <v>4</v>
      </c>
      <c r="C389" s="32">
        <f>debut+ROW()-ROW(Tableau1[[#Headers],[Date]])-1</f>
        <v>45677</v>
      </c>
      <c r="D389" s="33" t="str">
        <f>UPPER(TEXT((Tableau1[[#This Row],[Date]]),"mmmm"))</f>
        <v>JANVIER</v>
      </c>
      <c r="E389" s="33">
        <f>YEAR(Tableau1[[#This Row],[Date]])</f>
        <v>2025</v>
      </c>
      <c r="F389" s="34"/>
      <c r="G389" s="34"/>
      <c r="H389" s="34"/>
      <c r="I389" s="34"/>
      <c r="J389" s="38"/>
      <c r="K389" s="39">
        <f>MOD(Tableau1[[#This Row],[Fin
apm]]-Tableau1[[#This Row],[Début
apm]],1)+MOD(Tableau1[[#This Row],[Fin
matin]]-Tableau1[[#This Row],[Début
matin]],1)</f>
        <v>0</v>
      </c>
      <c r="L389" s="39">
        <f>IFERROR(VLOOKUP(Tableau1[[#This Row],[Abs.]],Tmotif[],3,0),0)</f>
        <v>0</v>
      </c>
      <c r="M389" s="39">
        <f ca="1">IF(WEEKDAY(Tableau1[[#This Row],[Date]],2)&lt;7,0,MAX(0,SUM(OFFSET(Tableau1[[#This Row],[Heures]],-6,,7))+SUM(OFFSET(Tableau1[[#This Row],[H_Abs]],-6,,7))-_HS))</f>
        <v>0</v>
      </c>
      <c r="N389" s="16"/>
      <c r="O389" s="16"/>
    </row>
    <row r="390" spans="2:15" ht="15" hidden="1" customHeight="1" x14ac:dyDescent="0.25">
      <c r="B390" s="31">
        <f>WEEKNUM(Tableau1[[#This Row],[Date]])</f>
        <v>4</v>
      </c>
      <c r="C390" s="32">
        <f>debut+ROW()-ROW(Tableau1[[#Headers],[Date]])-1</f>
        <v>45678</v>
      </c>
      <c r="D390" s="33" t="str">
        <f>UPPER(TEXT((Tableau1[[#This Row],[Date]]),"mmmm"))</f>
        <v>JANVIER</v>
      </c>
      <c r="E390" s="33">
        <f>YEAR(Tableau1[[#This Row],[Date]])</f>
        <v>2025</v>
      </c>
      <c r="F390" s="34"/>
      <c r="G390" s="34"/>
      <c r="H390" s="34"/>
      <c r="I390" s="34"/>
      <c r="J390" s="38"/>
      <c r="K390" s="39">
        <f>MOD(Tableau1[[#This Row],[Fin
apm]]-Tableau1[[#This Row],[Début
apm]],1)+MOD(Tableau1[[#This Row],[Fin
matin]]-Tableau1[[#This Row],[Début
matin]],1)</f>
        <v>0</v>
      </c>
      <c r="L390" s="39">
        <f>IFERROR(VLOOKUP(Tableau1[[#This Row],[Abs.]],Tmotif[],3,0),0)</f>
        <v>0</v>
      </c>
      <c r="M390" s="39">
        <f ca="1">IF(WEEKDAY(Tableau1[[#This Row],[Date]],2)&lt;7,0,MAX(0,SUM(OFFSET(Tableau1[[#This Row],[Heures]],-6,,7))+SUM(OFFSET(Tableau1[[#This Row],[H_Abs]],-6,,7))-_HS))</f>
        <v>0</v>
      </c>
      <c r="N390" s="16"/>
      <c r="O390" s="16"/>
    </row>
    <row r="391" spans="2:15" ht="15" hidden="1" customHeight="1" x14ac:dyDescent="0.25">
      <c r="B391" s="31">
        <f>WEEKNUM(Tableau1[[#This Row],[Date]])</f>
        <v>4</v>
      </c>
      <c r="C391" s="32">
        <f>debut+ROW()-ROW(Tableau1[[#Headers],[Date]])-1</f>
        <v>45679</v>
      </c>
      <c r="D391" s="33" t="str">
        <f>UPPER(TEXT((Tableau1[[#This Row],[Date]]),"mmmm"))</f>
        <v>JANVIER</v>
      </c>
      <c r="E391" s="33">
        <f>YEAR(Tableau1[[#This Row],[Date]])</f>
        <v>2025</v>
      </c>
      <c r="F391" s="34"/>
      <c r="G391" s="34"/>
      <c r="H391" s="34"/>
      <c r="I391" s="34"/>
      <c r="J391" s="38"/>
      <c r="K391" s="39">
        <f>MOD(Tableau1[[#This Row],[Fin
apm]]-Tableau1[[#This Row],[Début
apm]],1)+MOD(Tableau1[[#This Row],[Fin
matin]]-Tableau1[[#This Row],[Début
matin]],1)</f>
        <v>0</v>
      </c>
      <c r="L391" s="39">
        <f>IFERROR(VLOOKUP(Tableau1[[#This Row],[Abs.]],Tmotif[],3,0),0)</f>
        <v>0</v>
      </c>
      <c r="M391" s="39">
        <f ca="1">IF(WEEKDAY(Tableau1[[#This Row],[Date]],2)&lt;7,0,MAX(0,SUM(OFFSET(Tableau1[[#This Row],[Heures]],-6,,7))+SUM(OFFSET(Tableau1[[#This Row],[H_Abs]],-6,,7))-_HS))</f>
        <v>0</v>
      </c>
      <c r="N391" s="16"/>
      <c r="O391" s="16"/>
    </row>
    <row r="392" spans="2:15" ht="15" hidden="1" customHeight="1" x14ac:dyDescent="0.25">
      <c r="B392" s="31">
        <f>WEEKNUM(Tableau1[[#This Row],[Date]])</f>
        <v>4</v>
      </c>
      <c r="C392" s="32">
        <f>debut+ROW()-ROW(Tableau1[[#Headers],[Date]])-1</f>
        <v>45680</v>
      </c>
      <c r="D392" s="33" t="str">
        <f>UPPER(TEXT((Tableau1[[#This Row],[Date]]),"mmmm"))</f>
        <v>JANVIER</v>
      </c>
      <c r="E392" s="33">
        <f>YEAR(Tableau1[[#This Row],[Date]])</f>
        <v>2025</v>
      </c>
      <c r="F392" s="34"/>
      <c r="G392" s="34"/>
      <c r="H392" s="34"/>
      <c r="I392" s="34"/>
      <c r="J392" s="38"/>
      <c r="K392" s="39">
        <f>MOD(Tableau1[[#This Row],[Fin
apm]]-Tableau1[[#This Row],[Début
apm]],1)+MOD(Tableau1[[#This Row],[Fin
matin]]-Tableau1[[#This Row],[Début
matin]],1)</f>
        <v>0</v>
      </c>
      <c r="L392" s="39">
        <f>IFERROR(VLOOKUP(Tableau1[[#This Row],[Abs.]],Tmotif[],3,0),0)</f>
        <v>0</v>
      </c>
      <c r="M392" s="39">
        <f ca="1">IF(WEEKDAY(Tableau1[[#This Row],[Date]],2)&lt;7,0,MAX(0,SUM(OFFSET(Tableau1[[#This Row],[Heures]],-6,,7))+SUM(OFFSET(Tableau1[[#This Row],[H_Abs]],-6,,7))-_HS))</f>
        <v>0</v>
      </c>
      <c r="N392" s="16"/>
      <c r="O392" s="16"/>
    </row>
    <row r="393" spans="2:15" ht="15" hidden="1" customHeight="1" x14ac:dyDescent="0.25">
      <c r="B393" s="31">
        <f>WEEKNUM(Tableau1[[#This Row],[Date]])</f>
        <v>4</v>
      </c>
      <c r="C393" s="32">
        <f>debut+ROW()-ROW(Tableau1[[#Headers],[Date]])-1</f>
        <v>45681</v>
      </c>
      <c r="D393" s="33" t="str">
        <f>UPPER(TEXT((Tableau1[[#This Row],[Date]]),"mmmm"))</f>
        <v>JANVIER</v>
      </c>
      <c r="E393" s="33">
        <f>YEAR(Tableau1[[#This Row],[Date]])</f>
        <v>2025</v>
      </c>
      <c r="F393" s="34"/>
      <c r="G393" s="34"/>
      <c r="H393" s="34"/>
      <c r="I393" s="34"/>
      <c r="J393" s="38"/>
      <c r="K393" s="39">
        <f>MOD(Tableau1[[#This Row],[Fin
apm]]-Tableau1[[#This Row],[Début
apm]],1)+MOD(Tableau1[[#This Row],[Fin
matin]]-Tableau1[[#This Row],[Début
matin]],1)</f>
        <v>0</v>
      </c>
      <c r="L393" s="39">
        <f>IFERROR(VLOOKUP(Tableau1[[#This Row],[Abs.]],Tmotif[],3,0),0)</f>
        <v>0</v>
      </c>
      <c r="M393" s="39">
        <f ca="1">IF(WEEKDAY(Tableau1[[#This Row],[Date]],2)&lt;7,0,MAX(0,SUM(OFFSET(Tableau1[[#This Row],[Heures]],-6,,7))+SUM(OFFSET(Tableau1[[#This Row],[H_Abs]],-6,,7))-_HS))</f>
        <v>0</v>
      </c>
      <c r="N393" s="16"/>
      <c r="O393" s="16"/>
    </row>
    <row r="394" spans="2:15" ht="15" hidden="1" customHeight="1" x14ac:dyDescent="0.25">
      <c r="B394" s="31">
        <f>WEEKNUM(Tableau1[[#This Row],[Date]])</f>
        <v>4</v>
      </c>
      <c r="C394" s="32">
        <f>debut+ROW()-ROW(Tableau1[[#Headers],[Date]])-1</f>
        <v>45682</v>
      </c>
      <c r="D394" s="33" t="str">
        <f>UPPER(TEXT((Tableau1[[#This Row],[Date]]),"mmmm"))</f>
        <v>JANVIER</v>
      </c>
      <c r="E394" s="33">
        <f>YEAR(Tableau1[[#This Row],[Date]])</f>
        <v>2025</v>
      </c>
      <c r="F394" s="34"/>
      <c r="G394" s="34"/>
      <c r="H394" s="34"/>
      <c r="I394" s="34"/>
      <c r="J394" s="38"/>
      <c r="K394" s="39">
        <f>MOD(Tableau1[[#This Row],[Fin
apm]]-Tableau1[[#This Row],[Début
apm]],1)+MOD(Tableau1[[#This Row],[Fin
matin]]-Tableau1[[#This Row],[Début
matin]],1)</f>
        <v>0</v>
      </c>
      <c r="L394" s="39">
        <f>IFERROR(VLOOKUP(Tableau1[[#This Row],[Abs.]],Tmotif[],3,0),0)</f>
        <v>0</v>
      </c>
      <c r="M394" s="39">
        <f ca="1">IF(WEEKDAY(Tableau1[[#This Row],[Date]],2)&lt;7,0,MAX(0,SUM(OFFSET(Tableau1[[#This Row],[Heures]],-6,,7))+SUM(OFFSET(Tableau1[[#This Row],[H_Abs]],-6,,7))-_HS))</f>
        <v>0</v>
      </c>
      <c r="N394" s="16"/>
      <c r="O394" s="16"/>
    </row>
    <row r="395" spans="2:15" ht="15" hidden="1" customHeight="1" x14ac:dyDescent="0.25">
      <c r="B395" s="31">
        <f>WEEKNUM(Tableau1[[#This Row],[Date]])</f>
        <v>5</v>
      </c>
      <c r="C395" s="32">
        <f>debut+ROW()-ROW(Tableau1[[#Headers],[Date]])-1</f>
        <v>45683</v>
      </c>
      <c r="D395" s="33" t="str">
        <f>UPPER(TEXT((Tableau1[[#This Row],[Date]]),"mmmm"))</f>
        <v>JANVIER</v>
      </c>
      <c r="E395" s="33">
        <f>YEAR(Tableau1[[#This Row],[Date]])</f>
        <v>2025</v>
      </c>
      <c r="F395" s="34"/>
      <c r="G395" s="34"/>
      <c r="H395" s="34"/>
      <c r="I395" s="34"/>
      <c r="J395" s="38"/>
      <c r="K395" s="39">
        <f>MOD(Tableau1[[#This Row],[Fin
apm]]-Tableau1[[#This Row],[Début
apm]],1)+MOD(Tableau1[[#This Row],[Fin
matin]]-Tableau1[[#This Row],[Début
matin]],1)</f>
        <v>0</v>
      </c>
      <c r="L395" s="39">
        <f>IFERROR(VLOOKUP(Tableau1[[#This Row],[Abs.]],Tmotif[],3,0),0)</f>
        <v>0</v>
      </c>
      <c r="M395" s="39">
        <f ca="1">IF(WEEKDAY(Tableau1[[#This Row],[Date]],2)&lt;7,0,MAX(0,SUM(OFFSET(Tableau1[[#This Row],[Heures]],-6,,7))+SUM(OFFSET(Tableau1[[#This Row],[H_Abs]],-6,,7))-_HS))</f>
        <v>0</v>
      </c>
      <c r="N395" s="16"/>
      <c r="O395" s="16"/>
    </row>
    <row r="396" spans="2:15" ht="15" hidden="1" customHeight="1" x14ac:dyDescent="0.25">
      <c r="B396" s="31">
        <f>WEEKNUM(Tableau1[[#This Row],[Date]])</f>
        <v>5</v>
      </c>
      <c r="C396" s="32">
        <f>debut+ROW()-ROW(Tableau1[[#Headers],[Date]])-1</f>
        <v>45684</v>
      </c>
      <c r="D396" s="33" t="str">
        <f>UPPER(TEXT((Tableau1[[#This Row],[Date]]),"mmmm"))</f>
        <v>JANVIER</v>
      </c>
      <c r="E396" s="33">
        <f>YEAR(Tableau1[[#This Row],[Date]])</f>
        <v>2025</v>
      </c>
      <c r="F396" s="34"/>
      <c r="G396" s="34"/>
      <c r="H396" s="34"/>
      <c r="I396" s="34"/>
      <c r="J396" s="38"/>
      <c r="K396" s="39">
        <f>MOD(Tableau1[[#This Row],[Fin
apm]]-Tableau1[[#This Row],[Début
apm]],1)+MOD(Tableau1[[#This Row],[Fin
matin]]-Tableau1[[#This Row],[Début
matin]],1)</f>
        <v>0</v>
      </c>
      <c r="L396" s="39">
        <f>IFERROR(VLOOKUP(Tableau1[[#This Row],[Abs.]],Tmotif[],3,0),0)</f>
        <v>0</v>
      </c>
      <c r="M396" s="39">
        <f ca="1">IF(WEEKDAY(Tableau1[[#This Row],[Date]],2)&lt;7,0,MAX(0,SUM(OFFSET(Tableau1[[#This Row],[Heures]],-6,,7))+SUM(OFFSET(Tableau1[[#This Row],[H_Abs]],-6,,7))-_HS))</f>
        <v>0</v>
      </c>
      <c r="N396" s="16"/>
      <c r="O396" s="16"/>
    </row>
    <row r="397" spans="2:15" ht="15" hidden="1" customHeight="1" x14ac:dyDescent="0.25">
      <c r="B397" s="31">
        <f>WEEKNUM(Tableau1[[#This Row],[Date]])</f>
        <v>5</v>
      </c>
      <c r="C397" s="32">
        <f>debut+ROW()-ROW(Tableau1[[#Headers],[Date]])-1</f>
        <v>45685</v>
      </c>
      <c r="D397" s="33" t="str">
        <f>UPPER(TEXT((Tableau1[[#This Row],[Date]]),"mmmm"))</f>
        <v>JANVIER</v>
      </c>
      <c r="E397" s="33">
        <f>YEAR(Tableau1[[#This Row],[Date]])</f>
        <v>2025</v>
      </c>
      <c r="F397" s="34"/>
      <c r="G397" s="34"/>
      <c r="H397" s="34"/>
      <c r="I397" s="34"/>
      <c r="J397" s="38"/>
      <c r="K397" s="39">
        <f>MOD(Tableau1[[#This Row],[Fin
apm]]-Tableau1[[#This Row],[Début
apm]],1)+MOD(Tableau1[[#This Row],[Fin
matin]]-Tableau1[[#This Row],[Début
matin]],1)</f>
        <v>0</v>
      </c>
      <c r="L397" s="39">
        <f>IFERROR(VLOOKUP(Tableau1[[#This Row],[Abs.]],Tmotif[],3,0),0)</f>
        <v>0</v>
      </c>
      <c r="M397" s="39">
        <f ca="1">IF(WEEKDAY(Tableau1[[#This Row],[Date]],2)&lt;7,0,MAX(0,SUM(OFFSET(Tableau1[[#This Row],[Heures]],-6,,7))+SUM(OFFSET(Tableau1[[#This Row],[H_Abs]],-6,,7))-_HS))</f>
        <v>0</v>
      </c>
      <c r="N397" s="16"/>
      <c r="O397" s="16"/>
    </row>
    <row r="398" spans="2:15" ht="15" hidden="1" customHeight="1" x14ac:dyDescent="0.25">
      <c r="B398" s="31">
        <f>WEEKNUM(Tableau1[[#This Row],[Date]])</f>
        <v>5</v>
      </c>
      <c r="C398" s="32">
        <f>debut+ROW()-ROW(Tableau1[[#Headers],[Date]])-1</f>
        <v>45686</v>
      </c>
      <c r="D398" s="33" t="str">
        <f>UPPER(TEXT((Tableau1[[#This Row],[Date]]),"mmmm"))</f>
        <v>JANVIER</v>
      </c>
      <c r="E398" s="33">
        <f>YEAR(Tableau1[[#This Row],[Date]])</f>
        <v>2025</v>
      </c>
      <c r="F398" s="34"/>
      <c r="G398" s="34"/>
      <c r="H398" s="34"/>
      <c r="I398" s="34"/>
      <c r="J398" s="38"/>
      <c r="K398" s="39">
        <f>MOD(Tableau1[[#This Row],[Fin
apm]]-Tableau1[[#This Row],[Début
apm]],1)+MOD(Tableau1[[#This Row],[Fin
matin]]-Tableau1[[#This Row],[Début
matin]],1)</f>
        <v>0</v>
      </c>
      <c r="L398" s="39">
        <f>IFERROR(VLOOKUP(Tableau1[[#This Row],[Abs.]],Tmotif[],3,0),0)</f>
        <v>0</v>
      </c>
      <c r="M398" s="39">
        <f ca="1">IF(WEEKDAY(Tableau1[[#This Row],[Date]],2)&lt;7,0,MAX(0,SUM(OFFSET(Tableau1[[#This Row],[Heures]],-6,,7))+SUM(OFFSET(Tableau1[[#This Row],[H_Abs]],-6,,7))-_HS))</f>
        <v>0</v>
      </c>
      <c r="N398" s="16"/>
      <c r="O398" s="16"/>
    </row>
    <row r="399" spans="2:15" ht="15" hidden="1" customHeight="1" x14ac:dyDescent="0.25">
      <c r="B399" s="31">
        <f>WEEKNUM(Tableau1[[#This Row],[Date]])</f>
        <v>5</v>
      </c>
      <c r="C399" s="32">
        <f>debut+ROW()-ROW(Tableau1[[#Headers],[Date]])-1</f>
        <v>45687</v>
      </c>
      <c r="D399" s="33" t="str">
        <f>UPPER(TEXT((Tableau1[[#This Row],[Date]]),"mmmm"))</f>
        <v>JANVIER</v>
      </c>
      <c r="E399" s="33">
        <f>YEAR(Tableau1[[#This Row],[Date]])</f>
        <v>2025</v>
      </c>
      <c r="F399" s="34"/>
      <c r="G399" s="34"/>
      <c r="H399" s="34"/>
      <c r="I399" s="34"/>
      <c r="J399" s="38"/>
      <c r="K399" s="39">
        <f>MOD(Tableau1[[#This Row],[Fin
apm]]-Tableau1[[#This Row],[Début
apm]],1)+MOD(Tableau1[[#This Row],[Fin
matin]]-Tableau1[[#This Row],[Début
matin]],1)</f>
        <v>0</v>
      </c>
      <c r="L399" s="39">
        <f>IFERROR(VLOOKUP(Tableau1[[#This Row],[Abs.]],Tmotif[],3,0),0)</f>
        <v>0</v>
      </c>
      <c r="M399" s="39">
        <f ca="1">IF(WEEKDAY(Tableau1[[#This Row],[Date]],2)&lt;7,0,MAX(0,SUM(OFFSET(Tableau1[[#This Row],[Heures]],-6,,7))+SUM(OFFSET(Tableau1[[#This Row],[H_Abs]],-6,,7))-_HS))</f>
        <v>0</v>
      </c>
      <c r="N399" s="16"/>
      <c r="O399" s="16"/>
    </row>
    <row r="400" spans="2:15" ht="15" hidden="1" customHeight="1" x14ac:dyDescent="0.25">
      <c r="B400" s="31">
        <f>WEEKNUM(Tableau1[[#This Row],[Date]])</f>
        <v>5</v>
      </c>
      <c r="C400" s="32">
        <f>debut+ROW()-ROW(Tableau1[[#Headers],[Date]])-1</f>
        <v>45688</v>
      </c>
      <c r="D400" s="33" t="str">
        <f>UPPER(TEXT((Tableau1[[#This Row],[Date]]),"mmmm"))</f>
        <v>JANVIER</v>
      </c>
      <c r="E400" s="33">
        <f>YEAR(Tableau1[[#This Row],[Date]])</f>
        <v>2025</v>
      </c>
      <c r="F400" s="34"/>
      <c r="G400" s="34"/>
      <c r="H400" s="34"/>
      <c r="I400" s="34"/>
      <c r="J400" s="38"/>
      <c r="K400" s="39">
        <f>MOD(Tableau1[[#This Row],[Fin
apm]]-Tableau1[[#This Row],[Début
apm]],1)+MOD(Tableau1[[#This Row],[Fin
matin]]-Tableau1[[#This Row],[Début
matin]],1)</f>
        <v>0</v>
      </c>
      <c r="L400" s="39">
        <f>IFERROR(VLOOKUP(Tableau1[[#This Row],[Abs.]],Tmotif[],3,0),0)</f>
        <v>0</v>
      </c>
      <c r="M400" s="39">
        <f ca="1">IF(WEEKDAY(Tableau1[[#This Row],[Date]],2)&lt;7,0,MAX(0,SUM(OFFSET(Tableau1[[#This Row],[Heures]],-6,,7))+SUM(OFFSET(Tableau1[[#This Row],[H_Abs]],-6,,7))-_HS))</f>
        <v>0</v>
      </c>
      <c r="N400" s="16"/>
      <c r="O400" s="16"/>
    </row>
    <row r="401" spans="2:15" ht="15" hidden="1" customHeight="1" x14ac:dyDescent="0.25">
      <c r="B401" s="31">
        <f>WEEKNUM(Tableau1[[#This Row],[Date]])</f>
        <v>5</v>
      </c>
      <c r="C401" s="32">
        <f>debut+ROW()-ROW(Tableau1[[#Headers],[Date]])-1</f>
        <v>45689</v>
      </c>
      <c r="D401" s="33" t="str">
        <f>UPPER(TEXT((Tableau1[[#This Row],[Date]]),"mmmm"))</f>
        <v>FÉVRIER</v>
      </c>
      <c r="E401" s="33">
        <f>YEAR(Tableau1[[#This Row],[Date]])</f>
        <v>2025</v>
      </c>
      <c r="F401" s="34"/>
      <c r="G401" s="34"/>
      <c r="H401" s="34"/>
      <c r="I401" s="34"/>
      <c r="J401" s="38"/>
      <c r="K401" s="39">
        <f>MOD(Tableau1[[#This Row],[Fin
apm]]-Tableau1[[#This Row],[Début
apm]],1)+MOD(Tableau1[[#This Row],[Fin
matin]]-Tableau1[[#This Row],[Début
matin]],1)</f>
        <v>0</v>
      </c>
      <c r="L401" s="39">
        <f>IFERROR(VLOOKUP(Tableau1[[#This Row],[Abs.]],Tmotif[],3,0),0)</f>
        <v>0</v>
      </c>
      <c r="M401" s="39">
        <f ca="1">IF(WEEKDAY(Tableau1[[#This Row],[Date]],2)&lt;7,0,MAX(0,SUM(OFFSET(Tableau1[[#This Row],[Heures]],-6,,7))+SUM(OFFSET(Tableau1[[#This Row],[H_Abs]],-6,,7))-_HS))</f>
        <v>0</v>
      </c>
      <c r="N401" s="16"/>
      <c r="O401" s="16"/>
    </row>
    <row r="402" spans="2:15" ht="15" hidden="1" customHeight="1" x14ac:dyDescent="0.25">
      <c r="B402" s="31">
        <f>WEEKNUM(Tableau1[[#This Row],[Date]])</f>
        <v>6</v>
      </c>
      <c r="C402" s="32">
        <f>debut+ROW()-ROW(Tableau1[[#Headers],[Date]])-1</f>
        <v>45690</v>
      </c>
      <c r="D402" s="33" t="str">
        <f>UPPER(TEXT((Tableau1[[#This Row],[Date]]),"mmmm"))</f>
        <v>FÉVRIER</v>
      </c>
      <c r="E402" s="33">
        <f>YEAR(Tableau1[[#This Row],[Date]])</f>
        <v>2025</v>
      </c>
      <c r="F402" s="34"/>
      <c r="G402" s="34"/>
      <c r="H402" s="34"/>
      <c r="I402" s="34"/>
      <c r="J402" s="38"/>
      <c r="K402" s="39">
        <f>MOD(Tableau1[[#This Row],[Fin
apm]]-Tableau1[[#This Row],[Début
apm]],1)+MOD(Tableau1[[#This Row],[Fin
matin]]-Tableau1[[#This Row],[Début
matin]],1)</f>
        <v>0</v>
      </c>
      <c r="L402" s="39">
        <f>IFERROR(VLOOKUP(Tableau1[[#This Row],[Abs.]],Tmotif[],3,0),0)</f>
        <v>0</v>
      </c>
      <c r="M402" s="39">
        <f ca="1">IF(WEEKDAY(Tableau1[[#This Row],[Date]],2)&lt;7,0,MAX(0,SUM(OFFSET(Tableau1[[#This Row],[Heures]],-6,,7))+SUM(OFFSET(Tableau1[[#This Row],[H_Abs]],-6,,7))-_HS))</f>
        <v>0</v>
      </c>
      <c r="N402" s="16"/>
      <c r="O402" s="16"/>
    </row>
    <row r="403" spans="2:15" ht="15" hidden="1" customHeight="1" x14ac:dyDescent="0.25">
      <c r="B403" s="31">
        <f>WEEKNUM(Tableau1[[#This Row],[Date]])</f>
        <v>6</v>
      </c>
      <c r="C403" s="32">
        <f>debut+ROW()-ROW(Tableau1[[#Headers],[Date]])-1</f>
        <v>45691</v>
      </c>
      <c r="D403" s="33" t="str">
        <f>UPPER(TEXT((Tableau1[[#This Row],[Date]]),"mmmm"))</f>
        <v>FÉVRIER</v>
      </c>
      <c r="E403" s="33">
        <f>YEAR(Tableau1[[#This Row],[Date]])</f>
        <v>2025</v>
      </c>
      <c r="F403" s="34"/>
      <c r="G403" s="34"/>
      <c r="H403" s="34"/>
      <c r="I403" s="34"/>
      <c r="J403" s="38"/>
      <c r="K403" s="39">
        <f>MOD(Tableau1[[#This Row],[Fin
apm]]-Tableau1[[#This Row],[Début
apm]],1)+MOD(Tableau1[[#This Row],[Fin
matin]]-Tableau1[[#This Row],[Début
matin]],1)</f>
        <v>0</v>
      </c>
      <c r="L403" s="39">
        <f>IFERROR(VLOOKUP(Tableau1[[#This Row],[Abs.]],Tmotif[],3,0),0)</f>
        <v>0</v>
      </c>
      <c r="M403" s="39">
        <f ca="1">IF(WEEKDAY(Tableau1[[#This Row],[Date]],2)&lt;7,0,MAX(0,SUM(OFFSET(Tableau1[[#This Row],[Heures]],-6,,7))+SUM(OFFSET(Tableau1[[#This Row],[H_Abs]],-6,,7))-_HS))</f>
        <v>0</v>
      </c>
      <c r="N403" s="16"/>
      <c r="O403" s="16"/>
    </row>
    <row r="404" spans="2:15" ht="15" hidden="1" customHeight="1" x14ac:dyDescent="0.25">
      <c r="B404" s="31">
        <f>WEEKNUM(Tableau1[[#This Row],[Date]])</f>
        <v>6</v>
      </c>
      <c r="C404" s="32">
        <f>debut+ROW()-ROW(Tableau1[[#Headers],[Date]])-1</f>
        <v>45692</v>
      </c>
      <c r="D404" s="33" t="str">
        <f>UPPER(TEXT((Tableau1[[#This Row],[Date]]),"mmmm"))</f>
        <v>FÉVRIER</v>
      </c>
      <c r="E404" s="33">
        <f>YEAR(Tableau1[[#This Row],[Date]])</f>
        <v>2025</v>
      </c>
      <c r="F404" s="34"/>
      <c r="G404" s="34"/>
      <c r="H404" s="34"/>
      <c r="I404" s="34"/>
      <c r="J404" s="38"/>
      <c r="K404" s="39">
        <f>MOD(Tableau1[[#This Row],[Fin
apm]]-Tableau1[[#This Row],[Début
apm]],1)+MOD(Tableau1[[#This Row],[Fin
matin]]-Tableau1[[#This Row],[Début
matin]],1)</f>
        <v>0</v>
      </c>
      <c r="L404" s="39">
        <f>IFERROR(VLOOKUP(Tableau1[[#This Row],[Abs.]],Tmotif[],3,0),0)</f>
        <v>0</v>
      </c>
      <c r="M404" s="39">
        <f ca="1">IF(WEEKDAY(Tableau1[[#This Row],[Date]],2)&lt;7,0,MAX(0,SUM(OFFSET(Tableau1[[#This Row],[Heures]],-6,,7))+SUM(OFFSET(Tableau1[[#This Row],[H_Abs]],-6,,7))-_HS))</f>
        <v>0</v>
      </c>
      <c r="N404" s="16"/>
      <c r="O404" s="16"/>
    </row>
    <row r="405" spans="2:15" ht="15" hidden="1" customHeight="1" x14ac:dyDescent="0.25">
      <c r="B405" s="31">
        <f>WEEKNUM(Tableau1[[#This Row],[Date]])</f>
        <v>6</v>
      </c>
      <c r="C405" s="32">
        <f>debut+ROW()-ROW(Tableau1[[#Headers],[Date]])-1</f>
        <v>45693</v>
      </c>
      <c r="D405" s="33" t="str">
        <f>UPPER(TEXT((Tableau1[[#This Row],[Date]]),"mmmm"))</f>
        <v>FÉVRIER</v>
      </c>
      <c r="E405" s="33">
        <f>YEAR(Tableau1[[#This Row],[Date]])</f>
        <v>2025</v>
      </c>
      <c r="F405" s="34"/>
      <c r="G405" s="34"/>
      <c r="H405" s="34"/>
      <c r="I405" s="34"/>
      <c r="J405" s="38"/>
      <c r="K405" s="39">
        <f>MOD(Tableau1[[#This Row],[Fin
apm]]-Tableau1[[#This Row],[Début
apm]],1)+MOD(Tableau1[[#This Row],[Fin
matin]]-Tableau1[[#This Row],[Début
matin]],1)</f>
        <v>0</v>
      </c>
      <c r="L405" s="39">
        <f>IFERROR(VLOOKUP(Tableau1[[#This Row],[Abs.]],Tmotif[],3,0),0)</f>
        <v>0</v>
      </c>
      <c r="M405" s="39">
        <f ca="1">IF(WEEKDAY(Tableau1[[#This Row],[Date]],2)&lt;7,0,MAX(0,SUM(OFFSET(Tableau1[[#This Row],[Heures]],-6,,7))+SUM(OFFSET(Tableau1[[#This Row],[H_Abs]],-6,,7))-_HS))</f>
        <v>0</v>
      </c>
      <c r="N405" s="16"/>
      <c r="O405" s="16"/>
    </row>
    <row r="406" spans="2:15" ht="15" hidden="1" customHeight="1" x14ac:dyDescent="0.25">
      <c r="B406" s="31">
        <f>WEEKNUM(Tableau1[[#This Row],[Date]])</f>
        <v>6</v>
      </c>
      <c r="C406" s="32">
        <f>debut+ROW()-ROW(Tableau1[[#Headers],[Date]])-1</f>
        <v>45694</v>
      </c>
      <c r="D406" s="33" t="str">
        <f>UPPER(TEXT((Tableau1[[#This Row],[Date]]),"mmmm"))</f>
        <v>FÉVRIER</v>
      </c>
      <c r="E406" s="33">
        <f>YEAR(Tableau1[[#This Row],[Date]])</f>
        <v>2025</v>
      </c>
      <c r="F406" s="34"/>
      <c r="G406" s="34"/>
      <c r="H406" s="34"/>
      <c r="I406" s="34"/>
      <c r="J406" s="38"/>
      <c r="K406" s="39">
        <f>MOD(Tableau1[[#This Row],[Fin
apm]]-Tableau1[[#This Row],[Début
apm]],1)+MOD(Tableau1[[#This Row],[Fin
matin]]-Tableau1[[#This Row],[Début
matin]],1)</f>
        <v>0</v>
      </c>
      <c r="L406" s="39">
        <f>IFERROR(VLOOKUP(Tableau1[[#This Row],[Abs.]],Tmotif[],3,0),0)</f>
        <v>0</v>
      </c>
      <c r="M406" s="39">
        <f ca="1">IF(WEEKDAY(Tableau1[[#This Row],[Date]],2)&lt;7,0,MAX(0,SUM(OFFSET(Tableau1[[#This Row],[Heures]],-6,,7))+SUM(OFFSET(Tableau1[[#This Row],[H_Abs]],-6,,7))-_HS))</f>
        <v>0</v>
      </c>
      <c r="N406" s="16"/>
      <c r="O406" s="16"/>
    </row>
    <row r="407" spans="2:15" ht="15" hidden="1" customHeight="1" x14ac:dyDescent="0.25">
      <c r="B407" s="31">
        <f>WEEKNUM(Tableau1[[#This Row],[Date]])</f>
        <v>6</v>
      </c>
      <c r="C407" s="32">
        <f>debut+ROW()-ROW(Tableau1[[#Headers],[Date]])-1</f>
        <v>45695</v>
      </c>
      <c r="D407" s="33" t="str">
        <f>UPPER(TEXT((Tableau1[[#This Row],[Date]]),"mmmm"))</f>
        <v>FÉVRIER</v>
      </c>
      <c r="E407" s="33">
        <f>YEAR(Tableau1[[#This Row],[Date]])</f>
        <v>2025</v>
      </c>
      <c r="F407" s="34"/>
      <c r="G407" s="34"/>
      <c r="H407" s="34"/>
      <c r="I407" s="34"/>
      <c r="J407" s="38"/>
      <c r="K407" s="39">
        <f>MOD(Tableau1[[#This Row],[Fin
apm]]-Tableau1[[#This Row],[Début
apm]],1)+MOD(Tableau1[[#This Row],[Fin
matin]]-Tableau1[[#This Row],[Début
matin]],1)</f>
        <v>0</v>
      </c>
      <c r="L407" s="39">
        <f>IFERROR(VLOOKUP(Tableau1[[#This Row],[Abs.]],Tmotif[],3,0),0)</f>
        <v>0</v>
      </c>
      <c r="M407" s="39">
        <f ca="1">IF(WEEKDAY(Tableau1[[#This Row],[Date]],2)&lt;7,0,MAX(0,SUM(OFFSET(Tableau1[[#This Row],[Heures]],-6,,7))+SUM(OFFSET(Tableau1[[#This Row],[H_Abs]],-6,,7))-_HS))</f>
        <v>0</v>
      </c>
      <c r="N407" s="16"/>
      <c r="O407" s="16"/>
    </row>
    <row r="408" spans="2:15" ht="15" hidden="1" customHeight="1" x14ac:dyDescent="0.25">
      <c r="B408" s="31">
        <f>WEEKNUM(Tableau1[[#This Row],[Date]])</f>
        <v>6</v>
      </c>
      <c r="C408" s="32">
        <f>debut+ROW()-ROW(Tableau1[[#Headers],[Date]])-1</f>
        <v>45696</v>
      </c>
      <c r="D408" s="33" t="str">
        <f>UPPER(TEXT((Tableau1[[#This Row],[Date]]),"mmmm"))</f>
        <v>FÉVRIER</v>
      </c>
      <c r="E408" s="33">
        <f>YEAR(Tableau1[[#This Row],[Date]])</f>
        <v>2025</v>
      </c>
      <c r="F408" s="34"/>
      <c r="G408" s="34"/>
      <c r="H408" s="34"/>
      <c r="I408" s="34"/>
      <c r="J408" s="38"/>
      <c r="K408" s="39">
        <f>MOD(Tableau1[[#This Row],[Fin
apm]]-Tableau1[[#This Row],[Début
apm]],1)+MOD(Tableau1[[#This Row],[Fin
matin]]-Tableau1[[#This Row],[Début
matin]],1)</f>
        <v>0</v>
      </c>
      <c r="L408" s="39">
        <f>IFERROR(VLOOKUP(Tableau1[[#This Row],[Abs.]],Tmotif[],3,0),0)</f>
        <v>0</v>
      </c>
      <c r="M408" s="39">
        <f ca="1">IF(WEEKDAY(Tableau1[[#This Row],[Date]],2)&lt;7,0,MAX(0,SUM(OFFSET(Tableau1[[#This Row],[Heures]],-6,,7))+SUM(OFFSET(Tableau1[[#This Row],[H_Abs]],-6,,7))-_HS))</f>
        <v>0</v>
      </c>
      <c r="N408" s="16"/>
      <c r="O408" s="16"/>
    </row>
    <row r="409" spans="2:15" ht="15" hidden="1" customHeight="1" x14ac:dyDescent="0.25">
      <c r="B409" s="31">
        <f>WEEKNUM(Tableau1[[#This Row],[Date]])</f>
        <v>7</v>
      </c>
      <c r="C409" s="32">
        <f>debut+ROW()-ROW(Tableau1[[#Headers],[Date]])-1</f>
        <v>45697</v>
      </c>
      <c r="D409" s="33" t="str">
        <f>UPPER(TEXT((Tableau1[[#This Row],[Date]]),"mmmm"))</f>
        <v>FÉVRIER</v>
      </c>
      <c r="E409" s="33">
        <f>YEAR(Tableau1[[#This Row],[Date]])</f>
        <v>2025</v>
      </c>
      <c r="F409" s="34"/>
      <c r="G409" s="34"/>
      <c r="H409" s="34"/>
      <c r="I409" s="34"/>
      <c r="J409" s="38"/>
      <c r="K409" s="39">
        <f>MOD(Tableau1[[#This Row],[Fin
apm]]-Tableau1[[#This Row],[Début
apm]],1)+MOD(Tableau1[[#This Row],[Fin
matin]]-Tableau1[[#This Row],[Début
matin]],1)</f>
        <v>0</v>
      </c>
      <c r="L409" s="39">
        <f>IFERROR(VLOOKUP(Tableau1[[#This Row],[Abs.]],Tmotif[],3,0),0)</f>
        <v>0</v>
      </c>
      <c r="M409" s="39">
        <f ca="1">IF(WEEKDAY(Tableau1[[#This Row],[Date]],2)&lt;7,0,MAX(0,SUM(OFFSET(Tableau1[[#This Row],[Heures]],-6,,7))+SUM(OFFSET(Tableau1[[#This Row],[H_Abs]],-6,,7))-_HS))</f>
        <v>0</v>
      </c>
      <c r="N409" s="16"/>
      <c r="O409" s="16"/>
    </row>
    <row r="410" spans="2:15" ht="15" hidden="1" customHeight="1" x14ac:dyDescent="0.25">
      <c r="B410" s="31">
        <f>WEEKNUM(Tableau1[[#This Row],[Date]])</f>
        <v>7</v>
      </c>
      <c r="C410" s="32">
        <f>debut+ROW()-ROW(Tableau1[[#Headers],[Date]])-1</f>
        <v>45698</v>
      </c>
      <c r="D410" s="33" t="str">
        <f>UPPER(TEXT((Tableau1[[#This Row],[Date]]),"mmmm"))</f>
        <v>FÉVRIER</v>
      </c>
      <c r="E410" s="33">
        <f>YEAR(Tableau1[[#This Row],[Date]])</f>
        <v>2025</v>
      </c>
      <c r="F410" s="34"/>
      <c r="G410" s="34"/>
      <c r="H410" s="34"/>
      <c r="I410" s="34"/>
      <c r="J410" s="38"/>
      <c r="K410" s="39">
        <f>MOD(Tableau1[[#This Row],[Fin
apm]]-Tableau1[[#This Row],[Début
apm]],1)+MOD(Tableau1[[#This Row],[Fin
matin]]-Tableau1[[#This Row],[Début
matin]],1)</f>
        <v>0</v>
      </c>
      <c r="L410" s="39">
        <f>IFERROR(VLOOKUP(Tableau1[[#This Row],[Abs.]],Tmotif[],3,0),0)</f>
        <v>0</v>
      </c>
      <c r="M410" s="39">
        <f ca="1">IF(WEEKDAY(Tableau1[[#This Row],[Date]],2)&lt;7,0,MAX(0,SUM(OFFSET(Tableau1[[#This Row],[Heures]],-6,,7))+SUM(OFFSET(Tableau1[[#This Row],[H_Abs]],-6,,7))-_HS))</f>
        <v>0</v>
      </c>
      <c r="N410" s="16"/>
      <c r="O410" s="16"/>
    </row>
    <row r="411" spans="2:15" ht="15" hidden="1" customHeight="1" x14ac:dyDescent="0.25">
      <c r="B411" s="31">
        <f>WEEKNUM(Tableau1[[#This Row],[Date]])</f>
        <v>7</v>
      </c>
      <c r="C411" s="32">
        <f>debut+ROW()-ROW(Tableau1[[#Headers],[Date]])-1</f>
        <v>45699</v>
      </c>
      <c r="D411" s="33" t="str">
        <f>UPPER(TEXT((Tableau1[[#This Row],[Date]]),"mmmm"))</f>
        <v>FÉVRIER</v>
      </c>
      <c r="E411" s="33">
        <f>YEAR(Tableau1[[#This Row],[Date]])</f>
        <v>2025</v>
      </c>
      <c r="F411" s="34"/>
      <c r="G411" s="34"/>
      <c r="H411" s="34"/>
      <c r="I411" s="34"/>
      <c r="J411" s="38"/>
      <c r="K411" s="39">
        <f>MOD(Tableau1[[#This Row],[Fin
apm]]-Tableau1[[#This Row],[Début
apm]],1)+MOD(Tableau1[[#This Row],[Fin
matin]]-Tableau1[[#This Row],[Début
matin]],1)</f>
        <v>0</v>
      </c>
      <c r="L411" s="39">
        <f>IFERROR(VLOOKUP(Tableau1[[#This Row],[Abs.]],Tmotif[],3,0),0)</f>
        <v>0</v>
      </c>
      <c r="M411" s="39">
        <f ca="1">IF(WEEKDAY(Tableau1[[#This Row],[Date]],2)&lt;7,0,MAX(0,SUM(OFFSET(Tableau1[[#This Row],[Heures]],-6,,7))+SUM(OFFSET(Tableau1[[#This Row],[H_Abs]],-6,,7))-_HS))</f>
        <v>0</v>
      </c>
      <c r="N411" s="16"/>
      <c r="O411" s="16"/>
    </row>
    <row r="412" spans="2:15" ht="15" hidden="1" customHeight="1" x14ac:dyDescent="0.25">
      <c r="B412" s="31">
        <f>WEEKNUM(Tableau1[[#This Row],[Date]])</f>
        <v>7</v>
      </c>
      <c r="C412" s="32">
        <f>debut+ROW()-ROW(Tableau1[[#Headers],[Date]])-1</f>
        <v>45700</v>
      </c>
      <c r="D412" s="33" t="str">
        <f>UPPER(TEXT((Tableau1[[#This Row],[Date]]),"mmmm"))</f>
        <v>FÉVRIER</v>
      </c>
      <c r="E412" s="33">
        <f>YEAR(Tableau1[[#This Row],[Date]])</f>
        <v>2025</v>
      </c>
      <c r="F412" s="34"/>
      <c r="G412" s="34"/>
      <c r="H412" s="34"/>
      <c r="I412" s="34"/>
      <c r="J412" s="38"/>
      <c r="K412" s="39">
        <f>MOD(Tableau1[[#This Row],[Fin
apm]]-Tableau1[[#This Row],[Début
apm]],1)+MOD(Tableau1[[#This Row],[Fin
matin]]-Tableau1[[#This Row],[Début
matin]],1)</f>
        <v>0</v>
      </c>
      <c r="L412" s="39">
        <f>IFERROR(VLOOKUP(Tableau1[[#This Row],[Abs.]],Tmotif[],3,0),0)</f>
        <v>0</v>
      </c>
      <c r="M412" s="39">
        <f ca="1">IF(WEEKDAY(Tableau1[[#This Row],[Date]],2)&lt;7,0,MAX(0,SUM(OFFSET(Tableau1[[#This Row],[Heures]],-6,,7))+SUM(OFFSET(Tableau1[[#This Row],[H_Abs]],-6,,7))-_HS))</f>
        <v>0</v>
      </c>
      <c r="N412" s="16"/>
      <c r="O412" s="16"/>
    </row>
    <row r="413" spans="2:15" ht="15" hidden="1" customHeight="1" x14ac:dyDescent="0.25">
      <c r="B413" s="31">
        <f>WEEKNUM(Tableau1[[#This Row],[Date]])</f>
        <v>7</v>
      </c>
      <c r="C413" s="32">
        <f>debut+ROW()-ROW(Tableau1[[#Headers],[Date]])-1</f>
        <v>45701</v>
      </c>
      <c r="D413" s="33" t="str">
        <f>UPPER(TEXT((Tableau1[[#This Row],[Date]]),"mmmm"))</f>
        <v>FÉVRIER</v>
      </c>
      <c r="E413" s="33">
        <f>YEAR(Tableau1[[#This Row],[Date]])</f>
        <v>2025</v>
      </c>
      <c r="F413" s="34"/>
      <c r="G413" s="34"/>
      <c r="H413" s="34"/>
      <c r="I413" s="34"/>
      <c r="J413" s="38"/>
      <c r="K413" s="39">
        <f>MOD(Tableau1[[#This Row],[Fin
apm]]-Tableau1[[#This Row],[Début
apm]],1)+MOD(Tableau1[[#This Row],[Fin
matin]]-Tableau1[[#This Row],[Début
matin]],1)</f>
        <v>0</v>
      </c>
      <c r="L413" s="39">
        <f>IFERROR(VLOOKUP(Tableau1[[#This Row],[Abs.]],Tmotif[],3,0),0)</f>
        <v>0</v>
      </c>
      <c r="M413" s="39">
        <f ca="1">IF(WEEKDAY(Tableau1[[#This Row],[Date]],2)&lt;7,0,MAX(0,SUM(OFFSET(Tableau1[[#This Row],[Heures]],-6,,7))+SUM(OFFSET(Tableau1[[#This Row],[H_Abs]],-6,,7))-_HS))</f>
        <v>0</v>
      </c>
      <c r="N413" s="16"/>
      <c r="O413" s="16"/>
    </row>
    <row r="414" spans="2:15" ht="15" hidden="1" customHeight="1" x14ac:dyDescent="0.25">
      <c r="B414" s="31">
        <f>WEEKNUM(Tableau1[[#This Row],[Date]])</f>
        <v>7</v>
      </c>
      <c r="C414" s="32">
        <f>debut+ROW()-ROW(Tableau1[[#Headers],[Date]])-1</f>
        <v>45702</v>
      </c>
      <c r="D414" s="33" t="str">
        <f>UPPER(TEXT((Tableau1[[#This Row],[Date]]),"mmmm"))</f>
        <v>FÉVRIER</v>
      </c>
      <c r="E414" s="33">
        <f>YEAR(Tableau1[[#This Row],[Date]])</f>
        <v>2025</v>
      </c>
      <c r="F414" s="34"/>
      <c r="G414" s="34"/>
      <c r="H414" s="34"/>
      <c r="I414" s="34"/>
      <c r="J414" s="38"/>
      <c r="K414" s="39">
        <f>MOD(Tableau1[[#This Row],[Fin
apm]]-Tableau1[[#This Row],[Début
apm]],1)+MOD(Tableau1[[#This Row],[Fin
matin]]-Tableau1[[#This Row],[Début
matin]],1)</f>
        <v>0</v>
      </c>
      <c r="L414" s="39">
        <f>IFERROR(VLOOKUP(Tableau1[[#This Row],[Abs.]],Tmotif[],3,0),0)</f>
        <v>0</v>
      </c>
      <c r="M414" s="39">
        <f ca="1">IF(WEEKDAY(Tableau1[[#This Row],[Date]],2)&lt;7,0,MAX(0,SUM(OFFSET(Tableau1[[#This Row],[Heures]],-6,,7))+SUM(OFFSET(Tableau1[[#This Row],[H_Abs]],-6,,7))-_HS))</f>
        <v>0</v>
      </c>
      <c r="N414" s="16"/>
      <c r="O414" s="16"/>
    </row>
    <row r="415" spans="2:15" ht="15" hidden="1" customHeight="1" x14ac:dyDescent="0.25">
      <c r="B415" s="31">
        <f>WEEKNUM(Tableau1[[#This Row],[Date]])</f>
        <v>7</v>
      </c>
      <c r="C415" s="32">
        <f>debut+ROW()-ROW(Tableau1[[#Headers],[Date]])-1</f>
        <v>45703</v>
      </c>
      <c r="D415" s="33" t="str">
        <f>UPPER(TEXT((Tableau1[[#This Row],[Date]]),"mmmm"))</f>
        <v>FÉVRIER</v>
      </c>
      <c r="E415" s="33">
        <f>YEAR(Tableau1[[#This Row],[Date]])</f>
        <v>2025</v>
      </c>
      <c r="F415" s="34"/>
      <c r="G415" s="34"/>
      <c r="H415" s="34"/>
      <c r="I415" s="34"/>
      <c r="J415" s="38"/>
      <c r="K415" s="39">
        <f>MOD(Tableau1[[#This Row],[Fin
apm]]-Tableau1[[#This Row],[Début
apm]],1)+MOD(Tableau1[[#This Row],[Fin
matin]]-Tableau1[[#This Row],[Début
matin]],1)</f>
        <v>0</v>
      </c>
      <c r="L415" s="39">
        <f>IFERROR(VLOOKUP(Tableau1[[#This Row],[Abs.]],Tmotif[],3,0),0)</f>
        <v>0</v>
      </c>
      <c r="M415" s="39">
        <f ca="1">IF(WEEKDAY(Tableau1[[#This Row],[Date]],2)&lt;7,0,MAX(0,SUM(OFFSET(Tableau1[[#This Row],[Heures]],-6,,7))+SUM(OFFSET(Tableau1[[#This Row],[H_Abs]],-6,,7))-_HS))</f>
        <v>0</v>
      </c>
      <c r="N415" s="16"/>
      <c r="O415" s="16"/>
    </row>
    <row r="416" spans="2:15" ht="15" hidden="1" customHeight="1" x14ac:dyDescent="0.25">
      <c r="B416" s="31">
        <f>WEEKNUM(Tableau1[[#This Row],[Date]])</f>
        <v>8</v>
      </c>
      <c r="C416" s="32">
        <f>debut+ROW()-ROW(Tableau1[[#Headers],[Date]])-1</f>
        <v>45704</v>
      </c>
      <c r="D416" s="33" t="str">
        <f>UPPER(TEXT((Tableau1[[#This Row],[Date]]),"mmmm"))</f>
        <v>FÉVRIER</v>
      </c>
      <c r="E416" s="33">
        <f>YEAR(Tableau1[[#This Row],[Date]])</f>
        <v>2025</v>
      </c>
      <c r="F416" s="34"/>
      <c r="G416" s="34"/>
      <c r="H416" s="34"/>
      <c r="I416" s="34"/>
      <c r="J416" s="38"/>
      <c r="K416" s="39">
        <f>MOD(Tableau1[[#This Row],[Fin
apm]]-Tableau1[[#This Row],[Début
apm]],1)+MOD(Tableau1[[#This Row],[Fin
matin]]-Tableau1[[#This Row],[Début
matin]],1)</f>
        <v>0</v>
      </c>
      <c r="L416" s="39">
        <f>IFERROR(VLOOKUP(Tableau1[[#This Row],[Abs.]],Tmotif[],3,0),0)</f>
        <v>0</v>
      </c>
      <c r="M416" s="39">
        <f ca="1">IF(WEEKDAY(Tableau1[[#This Row],[Date]],2)&lt;7,0,MAX(0,SUM(OFFSET(Tableau1[[#This Row],[Heures]],-6,,7))+SUM(OFFSET(Tableau1[[#This Row],[H_Abs]],-6,,7))-_HS))</f>
        <v>0</v>
      </c>
      <c r="N416" s="16"/>
      <c r="O416" s="16"/>
    </row>
    <row r="417" spans="2:15" ht="15" hidden="1" customHeight="1" x14ac:dyDescent="0.25">
      <c r="B417" s="31">
        <f>WEEKNUM(Tableau1[[#This Row],[Date]])</f>
        <v>8</v>
      </c>
      <c r="C417" s="32">
        <f>debut+ROW()-ROW(Tableau1[[#Headers],[Date]])-1</f>
        <v>45705</v>
      </c>
      <c r="D417" s="33" t="str">
        <f>UPPER(TEXT((Tableau1[[#This Row],[Date]]),"mmmm"))</f>
        <v>FÉVRIER</v>
      </c>
      <c r="E417" s="33">
        <f>YEAR(Tableau1[[#This Row],[Date]])</f>
        <v>2025</v>
      </c>
      <c r="F417" s="34"/>
      <c r="G417" s="34"/>
      <c r="H417" s="34"/>
      <c r="I417" s="34"/>
      <c r="J417" s="38"/>
      <c r="K417" s="39">
        <f>MOD(Tableau1[[#This Row],[Fin
apm]]-Tableau1[[#This Row],[Début
apm]],1)+MOD(Tableau1[[#This Row],[Fin
matin]]-Tableau1[[#This Row],[Début
matin]],1)</f>
        <v>0</v>
      </c>
      <c r="L417" s="39">
        <f>IFERROR(VLOOKUP(Tableau1[[#This Row],[Abs.]],Tmotif[],3,0),0)</f>
        <v>0</v>
      </c>
      <c r="M417" s="39">
        <f ca="1">IF(WEEKDAY(Tableau1[[#This Row],[Date]],2)&lt;7,0,MAX(0,SUM(OFFSET(Tableau1[[#This Row],[Heures]],-6,,7))+SUM(OFFSET(Tableau1[[#This Row],[H_Abs]],-6,,7))-_HS))</f>
        <v>0</v>
      </c>
      <c r="N417" s="16"/>
      <c r="O417" s="16"/>
    </row>
    <row r="418" spans="2:15" ht="15" hidden="1" customHeight="1" x14ac:dyDescent="0.25">
      <c r="B418" s="31">
        <f>WEEKNUM(Tableau1[[#This Row],[Date]])</f>
        <v>8</v>
      </c>
      <c r="C418" s="32">
        <f>debut+ROW()-ROW(Tableau1[[#Headers],[Date]])-1</f>
        <v>45706</v>
      </c>
      <c r="D418" s="33" t="str">
        <f>UPPER(TEXT((Tableau1[[#This Row],[Date]]),"mmmm"))</f>
        <v>FÉVRIER</v>
      </c>
      <c r="E418" s="33">
        <f>YEAR(Tableau1[[#This Row],[Date]])</f>
        <v>2025</v>
      </c>
      <c r="F418" s="34"/>
      <c r="G418" s="34"/>
      <c r="H418" s="34"/>
      <c r="I418" s="34"/>
      <c r="J418" s="38"/>
      <c r="K418" s="39">
        <f>MOD(Tableau1[[#This Row],[Fin
apm]]-Tableau1[[#This Row],[Début
apm]],1)+MOD(Tableau1[[#This Row],[Fin
matin]]-Tableau1[[#This Row],[Début
matin]],1)</f>
        <v>0</v>
      </c>
      <c r="L418" s="39">
        <f>IFERROR(VLOOKUP(Tableau1[[#This Row],[Abs.]],Tmotif[],3,0),0)</f>
        <v>0</v>
      </c>
      <c r="M418" s="39">
        <f ca="1">IF(WEEKDAY(Tableau1[[#This Row],[Date]],2)&lt;7,0,MAX(0,SUM(OFFSET(Tableau1[[#This Row],[Heures]],-6,,7))+SUM(OFFSET(Tableau1[[#This Row],[H_Abs]],-6,,7))-_HS))</f>
        <v>0</v>
      </c>
      <c r="N418" s="16"/>
      <c r="O418" s="16"/>
    </row>
    <row r="419" spans="2:15" ht="15" hidden="1" customHeight="1" x14ac:dyDescent="0.25">
      <c r="B419" s="31">
        <f>WEEKNUM(Tableau1[[#This Row],[Date]])</f>
        <v>8</v>
      </c>
      <c r="C419" s="32">
        <f>debut+ROW()-ROW(Tableau1[[#Headers],[Date]])-1</f>
        <v>45707</v>
      </c>
      <c r="D419" s="33" t="str">
        <f>UPPER(TEXT((Tableau1[[#This Row],[Date]]),"mmmm"))</f>
        <v>FÉVRIER</v>
      </c>
      <c r="E419" s="33">
        <f>YEAR(Tableau1[[#This Row],[Date]])</f>
        <v>2025</v>
      </c>
      <c r="F419" s="34"/>
      <c r="G419" s="34"/>
      <c r="H419" s="34"/>
      <c r="I419" s="34"/>
      <c r="J419" s="38"/>
      <c r="K419" s="39">
        <f>MOD(Tableau1[[#This Row],[Fin
apm]]-Tableau1[[#This Row],[Début
apm]],1)+MOD(Tableau1[[#This Row],[Fin
matin]]-Tableau1[[#This Row],[Début
matin]],1)</f>
        <v>0</v>
      </c>
      <c r="L419" s="39">
        <f>IFERROR(VLOOKUP(Tableau1[[#This Row],[Abs.]],Tmotif[],3,0),0)</f>
        <v>0</v>
      </c>
      <c r="M419" s="39">
        <f ca="1">IF(WEEKDAY(Tableau1[[#This Row],[Date]],2)&lt;7,0,MAX(0,SUM(OFFSET(Tableau1[[#This Row],[Heures]],-6,,7))+SUM(OFFSET(Tableau1[[#This Row],[H_Abs]],-6,,7))-_HS))</f>
        <v>0</v>
      </c>
      <c r="N419" s="16"/>
      <c r="O419" s="16"/>
    </row>
    <row r="420" spans="2:15" ht="15" hidden="1" customHeight="1" x14ac:dyDescent="0.25">
      <c r="B420" s="31">
        <f>WEEKNUM(Tableau1[[#This Row],[Date]])</f>
        <v>8</v>
      </c>
      <c r="C420" s="32">
        <f>debut+ROW()-ROW(Tableau1[[#Headers],[Date]])-1</f>
        <v>45708</v>
      </c>
      <c r="D420" s="33" t="str">
        <f>UPPER(TEXT((Tableau1[[#This Row],[Date]]),"mmmm"))</f>
        <v>FÉVRIER</v>
      </c>
      <c r="E420" s="33">
        <f>YEAR(Tableau1[[#This Row],[Date]])</f>
        <v>2025</v>
      </c>
      <c r="F420" s="34"/>
      <c r="G420" s="34"/>
      <c r="H420" s="34"/>
      <c r="I420" s="34"/>
      <c r="J420" s="38"/>
      <c r="K420" s="39">
        <f>MOD(Tableau1[[#This Row],[Fin
apm]]-Tableau1[[#This Row],[Début
apm]],1)+MOD(Tableau1[[#This Row],[Fin
matin]]-Tableau1[[#This Row],[Début
matin]],1)</f>
        <v>0</v>
      </c>
      <c r="L420" s="39">
        <f>IFERROR(VLOOKUP(Tableau1[[#This Row],[Abs.]],Tmotif[],3,0),0)</f>
        <v>0</v>
      </c>
      <c r="M420" s="39">
        <f ca="1">IF(WEEKDAY(Tableau1[[#This Row],[Date]],2)&lt;7,0,MAX(0,SUM(OFFSET(Tableau1[[#This Row],[Heures]],-6,,7))+SUM(OFFSET(Tableau1[[#This Row],[H_Abs]],-6,,7))-_HS))</f>
        <v>0</v>
      </c>
      <c r="N420" s="16"/>
      <c r="O420" s="16"/>
    </row>
    <row r="421" spans="2:15" ht="15" hidden="1" customHeight="1" x14ac:dyDescent="0.25">
      <c r="B421" s="31">
        <f>WEEKNUM(Tableau1[[#This Row],[Date]])</f>
        <v>8</v>
      </c>
      <c r="C421" s="32">
        <f>debut+ROW()-ROW(Tableau1[[#Headers],[Date]])-1</f>
        <v>45709</v>
      </c>
      <c r="D421" s="33" t="str">
        <f>UPPER(TEXT((Tableau1[[#This Row],[Date]]),"mmmm"))</f>
        <v>FÉVRIER</v>
      </c>
      <c r="E421" s="33">
        <f>YEAR(Tableau1[[#This Row],[Date]])</f>
        <v>2025</v>
      </c>
      <c r="F421" s="34"/>
      <c r="G421" s="34"/>
      <c r="H421" s="34"/>
      <c r="I421" s="34"/>
      <c r="J421" s="38"/>
      <c r="K421" s="39">
        <f>MOD(Tableau1[[#This Row],[Fin
apm]]-Tableau1[[#This Row],[Début
apm]],1)+MOD(Tableau1[[#This Row],[Fin
matin]]-Tableau1[[#This Row],[Début
matin]],1)</f>
        <v>0</v>
      </c>
      <c r="L421" s="39">
        <f>IFERROR(VLOOKUP(Tableau1[[#This Row],[Abs.]],Tmotif[],3,0),0)</f>
        <v>0</v>
      </c>
      <c r="M421" s="39">
        <f ca="1">IF(WEEKDAY(Tableau1[[#This Row],[Date]],2)&lt;7,0,MAX(0,SUM(OFFSET(Tableau1[[#This Row],[Heures]],-6,,7))+SUM(OFFSET(Tableau1[[#This Row],[H_Abs]],-6,,7))-_HS))</f>
        <v>0</v>
      </c>
      <c r="N421" s="16"/>
      <c r="O421" s="16"/>
    </row>
    <row r="422" spans="2:15" ht="15" hidden="1" customHeight="1" x14ac:dyDescent="0.25">
      <c r="B422" s="31">
        <f>WEEKNUM(Tableau1[[#This Row],[Date]])</f>
        <v>8</v>
      </c>
      <c r="C422" s="32">
        <f>debut+ROW()-ROW(Tableau1[[#Headers],[Date]])-1</f>
        <v>45710</v>
      </c>
      <c r="D422" s="33" t="str">
        <f>UPPER(TEXT((Tableau1[[#This Row],[Date]]),"mmmm"))</f>
        <v>FÉVRIER</v>
      </c>
      <c r="E422" s="33">
        <f>YEAR(Tableau1[[#This Row],[Date]])</f>
        <v>2025</v>
      </c>
      <c r="F422" s="34"/>
      <c r="G422" s="34"/>
      <c r="H422" s="34"/>
      <c r="I422" s="34"/>
      <c r="J422" s="38"/>
      <c r="K422" s="39">
        <f>MOD(Tableau1[[#This Row],[Fin
apm]]-Tableau1[[#This Row],[Début
apm]],1)+MOD(Tableau1[[#This Row],[Fin
matin]]-Tableau1[[#This Row],[Début
matin]],1)</f>
        <v>0</v>
      </c>
      <c r="L422" s="39">
        <f>IFERROR(VLOOKUP(Tableau1[[#This Row],[Abs.]],Tmotif[],3,0),0)</f>
        <v>0</v>
      </c>
      <c r="M422" s="39">
        <f ca="1">IF(WEEKDAY(Tableau1[[#This Row],[Date]],2)&lt;7,0,MAX(0,SUM(OFFSET(Tableau1[[#This Row],[Heures]],-6,,7))+SUM(OFFSET(Tableau1[[#This Row],[H_Abs]],-6,,7))-_HS))</f>
        <v>0</v>
      </c>
      <c r="N422" s="16"/>
      <c r="O422" s="16"/>
    </row>
    <row r="423" spans="2:15" ht="15" hidden="1" customHeight="1" x14ac:dyDescent="0.25">
      <c r="B423" s="31">
        <f>WEEKNUM(Tableau1[[#This Row],[Date]])</f>
        <v>9</v>
      </c>
      <c r="C423" s="32">
        <f>debut+ROW()-ROW(Tableau1[[#Headers],[Date]])-1</f>
        <v>45711</v>
      </c>
      <c r="D423" s="33" t="str">
        <f>UPPER(TEXT((Tableau1[[#This Row],[Date]]),"mmmm"))</f>
        <v>FÉVRIER</v>
      </c>
      <c r="E423" s="33">
        <f>YEAR(Tableau1[[#This Row],[Date]])</f>
        <v>2025</v>
      </c>
      <c r="F423" s="34"/>
      <c r="G423" s="34"/>
      <c r="H423" s="34"/>
      <c r="I423" s="34"/>
      <c r="J423" s="38"/>
      <c r="K423" s="39">
        <f>MOD(Tableau1[[#This Row],[Fin
apm]]-Tableau1[[#This Row],[Début
apm]],1)+MOD(Tableau1[[#This Row],[Fin
matin]]-Tableau1[[#This Row],[Début
matin]],1)</f>
        <v>0</v>
      </c>
      <c r="L423" s="39">
        <f>IFERROR(VLOOKUP(Tableau1[[#This Row],[Abs.]],Tmotif[],3,0),0)</f>
        <v>0</v>
      </c>
      <c r="M423" s="39">
        <f ca="1">IF(WEEKDAY(Tableau1[[#This Row],[Date]],2)&lt;7,0,MAX(0,SUM(OFFSET(Tableau1[[#This Row],[Heures]],-6,,7))+SUM(OFFSET(Tableau1[[#This Row],[H_Abs]],-6,,7))-_HS))</f>
        <v>0</v>
      </c>
      <c r="N423" s="16"/>
      <c r="O423" s="16"/>
    </row>
    <row r="424" spans="2:15" ht="15" hidden="1" customHeight="1" x14ac:dyDescent="0.25">
      <c r="B424" s="31">
        <f>WEEKNUM(Tableau1[[#This Row],[Date]])</f>
        <v>9</v>
      </c>
      <c r="C424" s="32">
        <f>debut+ROW()-ROW(Tableau1[[#Headers],[Date]])-1</f>
        <v>45712</v>
      </c>
      <c r="D424" s="33" t="str">
        <f>UPPER(TEXT((Tableau1[[#This Row],[Date]]),"mmmm"))</f>
        <v>FÉVRIER</v>
      </c>
      <c r="E424" s="33">
        <f>YEAR(Tableau1[[#This Row],[Date]])</f>
        <v>2025</v>
      </c>
      <c r="F424" s="34"/>
      <c r="G424" s="34"/>
      <c r="H424" s="34"/>
      <c r="I424" s="34"/>
      <c r="J424" s="38"/>
      <c r="K424" s="39">
        <f>MOD(Tableau1[[#This Row],[Fin
apm]]-Tableau1[[#This Row],[Début
apm]],1)+MOD(Tableau1[[#This Row],[Fin
matin]]-Tableau1[[#This Row],[Début
matin]],1)</f>
        <v>0</v>
      </c>
      <c r="L424" s="39">
        <f>IFERROR(VLOOKUP(Tableau1[[#This Row],[Abs.]],Tmotif[],3,0),0)</f>
        <v>0</v>
      </c>
      <c r="M424" s="39">
        <f ca="1">IF(WEEKDAY(Tableau1[[#This Row],[Date]],2)&lt;7,0,MAX(0,SUM(OFFSET(Tableau1[[#This Row],[Heures]],-6,,7))+SUM(OFFSET(Tableau1[[#This Row],[H_Abs]],-6,,7))-_HS))</f>
        <v>0</v>
      </c>
      <c r="N424" s="16"/>
      <c r="O424" s="16"/>
    </row>
    <row r="425" spans="2:15" ht="15" hidden="1" customHeight="1" x14ac:dyDescent="0.25">
      <c r="B425" s="31">
        <f>WEEKNUM(Tableau1[[#This Row],[Date]])</f>
        <v>9</v>
      </c>
      <c r="C425" s="32">
        <f>debut+ROW()-ROW(Tableau1[[#Headers],[Date]])-1</f>
        <v>45713</v>
      </c>
      <c r="D425" s="33" t="str">
        <f>UPPER(TEXT((Tableau1[[#This Row],[Date]]),"mmmm"))</f>
        <v>FÉVRIER</v>
      </c>
      <c r="E425" s="33">
        <f>YEAR(Tableau1[[#This Row],[Date]])</f>
        <v>2025</v>
      </c>
      <c r="F425" s="34"/>
      <c r="G425" s="34"/>
      <c r="H425" s="34"/>
      <c r="I425" s="34"/>
      <c r="J425" s="38"/>
      <c r="K425" s="39">
        <f>MOD(Tableau1[[#This Row],[Fin
apm]]-Tableau1[[#This Row],[Début
apm]],1)+MOD(Tableau1[[#This Row],[Fin
matin]]-Tableau1[[#This Row],[Début
matin]],1)</f>
        <v>0</v>
      </c>
      <c r="L425" s="39">
        <f>IFERROR(VLOOKUP(Tableau1[[#This Row],[Abs.]],Tmotif[],3,0),0)</f>
        <v>0</v>
      </c>
      <c r="M425" s="39">
        <f ca="1">IF(WEEKDAY(Tableau1[[#This Row],[Date]],2)&lt;7,0,MAX(0,SUM(OFFSET(Tableau1[[#This Row],[Heures]],-6,,7))+SUM(OFFSET(Tableau1[[#This Row],[H_Abs]],-6,,7))-_HS))</f>
        <v>0</v>
      </c>
      <c r="N425" s="16"/>
      <c r="O425" s="16"/>
    </row>
    <row r="426" spans="2:15" ht="15" hidden="1" customHeight="1" x14ac:dyDescent="0.25">
      <c r="B426" s="31">
        <f>WEEKNUM(Tableau1[[#This Row],[Date]])</f>
        <v>9</v>
      </c>
      <c r="C426" s="32">
        <f>debut+ROW()-ROW(Tableau1[[#Headers],[Date]])-1</f>
        <v>45714</v>
      </c>
      <c r="D426" s="33" t="str">
        <f>UPPER(TEXT((Tableau1[[#This Row],[Date]]),"mmmm"))</f>
        <v>FÉVRIER</v>
      </c>
      <c r="E426" s="33">
        <f>YEAR(Tableau1[[#This Row],[Date]])</f>
        <v>2025</v>
      </c>
      <c r="F426" s="34"/>
      <c r="G426" s="34"/>
      <c r="H426" s="34"/>
      <c r="I426" s="34"/>
      <c r="J426" s="38"/>
      <c r="K426" s="39">
        <f>MOD(Tableau1[[#This Row],[Fin
apm]]-Tableau1[[#This Row],[Début
apm]],1)+MOD(Tableau1[[#This Row],[Fin
matin]]-Tableau1[[#This Row],[Début
matin]],1)</f>
        <v>0</v>
      </c>
      <c r="L426" s="39">
        <f>IFERROR(VLOOKUP(Tableau1[[#This Row],[Abs.]],Tmotif[],3,0),0)</f>
        <v>0</v>
      </c>
      <c r="M426" s="39">
        <f ca="1">IF(WEEKDAY(Tableau1[[#This Row],[Date]],2)&lt;7,0,MAX(0,SUM(OFFSET(Tableau1[[#This Row],[Heures]],-6,,7))+SUM(OFFSET(Tableau1[[#This Row],[H_Abs]],-6,,7))-_HS))</f>
        <v>0</v>
      </c>
      <c r="N426" s="16"/>
      <c r="O426" s="16"/>
    </row>
    <row r="427" spans="2:15" ht="15" hidden="1" customHeight="1" x14ac:dyDescent="0.25">
      <c r="B427" s="31">
        <f>WEEKNUM(Tableau1[[#This Row],[Date]])</f>
        <v>9</v>
      </c>
      <c r="C427" s="32">
        <f>debut+ROW()-ROW(Tableau1[[#Headers],[Date]])-1</f>
        <v>45715</v>
      </c>
      <c r="D427" s="33" t="str">
        <f>UPPER(TEXT((Tableau1[[#This Row],[Date]]),"mmmm"))</f>
        <v>FÉVRIER</v>
      </c>
      <c r="E427" s="33">
        <f>YEAR(Tableau1[[#This Row],[Date]])</f>
        <v>2025</v>
      </c>
      <c r="F427" s="34"/>
      <c r="G427" s="34"/>
      <c r="H427" s="34"/>
      <c r="I427" s="34"/>
      <c r="J427" s="38"/>
      <c r="K427" s="39">
        <f>MOD(Tableau1[[#This Row],[Fin
apm]]-Tableau1[[#This Row],[Début
apm]],1)+MOD(Tableau1[[#This Row],[Fin
matin]]-Tableau1[[#This Row],[Début
matin]],1)</f>
        <v>0</v>
      </c>
      <c r="L427" s="39">
        <f>IFERROR(VLOOKUP(Tableau1[[#This Row],[Abs.]],Tmotif[],3,0),0)</f>
        <v>0</v>
      </c>
      <c r="M427" s="39">
        <f ca="1">IF(WEEKDAY(Tableau1[[#This Row],[Date]],2)&lt;7,0,MAX(0,SUM(OFFSET(Tableau1[[#This Row],[Heures]],-6,,7))+SUM(OFFSET(Tableau1[[#This Row],[H_Abs]],-6,,7))-_HS))</f>
        <v>0</v>
      </c>
      <c r="N427" s="16"/>
      <c r="O427" s="16"/>
    </row>
    <row r="428" spans="2:15" ht="15" hidden="1" customHeight="1" x14ac:dyDescent="0.25">
      <c r="B428" s="31">
        <f>WEEKNUM(Tableau1[[#This Row],[Date]])</f>
        <v>9</v>
      </c>
      <c r="C428" s="32">
        <f>debut+ROW()-ROW(Tableau1[[#Headers],[Date]])-1</f>
        <v>45716</v>
      </c>
      <c r="D428" s="33" t="str">
        <f>UPPER(TEXT((Tableau1[[#This Row],[Date]]),"mmmm"))</f>
        <v>FÉVRIER</v>
      </c>
      <c r="E428" s="33">
        <f>YEAR(Tableau1[[#This Row],[Date]])</f>
        <v>2025</v>
      </c>
      <c r="F428" s="34"/>
      <c r="G428" s="34"/>
      <c r="H428" s="34"/>
      <c r="I428" s="34"/>
      <c r="J428" s="38"/>
      <c r="K428" s="39">
        <f>MOD(Tableau1[[#This Row],[Fin
apm]]-Tableau1[[#This Row],[Début
apm]],1)+MOD(Tableau1[[#This Row],[Fin
matin]]-Tableau1[[#This Row],[Début
matin]],1)</f>
        <v>0</v>
      </c>
      <c r="L428" s="39">
        <f>IFERROR(VLOOKUP(Tableau1[[#This Row],[Abs.]],Tmotif[],3,0),0)</f>
        <v>0</v>
      </c>
      <c r="M428" s="39">
        <f ca="1">IF(WEEKDAY(Tableau1[[#This Row],[Date]],2)&lt;7,0,MAX(0,SUM(OFFSET(Tableau1[[#This Row],[Heures]],-6,,7))+SUM(OFFSET(Tableau1[[#This Row],[H_Abs]],-6,,7))-_HS))</f>
        <v>0</v>
      </c>
      <c r="N428" s="16"/>
      <c r="O428" s="16"/>
    </row>
    <row r="429" spans="2:15" ht="15" hidden="1" customHeight="1" x14ac:dyDescent="0.25">
      <c r="B429" s="31">
        <f>WEEKNUM(Tableau1[[#This Row],[Date]])</f>
        <v>9</v>
      </c>
      <c r="C429" s="32">
        <f>debut+ROW()-ROW(Tableau1[[#Headers],[Date]])-1</f>
        <v>45717</v>
      </c>
      <c r="D429" s="33" t="str">
        <f>UPPER(TEXT((Tableau1[[#This Row],[Date]]),"mmmm"))</f>
        <v>MARS</v>
      </c>
      <c r="E429" s="33">
        <f>YEAR(Tableau1[[#This Row],[Date]])</f>
        <v>2025</v>
      </c>
      <c r="F429" s="34"/>
      <c r="G429" s="34"/>
      <c r="H429" s="34"/>
      <c r="I429" s="34"/>
      <c r="J429" s="38"/>
      <c r="K429" s="39">
        <f>MOD(Tableau1[[#This Row],[Fin
apm]]-Tableau1[[#This Row],[Début
apm]],1)+MOD(Tableau1[[#This Row],[Fin
matin]]-Tableau1[[#This Row],[Début
matin]],1)</f>
        <v>0</v>
      </c>
      <c r="L429" s="39">
        <f>IFERROR(VLOOKUP(Tableau1[[#This Row],[Abs.]],Tmotif[],3,0),0)</f>
        <v>0</v>
      </c>
      <c r="M429" s="39">
        <f ca="1">IF(WEEKDAY(Tableau1[[#This Row],[Date]],2)&lt;7,0,MAX(0,SUM(OFFSET(Tableau1[[#This Row],[Heures]],-6,,7))+SUM(OFFSET(Tableau1[[#This Row],[H_Abs]],-6,,7))-_HS))</f>
        <v>0</v>
      </c>
      <c r="N429" s="16"/>
      <c r="O429" s="16"/>
    </row>
    <row r="430" spans="2:15" ht="15" hidden="1" customHeight="1" x14ac:dyDescent="0.25">
      <c r="B430" s="31">
        <f>WEEKNUM(Tableau1[[#This Row],[Date]])</f>
        <v>10</v>
      </c>
      <c r="C430" s="32">
        <f>debut+ROW()-ROW(Tableau1[[#Headers],[Date]])-1</f>
        <v>45718</v>
      </c>
      <c r="D430" s="33" t="str">
        <f>UPPER(TEXT((Tableau1[[#This Row],[Date]]),"mmmm"))</f>
        <v>MARS</v>
      </c>
      <c r="E430" s="33">
        <f>YEAR(Tableau1[[#This Row],[Date]])</f>
        <v>2025</v>
      </c>
      <c r="F430" s="34"/>
      <c r="G430" s="34"/>
      <c r="H430" s="34"/>
      <c r="I430" s="34"/>
      <c r="J430" s="38"/>
      <c r="K430" s="39">
        <f>MOD(Tableau1[[#This Row],[Fin
apm]]-Tableau1[[#This Row],[Début
apm]],1)+MOD(Tableau1[[#This Row],[Fin
matin]]-Tableau1[[#This Row],[Début
matin]],1)</f>
        <v>0</v>
      </c>
      <c r="L430" s="39">
        <f>IFERROR(VLOOKUP(Tableau1[[#This Row],[Abs.]],Tmotif[],3,0),0)</f>
        <v>0</v>
      </c>
      <c r="M430" s="39">
        <f ca="1">IF(WEEKDAY(Tableau1[[#This Row],[Date]],2)&lt;7,0,MAX(0,SUM(OFFSET(Tableau1[[#This Row],[Heures]],-6,,7))+SUM(OFFSET(Tableau1[[#This Row],[H_Abs]],-6,,7))-_HS))</f>
        <v>0</v>
      </c>
      <c r="N430" s="16"/>
      <c r="O430" s="16"/>
    </row>
    <row r="431" spans="2:15" ht="15" hidden="1" customHeight="1" x14ac:dyDescent="0.25">
      <c r="B431" s="31">
        <f>WEEKNUM(Tableau1[[#This Row],[Date]])</f>
        <v>10</v>
      </c>
      <c r="C431" s="32">
        <f>debut+ROW()-ROW(Tableau1[[#Headers],[Date]])-1</f>
        <v>45719</v>
      </c>
      <c r="D431" s="33" t="str">
        <f>UPPER(TEXT((Tableau1[[#This Row],[Date]]),"mmmm"))</f>
        <v>MARS</v>
      </c>
      <c r="E431" s="33">
        <f>YEAR(Tableau1[[#This Row],[Date]])</f>
        <v>2025</v>
      </c>
      <c r="F431" s="34"/>
      <c r="G431" s="34"/>
      <c r="H431" s="34"/>
      <c r="I431" s="34"/>
      <c r="J431" s="38"/>
      <c r="K431" s="39">
        <f>MOD(Tableau1[[#This Row],[Fin
apm]]-Tableau1[[#This Row],[Début
apm]],1)+MOD(Tableau1[[#This Row],[Fin
matin]]-Tableau1[[#This Row],[Début
matin]],1)</f>
        <v>0</v>
      </c>
      <c r="L431" s="39">
        <f>IFERROR(VLOOKUP(Tableau1[[#This Row],[Abs.]],Tmotif[],3,0),0)</f>
        <v>0</v>
      </c>
      <c r="M431" s="39">
        <f ca="1">IF(WEEKDAY(Tableau1[[#This Row],[Date]],2)&lt;7,0,MAX(0,SUM(OFFSET(Tableau1[[#This Row],[Heures]],-6,,7))+SUM(OFFSET(Tableau1[[#This Row],[H_Abs]],-6,,7))-_HS))</f>
        <v>0</v>
      </c>
      <c r="N431" s="16"/>
      <c r="O431" s="16"/>
    </row>
    <row r="432" spans="2:15" ht="15" hidden="1" customHeight="1" x14ac:dyDescent="0.25">
      <c r="B432" s="31">
        <f>WEEKNUM(Tableau1[[#This Row],[Date]])</f>
        <v>10</v>
      </c>
      <c r="C432" s="32">
        <f>debut+ROW()-ROW(Tableau1[[#Headers],[Date]])-1</f>
        <v>45720</v>
      </c>
      <c r="D432" s="33" t="str">
        <f>UPPER(TEXT((Tableau1[[#This Row],[Date]]),"mmmm"))</f>
        <v>MARS</v>
      </c>
      <c r="E432" s="33">
        <f>YEAR(Tableau1[[#This Row],[Date]])</f>
        <v>2025</v>
      </c>
      <c r="F432" s="34"/>
      <c r="G432" s="34"/>
      <c r="H432" s="34"/>
      <c r="I432" s="34"/>
      <c r="J432" s="38"/>
      <c r="K432" s="39">
        <f>MOD(Tableau1[[#This Row],[Fin
apm]]-Tableau1[[#This Row],[Début
apm]],1)+MOD(Tableau1[[#This Row],[Fin
matin]]-Tableau1[[#This Row],[Début
matin]],1)</f>
        <v>0</v>
      </c>
      <c r="L432" s="39">
        <f>IFERROR(VLOOKUP(Tableau1[[#This Row],[Abs.]],Tmotif[],3,0),0)</f>
        <v>0</v>
      </c>
      <c r="M432" s="39">
        <f ca="1">IF(WEEKDAY(Tableau1[[#This Row],[Date]],2)&lt;7,0,MAX(0,SUM(OFFSET(Tableau1[[#This Row],[Heures]],-6,,7))+SUM(OFFSET(Tableau1[[#This Row],[H_Abs]],-6,,7))-_HS))</f>
        <v>0</v>
      </c>
      <c r="N432" s="16"/>
      <c r="O432" s="16"/>
    </row>
    <row r="433" spans="2:15" ht="15" hidden="1" customHeight="1" x14ac:dyDescent="0.25">
      <c r="B433" s="31">
        <f>WEEKNUM(Tableau1[[#This Row],[Date]])</f>
        <v>10</v>
      </c>
      <c r="C433" s="32">
        <f>debut+ROW()-ROW(Tableau1[[#Headers],[Date]])-1</f>
        <v>45721</v>
      </c>
      <c r="D433" s="33" t="str">
        <f>UPPER(TEXT((Tableau1[[#This Row],[Date]]),"mmmm"))</f>
        <v>MARS</v>
      </c>
      <c r="E433" s="33">
        <f>YEAR(Tableau1[[#This Row],[Date]])</f>
        <v>2025</v>
      </c>
      <c r="F433" s="34"/>
      <c r="G433" s="34"/>
      <c r="H433" s="34"/>
      <c r="I433" s="34"/>
      <c r="J433" s="38"/>
      <c r="K433" s="39">
        <f>MOD(Tableau1[[#This Row],[Fin
apm]]-Tableau1[[#This Row],[Début
apm]],1)+MOD(Tableau1[[#This Row],[Fin
matin]]-Tableau1[[#This Row],[Début
matin]],1)</f>
        <v>0</v>
      </c>
      <c r="L433" s="39">
        <f>IFERROR(VLOOKUP(Tableau1[[#This Row],[Abs.]],Tmotif[],3,0),0)</f>
        <v>0</v>
      </c>
      <c r="M433" s="39">
        <f ca="1">IF(WEEKDAY(Tableau1[[#This Row],[Date]],2)&lt;7,0,MAX(0,SUM(OFFSET(Tableau1[[#This Row],[Heures]],-6,,7))+SUM(OFFSET(Tableau1[[#This Row],[H_Abs]],-6,,7))-_HS))</f>
        <v>0</v>
      </c>
      <c r="N433" s="16"/>
      <c r="O433" s="16"/>
    </row>
    <row r="434" spans="2:15" ht="15" hidden="1" customHeight="1" x14ac:dyDescent="0.25">
      <c r="B434" s="31">
        <f>WEEKNUM(Tableau1[[#This Row],[Date]])</f>
        <v>10</v>
      </c>
      <c r="C434" s="32">
        <f>debut+ROW()-ROW(Tableau1[[#Headers],[Date]])-1</f>
        <v>45722</v>
      </c>
      <c r="D434" s="33" t="str">
        <f>UPPER(TEXT((Tableau1[[#This Row],[Date]]),"mmmm"))</f>
        <v>MARS</v>
      </c>
      <c r="E434" s="33">
        <f>YEAR(Tableau1[[#This Row],[Date]])</f>
        <v>2025</v>
      </c>
      <c r="F434" s="34"/>
      <c r="G434" s="34"/>
      <c r="H434" s="34"/>
      <c r="I434" s="34"/>
      <c r="J434" s="38"/>
      <c r="K434" s="39">
        <f>MOD(Tableau1[[#This Row],[Fin
apm]]-Tableau1[[#This Row],[Début
apm]],1)+MOD(Tableau1[[#This Row],[Fin
matin]]-Tableau1[[#This Row],[Début
matin]],1)</f>
        <v>0</v>
      </c>
      <c r="L434" s="39">
        <f>IFERROR(VLOOKUP(Tableau1[[#This Row],[Abs.]],Tmotif[],3,0),0)</f>
        <v>0</v>
      </c>
      <c r="M434" s="39">
        <f ca="1">IF(WEEKDAY(Tableau1[[#This Row],[Date]],2)&lt;7,0,MAX(0,SUM(OFFSET(Tableau1[[#This Row],[Heures]],-6,,7))+SUM(OFFSET(Tableau1[[#This Row],[H_Abs]],-6,,7))-_HS))</f>
        <v>0</v>
      </c>
      <c r="N434" s="16"/>
      <c r="O434" s="16"/>
    </row>
    <row r="435" spans="2:15" ht="15" hidden="1" customHeight="1" x14ac:dyDescent="0.25">
      <c r="B435" s="31">
        <f>WEEKNUM(Tableau1[[#This Row],[Date]])</f>
        <v>10</v>
      </c>
      <c r="C435" s="32">
        <f>debut+ROW()-ROW(Tableau1[[#Headers],[Date]])-1</f>
        <v>45723</v>
      </c>
      <c r="D435" s="33" t="str">
        <f>UPPER(TEXT((Tableau1[[#This Row],[Date]]),"mmmm"))</f>
        <v>MARS</v>
      </c>
      <c r="E435" s="33">
        <f>YEAR(Tableau1[[#This Row],[Date]])</f>
        <v>2025</v>
      </c>
      <c r="F435" s="34"/>
      <c r="G435" s="34"/>
      <c r="H435" s="34"/>
      <c r="I435" s="34"/>
      <c r="J435" s="38"/>
      <c r="K435" s="39">
        <f>MOD(Tableau1[[#This Row],[Fin
apm]]-Tableau1[[#This Row],[Début
apm]],1)+MOD(Tableau1[[#This Row],[Fin
matin]]-Tableau1[[#This Row],[Début
matin]],1)</f>
        <v>0</v>
      </c>
      <c r="L435" s="39">
        <f>IFERROR(VLOOKUP(Tableau1[[#This Row],[Abs.]],Tmotif[],3,0),0)</f>
        <v>0</v>
      </c>
      <c r="M435" s="39">
        <f ca="1">IF(WEEKDAY(Tableau1[[#This Row],[Date]],2)&lt;7,0,MAX(0,SUM(OFFSET(Tableau1[[#This Row],[Heures]],-6,,7))+SUM(OFFSET(Tableau1[[#This Row],[H_Abs]],-6,,7))-_HS))</f>
        <v>0</v>
      </c>
      <c r="N435" s="16"/>
      <c r="O435" s="16"/>
    </row>
    <row r="436" spans="2:15" ht="15" hidden="1" customHeight="1" x14ac:dyDescent="0.25">
      <c r="B436" s="31">
        <f>WEEKNUM(Tableau1[[#This Row],[Date]])</f>
        <v>10</v>
      </c>
      <c r="C436" s="32">
        <f>debut+ROW()-ROW(Tableau1[[#Headers],[Date]])-1</f>
        <v>45724</v>
      </c>
      <c r="D436" s="33" t="str">
        <f>UPPER(TEXT((Tableau1[[#This Row],[Date]]),"mmmm"))</f>
        <v>MARS</v>
      </c>
      <c r="E436" s="33">
        <f>YEAR(Tableau1[[#This Row],[Date]])</f>
        <v>2025</v>
      </c>
      <c r="F436" s="34"/>
      <c r="G436" s="34"/>
      <c r="H436" s="34"/>
      <c r="I436" s="34"/>
      <c r="J436" s="38"/>
      <c r="K436" s="39">
        <f>MOD(Tableau1[[#This Row],[Fin
apm]]-Tableau1[[#This Row],[Début
apm]],1)+MOD(Tableau1[[#This Row],[Fin
matin]]-Tableau1[[#This Row],[Début
matin]],1)</f>
        <v>0</v>
      </c>
      <c r="L436" s="39">
        <f>IFERROR(VLOOKUP(Tableau1[[#This Row],[Abs.]],Tmotif[],3,0),0)</f>
        <v>0</v>
      </c>
      <c r="M436" s="39">
        <f ca="1">IF(WEEKDAY(Tableau1[[#This Row],[Date]],2)&lt;7,0,MAX(0,SUM(OFFSET(Tableau1[[#This Row],[Heures]],-6,,7))+SUM(OFFSET(Tableau1[[#This Row],[H_Abs]],-6,,7))-_HS))</f>
        <v>0</v>
      </c>
      <c r="N436" s="16"/>
      <c r="O436" s="16"/>
    </row>
    <row r="437" spans="2:15" ht="15" hidden="1" customHeight="1" x14ac:dyDescent="0.25">
      <c r="B437" s="31">
        <f>WEEKNUM(Tableau1[[#This Row],[Date]])</f>
        <v>11</v>
      </c>
      <c r="C437" s="32">
        <f>debut+ROW()-ROW(Tableau1[[#Headers],[Date]])-1</f>
        <v>45725</v>
      </c>
      <c r="D437" s="33" t="str">
        <f>UPPER(TEXT((Tableau1[[#This Row],[Date]]),"mmmm"))</f>
        <v>MARS</v>
      </c>
      <c r="E437" s="33">
        <f>YEAR(Tableau1[[#This Row],[Date]])</f>
        <v>2025</v>
      </c>
      <c r="F437" s="34"/>
      <c r="G437" s="34"/>
      <c r="H437" s="34"/>
      <c r="I437" s="34"/>
      <c r="J437" s="38"/>
      <c r="K437" s="39">
        <f>MOD(Tableau1[[#This Row],[Fin
apm]]-Tableau1[[#This Row],[Début
apm]],1)+MOD(Tableau1[[#This Row],[Fin
matin]]-Tableau1[[#This Row],[Début
matin]],1)</f>
        <v>0</v>
      </c>
      <c r="L437" s="39">
        <f>IFERROR(VLOOKUP(Tableau1[[#This Row],[Abs.]],Tmotif[],3,0),0)</f>
        <v>0</v>
      </c>
      <c r="M437" s="39">
        <f ca="1">IF(WEEKDAY(Tableau1[[#This Row],[Date]],2)&lt;7,0,MAX(0,SUM(OFFSET(Tableau1[[#This Row],[Heures]],-6,,7))+SUM(OFFSET(Tableau1[[#This Row],[H_Abs]],-6,,7))-_HS))</f>
        <v>0</v>
      </c>
      <c r="N437" s="16"/>
      <c r="O437" s="16"/>
    </row>
    <row r="438" spans="2:15" ht="15" hidden="1" customHeight="1" x14ac:dyDescent="0.25">
      <c r="B438" s="31">
        <f>WEEKNUM(Tableau1[[#This Row],[Date]])</f>
        <v>11</v>
      </c>
      <c r="C438" s="32">
        <f>debut+ROW()-ROW(Tableau1[[#Headers],[Date]])-1</f>
        <v>45726</v>
      </c>
      <c r="D438" s="33" t="str">
        <f>UPPER(TEXT((Tableau1[[#This Row],[Date]]),"mmmm"))</f>
        <v>MARS</v>
      </c>
      <c r="E438" s="33">
        <f>YEAR(Tableau1[[#This Row],[Date]])</f>
        <v>2025</v>
      </c>
      <c r="F438" s="34"/>
      <c r="G438" s="34"/>
      <c r="H438" s="34"/>
      <c r="I438" s="34"/>
      <c r="J438" s="38"/>
      <c r="K438" s="39">
        <f>MOD(Tableau1[[#This Row],[Fin
apm]]-Tableau1[[#This Row],[Début
apm]],1)+MOD(Tableau1[[#This Row],[Fin
matin]]-Tableau1[[#This Row],[Début
matin]],1)</f>
        <v>0</v>
      </c>
      <c r="L438" s="39">
        <f>IFERROR(VLOOKUP(Tableau1[[#This Row],[Abs.]],Tmotif[],3,0),0)</f>
        <v>0</v>
      </c>
      <c r="M438" s="39">
        <f ca="1">IF(WEEKDAY(Tableau1[[#This Row],[Date]],2)&lt;7,0,MAX(0,SUM(OFFSET(Tableau1[[#This Row],[Heures]],-6,,7))+SUM(OFFSET(Tableau1[[#This Row],[H_Abs]],-6,,7))-_HS))</f>
        <v>0</v>
      </c>
      <c r="N438" s="16"/>
      <c r="O438" s="16"/>
    </row>
    <row r="439" spans="2:15" ht="15" hidden="1" customHeight="1" x14ac:dyDescent="0.25">
      <c r="B439" s="31">
        <f>WEEKNUM(Tableau1[[#This Row],[Date]])</f>
        <v>11</v>
      </c>
      <c r="C439" s="32">
        <f>debut+ROW()-ROW(Tableau1[[#Headers],[Date]])-1</f>
        <v>45727</v>
      </c>
      <c r="D439" s="33" t="str">
        <f>UPPER(TEXT((Tableau1[[#This Row],[Date]]),"mmmm"))</f>
        <v>MARS</v>
      </c>
      <c r="E439" s="33">
        <f>YEAR(Tableau1[[#This Row],[Date]])</f>
        <v>2025</v>
      </c>
      <c r="F439" s="34"/>
      <c r="G439" s="34"/>
      <c r="H439" s="34"/>
      <c r="I439" s="34"/>
      <c r="J439" s="38"/>
      <c r="K439" s="39">
        <f>MOD(Tableau1[[#This Row],[Fin
apm]]-Tableau1[[#This Row],[Début
apm]],1)+MOD(Tableau1[[#This Row],[Fin
matin]]-Tableau1[[#This Row],[Début
matin]],1)</f>
        <v>0</v>
      </c>
      <c r="L439" s="39">
        <f>IFERROR(VLOOKUP(Tableau1[[#This Row],[Abs.]],Tmotif[],3,0),0)</f>
        <v>0</v>
      </c>
      <c r="M439" s="39">
        <f ca="1">IF(WEEKDAY(Tableau1[[#This Row],[Date]],2)&lt;7,0,MAX(0,SUM(OFFSET(Tableau1[[#This Row],[Heures]],-6,,7))+SUM(OFFSET(Tableau1[[#This Row],[H_Abs]],-6,,7))-_HS))</f>
        <v>0</v>
      </c>
      <c r="N439" s="16"/>
      <c r="O439" s="16"/>
    </row>
    <row r="440" spans="2:15" ht="15" hidden="1" customHeight="1" x14ac:dyDescent="0.25">
      <c r="B440" s="31">
        <f>WEEKNUM(Tableau1[[#This Row],[Date]])</f>
        <v>11</v>
      </c>
      <c r="C440" s="32">
        <f>debut+ROW()-ROW(Tableau1[[#Headers],[Date]])-1</f>
        <v>45728</v>
      </c>
      <c r="D440" s="33" t="str">
        <f>UPPER(TEXT((Tableau1[[#This Row],[Date]]),"mmmm"))</f>
        <v>MARS</v>
      </c>
      <c r="E440" s="33">
        <f>YEAR(Tableau1[[#This Row],[Date]])</f>
        <v>2025</v>
      </c>
      <c r="F440" s="34"/>
      <c r="G440" s="34"/>
      <c r="H440" s="34"/>
      <c r="I440" s="34"/>
      <c r="J440" s="38"/>
      <c r="K440" s="39">
        <f>MOD(Tableau1[[#This Row],[Fin
apm]]-Tableau1[[#This Row],[Début
apm]],1)+MOD(Tableau1[[#This Row],[Fin
matin]]-Tableau1[[#This Row],[Début
matin]],1)</f>
        <v>0</v>
      </c>
      <c r="L440" s="39">
        <f>IFERROR(VLOOKUP(Tableau1[[#This Row],[Abs.]],Tmotif[],3,0),0)</f>
        <v>0</v>
      </c>
      <c r="M440" s="39">
        <f ca="1">IF(WEEKDAY(Tableau1[[#This Row],[Date]],2)&lt;7,0,MAX(0,SUM(OFFSET(Tableau1[[#This Row],[Heures]],-6,,7))+SUM(OFFSET(Tableau1[[#This Row],[H_Abs]],-6,,7))-_HS))</f>
        <v>0</v>
      </c>
      <c r="N440" s="16"/>
      <c r="O440" s="16"/>
    </row>
    <row r="441" spans="2:15" ht="15" hidden="1" customHeight="1" x14ac:dyDescent="0.25">
      <c r="B441" s="31">
        <f>WEEKNUM(Tableau1[[#This Row],[Date]])</f>
        <v>11</v>
      </c>
      <c r="C441" s="32">
        <f>debut+ROW()-ROW(Tableau1[[#Headers],[Date]])-1</f>
        <v>45729</v>
      </c>
      <c r="D441" s="33" t="str">
        <f>UPPER(TEXT((Tableau1[[#This Row],[Date]]),"mmmm"))</f>
        <v>MARS</v>
      </c>
      <c r="E441" s="33">
        <f>YEAR(Tableau1[[#This Row],[Date]])</f>
        <v>2025</v>
      </c>
      <c r="F441" s="34"/>
      <c r="G441" s="34"/>
      <c r="H441" s="34"/>
      <c r="I441" s="34"/>
      <c r="J441" s="38"/>
      <c r="K441" s="39">
        <f>MOD(Tableau1[[#This Row],[Fin
apm]]-Tableau1[[#This Row],[Début
apm]],1)+MOD(Tableau1[[#This Row],[Fin
matin]]-Tableau1[[#This Row],[Début
matin]],1)</f>
        <v>0</v>
      </c>
      <c r="L441" s="39">
        <f>IFERROR(VLOOKUP(Tableau1[[#This Row],[Abs.]],Tmotif[],3,0),0)</f>
        <v>0</v>
      </c>
      <c r="M441" s="39">
        <f ca="1">IF(WEEKDAY(Tableau1[[#This Row],[Date]],2)&lt;7,0,MAX(0,SUM(OFFSET(Tableau1[[#This Row],[Heures]],-6,,7))+SUM(OFFSET(Tableau1[[#This Row],[H_Abs]],-6,,7))-_HS))</f>
        <v>0</v>
      </c>
      <c r="N441" s="16"/>
      <c r="O441" s="16"/>
    </row>
    <row r="442" spans="2:15" ht="15" hidden="1" customHeight="1" x14ac:dyDescent="0.25">
      <c r="B442" s="31">
        <f>WEEKNUM(Tableau1[[#This Row],[Date]])</f>
        <v>11</v>
      </c>
      <c r="C442" s="32">
        <f>debut+ROW()-ROW(Tableau1[[#Headers],[Date]])-1</f>
        <v>45730</v>
      </c>
      <c r="D442" s="33" t="str">
        <f>UPPER(TEXT((Tableau1[[#This Row],[Date]]),"mmmm"))</f>
        <v>MARS</v>
      </c>
      <c r="E442" s="33">
        <f>YEAR(Tableau1[[#This Row],[Date]])</f>
        <v>2025</v>
      </c>
      <c r="F442" s="34"/>
      <c r="G442" s="34"/>
      <c r="H442" s="34"/>
      <c r="I442" s="34"/>
      <c r="J442" s="38"/>
      <c r="K442" s="39">
        <f>MOD(Tableau1[[#This Row],[Fin
apm]]-Tableau1[[#This Row],[Début
apm]],1)+MOD(Tableau1[[#This Row],[Fin
matin]]-Tableau1[[#This Row],[Début
matin]],1)</f>
        <v>0</v>
      </c>
      <c r="L442" s="39">
        <f>IFERROR(VLOOKUP(Tableau1[[#This Row],[Abs.]],Tmotif[],3,0),0)</f>
        <v>0</v>
      </c>
      <c r="M442" s="39">
        <f ca="1">IF(WEEKDAY(Tableau1[[#This Row],[Date]],2)&lt;7,0,MAX(0,SUM(OFFSET(Tableau1[[#This Row],[Heures]],-6,,7))+SUM(OFFSET(Tableau1[[#This Row],[H_Abs]],-6,,7))-_HS))</f>
        <v>0</v>
      </c>
      <c r="N442" s="16"/>
      <c r="O442" s="16"/>
    </row>
    <row r="443" spans="2:15" ht="15" hidden="1" customHeight="1" x14ac:dyDescent="0.25">
      <c r="B443" s="31">
        <f>WEEKNUM(Tableau1[[#This Row],[Date]])</f>
        <v>11</v>
      </c>
      <c r="C443" s="32">
        <f>debut+ROW()-ROW(Tableau1[[#Headers],[Date]])-1</f>
        <v>45731</v>
      </c>
      <c r="D443" s="33" t="str">
        <f>UPPER(TEXT((Tableau1[[#This Row],[Date]]),"mmmm"))</f>
        <v>MARS</v>
      </c>
      <c r="E443" s="33">
        <f>YEAR(Tableau1[[#This Row],[Date]])</f>
        <v>2025</v>
      </c>
      <c r="F443" s="34"/>
      <c r="G443" s="34"/>
      <c r="H443" s="34"/>
      <c r="I443" s="34"/>
      <c r="J443" s="38"/>
      <c r="K443" s="39">
        <f>MOD(Tableau1[[#This Row],[Fin
apm]]-Tableau1[[#This Row],[Début
apm]],1)+MOD(Tableau1[[#This Row],[Fin
matin]]-Tableau1[[#This Row],[Début
matin]],1)</f>
        <v>0</v>
      </c>
      <c r="L443" s="39">
        <f>IFERROR(VLOOKUP(Tableau1[[#This Row],[Abs.]],Tmotif[],3,0),0)</f>
        <v>0</v>
      </c>
      <c r="M443" s="39">
        <f ca="1">IF(WEEKDAY(Tableau1[[#This Row],[Date]],2)&lt;7,0,MAX(0,SUM(OFFSET(Tableau1[[#This Row],[Heures]],-6,,7))+SUM(OFFSET(Tableau1[[#This Row],[H_Abs]],-6,,7))-_HS))</f>
        <v>0</v>
      </c>
      <c r="N443" s="16"/>
      <c r="O443" s="16"/>
    </row>
    <row r="444" spans="2:15" ht="15" hidden="1" customHeight="1" x14ac:dyDescent="0.25">
      <c r="B444" s="31">
        <f>WEEKNUM(Tableau1[[#This Row],[Date]])</f>
        <v>12</v>
      </c>
      <c r="C444" s="32">
        <f>debut+ROW()-ROW(Tableau1[[#Headers],[Date]])-1</f>
        <v>45732</v>
      </c>
      <c r="D444" s="33" t="str">
        <f>UPPER(TEXT((Tableau1[[#This Row],[Date]]),"mmmm"))</f>
        <v>MARS</v>
      </c>
      <c r="E444" s="33">
        <f>YEAR(Tableau1[[#This Row],[Date]])</f>
        <v>2025</v>
      </c>
      <c r="F444" s="34"/>
      <c r="G444" s="34"/>
      <c r="H444" s="34"/>
      <c r="I444" s="34"/>
      <c r="J444" s="38"/>
      <c r="K444" s="39">
        <f>MOD(Tableau1[[#This Row],[Fin
apm]]-Tableau1[[#This Row],[Début
apm]],1)+MOD(Tableau1[[#This Row],[Fin
matin]]-Tableau1[[#This Row],[Début
matin]],1)</f>
        <v>0</v>
      </c>
      <c r="L444" s="39">
        <f>IFERROR(VLOOKUP(Tableau1[[#This Row],[Abs.]],Tmotif[],3,0),0)</f>
        <v>0</v>
      </c>
      <c r="M444" s="39">
        <f ca="1">IF(WEEKDAY(Tableau1[[#This Row],[Date]],2)&lt;7,0,MAX(0,SUM(OFFSET(Tableau1[[#This Row],[Heures]],-6,,7))+SUM(OFFSET(Tableau1[[#This Row],[H_Abs]],-6,,7))-_HS))</f>
        <v>0</v>
      </c>
      <c r="N444" s="16"/>
      <c r="O444" s="16"/>
    </row>
    <row r="445" spans="2:15" ht="15" hidden="1" customHeight="1" x14ac:dyDescent="0.25">
      <c r="B445" s="31">
        <f>WEEKNUM(Tableau1[[#This Row],[Date]])</f>
        <v>12</v>
      </c>
      <c r="C445" s="32">
        <f>debut+ROW()-ROW(Tableau1[[#Headers],[Date]])-1</f>
        <v>45733</v>
      </c>
      <c r="D445" s="33" t="str">
        <f>UPPER(TEXT((Tableau1[[#This Row],[Date]]),"mmmm"))</f>
        <v>MARS</v>
      </c>
      <c r="E445" s="33">
        <f>YEAR(Tableau1[[#This Row],[Date]])</f>
        <v>2025</v>
      </c>
      <c r="F445" s="34"/>
      <c r="G445" s="34"/>
      <c r="H445" s="34"/>
      <c r="I445" s="34"/>
      <c r="J445" s="38"/>
      <c r="K445" s="39">
        <f>MOD(Tableau1[[#This Row],[Fin
apm]]-Tableau1[[#This Row],[Début
apm]],1)+MOD(Tableau1[[#This Row],[Fin
matin]]-Tableau1[[#This Row],[Début
matin]],1)</f>
        <v>0</v>
      </c>
      <c r="L445" s="39">
        <f>IFERROR(VLOOKUP(Tableau1[[#This Row],[Abs.]],Tmotif[],3,0),0)</f>
        <v>0</v>
      </c>
      <c r="M445" s="39">
        <f ca="1">IF(WEEKDAY(Tableau1[[#This Row],[Date]],2)&lt;7,0,MAX(0,SUM(OFFSET(Tableau1[[#This Row],[Heures]],-6,,7))+SUM(OFFSET(Tableau1[[#This Row],[H_Abs]],-6,,7))-_HS))</f>
        <v>0</v>
      </c>
      <c r="N445" s="16"/>
      <c r="O445" s="16"/>
    </row>
    <row r="446" spans="2:15" ht="15" hidden="1" customHeight="1" x14ac:dyDescent="0.25">
      <c r="B446" s="31">
        <f>WEEKNUM(Tableau1[[#This Row],[Date]])</f>
        <v>12</v>
      </c>
      <c r="C446" s="32">
        <f>debut+ROW()-ROW(Tableau1[[#Headers],[Date]])-1</f>
        <v>45734</v>
      </c>
      <c r="D446" s="33" t="str">
        <f>UPPER(TEXT((Tableau1[[#This Row],[Date]]),"mmmm"))</f>
        <v>MARS</v>
      </c>
      <c r="E446" s="33">
        <f>YEAR(Tableau1[[#This Row],[Date]])</f>
        <v>2025</v>
      </c>
      <c r="F446" s="34"/>
      <c r="G446" s="34"/>
      <c r="H446" s="34"/>
      <c r="I446" s="34"/>
      <c r="J446" s="38"/>
      <c r="K446" s="39">
        <f>MOD(Tableau1[[#This Row],[Fin
apm]]-Tableau1[[#This Row],[Début
apm]],1)+MOD(Tableau1[[#This Row],[Fin
matin]]-Tableau1[[#This Row],[Début
matin]],1)</f>
        <v>0</v>
      </c>
      <c r="L446" s="39">
        <f>IFERROR(VLOOKUP(Tableau1[[#This Row],[Abs.]],Tmotif[],3,0),0)</f>
        <v>0</v>
      </c>
      <c r="M446" s="39">
        <f ca="1">IF(WEEKDAY(Tableau1[[#This Row],[Date]],2)&lt;7,0,MAX(0,SUM(OFFSET(Tableau1[[#This Row],[Heures]],-6,,7))+SUM(OFFSET(Tableau1[[#This Row],[H_Abs]],-6,,7))-_HS))</f>
        <v>0</v>
      </c>
      <c r="N446" s="16"/>
      <c r="O446" s="16"/>
    </row>
    <row r="447" spans="2:15" ht="15" hidden="1" customHeight="1" x14ac:dyDescent="0.25">
      <c r="B447" s="31">
        <f>WEEKNUM(Tableau1[[#This Row],[Date]])</f>
        <v>12</v>
      </c>
      <c r="C447" s="32">
        <f>debut+ROW()-ROW(Tableau1[[#Headers],[Date]])-1</f>
        <v>45735</v>
      </c>
      <c r="D447" s="33" t="str">
        <f>UPPER(TEXT((Tableau1[[#This Row],[Date]]),"mmmm"))</f>
        <v>MARS</v>
      </c>
      <c r="E447" s="33">
        <f>YEAR(Tableau1[[#This Row],[Date]])</f>
        <v>2025</v>
      </c>
      <c r="F447" s="34"/>
      <c r="G447" s="34"/>
      <c r="H447" s="34"/>
      <c r="I447" s="34"/>
      <c r="J447" s="38"/>
      <c r="K447" s="39">
        <f>MOD(Tableau1[[#This Row],[Fin
apm]]-Tableau1[[#This Row],[Début
apm]],1)+MOD(Tableau1[[#This Row],[Fin
matin]]-Tableau1[[#This Row],[Début
matin]],1)</f>
        <v>0</v>
      </c>
      <c r="L447" s="39">
        <f>IFERROR(VLOOKUP(Tableau1[[#This Row],[Abs.]],Tmotif[],3,0),0)</f>
        <v>0</v>
      </c>
      <c r="M447" s="39">
        <f ca="1">IF(WEEKDAY(Tableau1[[#This Row],[Date]],2)&lt;7,0,MAX(0,SUM(OFFSET(Tableau1[[#This Row],[Heures]],-6,,7))+SUM(OFFSET(Tableau1[[#This Row],[H_Abs]],-6,,7))-_HS))</f>
        <v>0</v>
      </c>
      <c r="N447" s="16"/>
      <c r="O447" s="16"/>
    </row>
    <row r="448" spans="2:15" ht="15" hidden="1" customHeight="1" x14ac:dyDescent="0.25">
      <c r="B448" s="31">
        <f>WEEKNUM(Tableau1[[#This Row],[Date]])</f>
        <v>12</v>
      </c>
      <c r="C448" s="32">
        <f>debut+ROW()-ROW(Tableau1[[#Headers],[Date]])-1</f>
        <v>45736</v>
      </c>
      <c r="D448" s="33" t="str">
        <f>UPPER(TEXT((Tableau1[[#This Row],[Date]]),"mmmm"))</f>
        <v>MARS</v>
      </c>
      <c r="E448" s="33">
        <f>YEAR(Tableau1[[#This Row],[Date]])</f>
        <v>2025</v>
      </c>
      <c r="F448" s="34"/>
      <c r="G448" s="34"/>
      <c r="H448" s="34"/>
      <c r="I448" s="34"/>
      <c r="J448" s="38"/>
      <c r="K448" s="39">
        <f>MOD(Tableau1[[#This Row],[Fin
apm]]-Tableau1[[#This Row],[Début
apm]],1)+MOD(Tableau1[[#This Row],[Fin
matin]]-Tableau1[[#This Row],[Début
matin]],1)</f>
        <v>0</v>
      </c>
      <c r="L448" s="39">
        <f>IFERROR(VLOOKUP(Tableau1[[#This Row],[Abs.]],Tmotif[],3,0),0)</f>
        <v>0</v>
      </c>
      <c r="M448" s="39">
        <f ca="1">IF(WEEKDAY(Tableau1[[#This Row],[Date]],2)&lt;7,0,MAX(0,SUM(OFFSET(Tableau1[[#This Row],[Heures]],-6,,7))+SUM(OFFSET(Tableau1[[#This Row],[H_Abs]],-6,,7))-_HS))</f>
        <v>0</v>
      </c>
      <c r="N448" s="16"/>
      <c r="O448" s="16"/>
    </row>
    <row r="449" spans="2:15" ht="15" hidden="1" customHeight="1" x14ac:dyDescent="0.25">
      <c r="B449" s="31">
        <f>WEEKNUM(Tableau1[[#This Row],[Date]])</f>
        <v>12</v>
      </c>
      <c r="C449" s="32">
        <f>debut+ROW()-ROW(Tableau1[[#Headers],[Date]])-1</f>
        <v>45737</v>
      </c>
      <c r="D449" s="33" t="str">
        <f>UPPER(TEXT((Tableau1[[#This Row],[Date]]),"mmmm"))</f>
        <v>MARS</v>
      </c>
      <c r="E449" s="33">
        <f>YEAR(Tableau1[[#This Row],[Date]])</f>
        <v>2025</v>
      </c>
      <c r="F449" s="34"/>
      <c r="G449" s="34"/>
      <c r="H449" s="34"/>
      <c r="I449" s="34"/>
      <c r="J449" s="38"/>
      <c r="K449" s="39">
        <f>MOD(Tableau1[[#This Row],[Fin
apm]]-Tableau1[[#This Row],[Début
apm]],1)+MOD(Tableau1[[#This Row],[Fin
matin]]-Tableau1[[#This Row],[Début
matin]],1)</f>
        <v>0</v>
      </c>
      <c r="L449" s="39">
        <f>IFERROR(VLOOKUP(Tableau1[[#This Row],[Abs.]],Tmotif[],3,0),0)</f>
        <v>0</v>
      </c>
      <c r="M449" s="39">
        <f ca="1">IF(WEEKDAY(Tableau1[[#This Row],[Date]],2)&lt;7,0,MAX(0,SUM(OFFSET(Tableau1[[#This Row],[Heures]],-6,,7))+SUM(OFFSET(Tableau1[[#This Row],[H_Abs]],-6,,7))-_HS))</f>
        <v>0</v>
      </c>
      <c r="N449" s="16"/>
      <c r="O449" s="16"/>
    </row>
    <row r="450" spans="2:15" ht="15" hidden="1" customHeight="1" x14ac:dyDescent="0.25">
      <c r="B450" s="31">
        <f>WEEKNUM(Tableau1[[#This Row],[Date]])</f>
        <v>12</v>
      </c>
      <c r="C450" s="32">
        <f>debut+ROW()-ROW(Tableau1[[#Headers],[Date]])-1</f>
        <v>45738</v>
      </c>
      <c r="D450" s="33" t="str">
        <f>UPPER(TEXT((Tableau1[[#This Row],[Date]]),"mmmm"))</f>
        <v>MARS</v>
      </c>
      <c r="E450" s="33">
        <f>YEAR(Tableau1[[#This Row],[Date]])</f>
        <v>2025</v>
      </c>
      <c r="F450" s="34"/>
      <c r="G450" s="34"/>
      <c r="H450" s="34"/>
      <c r="I450" s="34"/>
      <c r="J450" s="38"/>
      <c r="K450" s="39">
        <f>MOD(Tableau1[[#This Row],[Fin
apm]]-Tableau1[[#This Row],[Début
apm]],1)+MOD(Tableau1[[#This Row],[Fin
matin]]-Tableau1[[#This Row],[Début
matin]],1)</f>
        <v>0</v>
      </c>
      <c r="L450" s="39">
        <f>IFERROR(VLOOKUP(Tableau1[[#This Row],[Abs.]],Tmotif[],3,0),0)</f>
        <v>0</v>
      </c>
      <c r="M450" s="39">
        <f ca="1">IF(WEEKDAY(Tableau1[[#This Row],[Date]],2)&lt;7,0,MAX(0,SUM(OFFSET(Tableau1[[#This Row],[Heures]],-6,,7))+SUM(OFFSET(Tableau1[[#This Row],[H_Abs]],-6,,7))-_HS))</f>
        <v>0</v>
      </c>
      <c r="N450" s="16"/>
      <c r="O450" s="16"/>
    </row>
    <row r="451" spans="2:15" ht="15" hidden="1" customHeight="1" x14ac:dyDescent="0.25">
      <c r="B451" s="31">
        <f>WEEKNUM(Tableau1[[#This Row],[Date]])</f>
        <v>13</v>
      </c>
      <c r="C451" s="32">
        <f>debut+ROW()-ROW(Tableau1[[#Headers],[Date]])-1</f>
        <v>45739</v>
      </c>
      <c r="D451" s="33" t="str">
        <f>UPPER(TEXT((Tableau1[[#This Row],[Date]]),"mmmm"))</f>
        <v>MARS</v>
      </c>
      <c r="E451" s="33">
        <f>YEAR(Tableau1[[#This Row],[Date]])</f>
        <v>2025</v>
      </c>
      <c r="F451" s="34"/>
      <c r="G451" s="34"/>
      <c r="H451" s="34"/>
      <c r="I451" s="34"/>
      <c r="J451" s="38"/>
      <c r="K451" s="39">
        <f>MOD(Tableau1[[#This Row],[Fin
apm]]-Tableau1[[#This Row],[Début
apm]],1)+MOD(Tableau1[[#This Row],[Fin
matin]]-Tableau1[[#This Row],[Début
matin]],1)</f>
        <v>0</v>
      </c>
      <c r="L451" s="39">
        <f>IFERROR(VLOOKUP(Tableau1[[#This Row],[Abs.]],Tmotif[],3,0),0)</f>
        <v>0</v>
      </c>
      <c r="M451" s="39">
        <f ca="1">IF(WEEKDAY(Tableau1[[#This Row],[Date]],2)&lt;7,0,MAX(0,SUM(OFFSET(Tableau1[[#This Row],[Heures]],-6,,7))+SUM(OFFSET(Tableau1[[#This Row],[H_Abs]],-6,,7))-_HS))</f>
        <v>0</v>
      </c>
      <c r="N451" s="16"/>
      <c r="O451" s="16"/>
    </row>
    <row r="452" spans="2:15" ht="15" hidden="1" customHeight="1" x14ac:dyDescent="0.25">
      <c r="B452" s="31">
        <f>WEEKNUM(Tableau1[[#This Row],[Date]])</f>
        <v>13</v>
      </c>
      <c r="C452" s="32">
        <f>debut+ROW()-ROW(Tableau1[[#Headers],[Date]])-1</f>
        <v>45740</v>
      </c>
      <c r="D452" s="33" t="str">
        <f>UPPER(TEXT((Tableau1[[#This Row],[Date]]),"mmmm"))</f>
        <v>MARS</v>
      </c>
      <c r="E452" s="33">
        <f>YEAR(Tableau1[[#This Row],[Date]])</f>
        <v>2025</v>
      </c>
      <c r="F452" s="34"/>
      <c r="G452" s="34"/>
      <c r="H452" s="34"/>
      <c r="I452" s="34"/>
      <c r="J452" s="38"/>
      <c r="K452" s="39">
        <f>MOD(Tableau1[[#This Row],[Fin
apm]]-Tableau1[[#This Row],[Début
apm]],1)+MOD(Tableau1[[#This Row],[Fin
matin]]-Tableau1[[#This Row],[Début
matin]],1)</f>
        <v>0</v>
      </c>
      <c r="L452" s="39">
        <f>IFERROR(VLOOKUP(Tableau1[[#This Row],[Abs.]],Tmotif[],3,0),0)</f>
        <v>0</v>
      </c>
      <c r="M452" s="39">
        <f ca="1">IF(WEEKDAY(Tableau1[[#This Row],[Date]],2)&lt;7,0,MAX(0,SUM(OFFSET(Tableau1[[#This Row],[Heures]],-6,,7))+SUM(OFFSET(Tableau1[[#This Row],[H_Abs]],-6,,7))-_HS))</f>
        <v>0</v>
      </c>
      <c r="N452" s="16"/>
      <c r="O452" s="16"/>
    </row>
    <row r="453" spans="2:15" ht="15" hidden="1" customHeight="1" x14ac:dyDescent="0.25">
      <c r="B453" s="31">
        <f>WEEKNUM(Tableau1[[#This Row],[Date]])</f>
        <v>13</v>
      </c>
      <c r="C453" s="32">
        <f>debut+ROW()-ROW(Tableau1[[#Headers],[Date]])-1</f>
        <v>45741</v>
      </c>
      <c r="D453" s="33" t="str">
        <f>UPPER(TEXT((Tableau1[[#This Row],[Date]]),"mmmm"))</f>
        <v>MARS</v>
      </c>
      <c r="E453" s="33">
        <f>YEAR(Tableau1[[#This Row],[Date]])</f>
        <v>2025</v>
      </c>
      <c r="F453" s="34"/>
      <c r="G453" s="34"/>
      <c r="H453" s="34"/>
      <c r="I453" s="34"/>
      <c r="J453" s="38"/>
      <c r="K453" s="39">
        <f>MOD(Tableau1[[#This Row],[Fin
apm]]-Tableau1[[#This Row],[Début
apm]],1)+MOD(Tableau1[[#This Row],[Fin
matin]]-Tableau1[[#This Row],[Début
matin]],1)</f>
        <v>0</v>
      </c>
      <c r="L453" s="39">
        <f>IFERROR(VLOOKUP(Tableau1[[#This Row],[Abs.]],Tmotif[],3,0),0)</f>
        <v>0</v>
      </c>
      <c r="M453" s="39">
        <f ca="1">IF(WEEKDAY(Tableau1[[#This Row],[Date]],2)&lt;7,0,MAX(0,SUM(OFFSET(Tableau1[[#This Row],[Heures]],-6,,7))+SUM(OFFSET(Tableau1[[#This Row],[H_Abs]],-6,,7))-_HS))</f>
        <v>0</v>
      </c>
      <c r="N453" s="16"/>
      <c r="O453" s="16"/>
    </row>
    <row r="454" spans="2:15" ht="15" hidden="1" customHeight="1" x14ac:dyDescent="0.25">
      <c r="B454" s="31">
        <f>WEEKNUM(Tableau1[[#This Row],[Date]])</f>
        <v>13</v>
      </c>
      <c r="C454" s="32">
        <f>debut+ROW()-ROW(Tableau1[[#Headers],[Date]])-1</f>
        <v>45742</v>
      </c>
      <c r="D454" s="33" t="str">
        <f>UPPER(TEXT((Tableau1[[#This Row],[Date]]),"mmmm"))</f>
        <v>MARS</v>
      </c>
      <c r="E454" s="33">
        <f>YEAR(Tableau1[[#This Row],[Date]])</f>
        <v>2025</v>
      </c>
      <c r="F454" s="34"/>
      <c r="G454" s="34"/>
      <c r="H454" s="34"/>
      <c r="I454" s="34"/>
      <c r="J454" s="38"/>
      <c r="K454" s="39">
        <f>MOD(Tableau1[[#This Row],[Fin
apm]]-Tableau1[[#This Row],[Début
apm]],1)+MOD(Tableau1[[#This Row],[Fin
matin]]-Tableau1[[#This Row],[Début
matin]],1)</f>
        <v>0</v>
      </c>
      <c r="L454" s="39">
        <f>IFERROR(VLOOKUP(Tableau1[[#This Row],[Abs.]],Tmotif[],3,0),0)</f>
        <v>0</v>
      </c>
      <c r="M454" s="39">
        <f ca="1">IF(WEEKDAY(Tableau1[[#This Row],[Date]],2)&lt;7,0,MAX(0,SUM(OFFSET(Tableau1[[#This Row],[Heures]],-6,,7))+SUM(OFFSET(Tableau1[[#This Row],[H_Abs]],-6,,7))-_HS))</f>
        <v>0</v>
      </c>
      <c r="N454" s="16"/>
      <c r="O454" s="16"/>
    </row>
    <row r="455" spans="2:15" ht="15" hidden="1" customHeight="1" x14ac:dyDescent="0.25">
      <c r="B455" s="31">
        <f>WEEKNUM(Tableau1[[#This Row],[Date]])</f>
        <v>13</v>
      </c>
      <c r="C455" s="32">
        <f>debut+ROW()-ROW(Tableau1[[#Headers],[Date]])-1</f>
        <v>45743</v>
      </c>
      <c r="D455" s="33" t="str">
        <f>UPPER(TEXT((Tableau1[[#This Row],[Date]]),"mmmm"))</f>
        <v>MARS</v>
      </c>
      <c r="E455" s="33">
        <f>YEAR(Tableau1[[#This Row],[Date]])</f>
        <v>2025</v>
      </c>
      <c r="F455" s="34"/>
      <c r="G455" s="34"/>
      <c r="H455" s="34"/>
      <c r="I455" s="34"/>
      <c r="J455" s="38"/>
      <c r="K455" s="39">
        <f>MOD(Tableau1[[#This Row],[Fin
apm]]-Tableau1[[#This Row],[Début
apm]],1)+MOD(Tableau1[[#This Row],[Fin
matin]]-Tableau1[[#This Row],[Début
matin]],1)</f>
        <v>0</v>
      </c>
      <c r="L455" s="39">
        <f>IFERROR(VLOOKUP(Tableau1[[#This Row],[Abs.]],Tmotif[],3,0),0)</f>
        <v>0</v>
      </c>
      <c r="M455" s="39">
        <f ca="1">IF(WEEKDAY(Tableau1[[#This Row],[Date]],2)&lt;7,0,MAX(0,SUM(OFFSET(Tableau1[[#This Row],[Heures]],-6,,7))+SUM(OFFSET(Tableau1[[#This Row],[H_Abs]],-6,,7))-_HS))</f>
        <v>0</v>
      </c>
      <c r="N455" s="16"/>
      <c r="O455" s="16"/>
    </row>
    <row r="456" spans="2:15" ht="15" hidden="1" customHeight="1" x14ac:dyDescent="0.25">
      <c r="B456" s="31">
        <f>WEEKNUM(Tableau1[[#This Row],[Date]])</f>
        <v>13</v>
      </c>
      <c r="C456" s="32">
        <f>debut+ROW()-ROW(Tableau1[[#Headers],[Date]])-1</f>
        <v>45744</v>
      </c>
      <c r="D456" s="33" t="str">
        <f>UPPER(TEXT((Tableau1[[#This Row],[Date]]),"mmmm"))</f>
        <v>MARS</v>
      </c>
      <c r="E456" s="33">
        <f>YEAR(Tableau1[[#This Row],[Date]])</f>
        <v>2025</v>
      </c>
      <c r="F456" s="34"/>
      <c r="G456" s="34"/>
      <c r="H456" s="34"/>
      <c r="I456" s="34"/>
      <c r="J456" s="38"/>
      <c r="K456" s="39">
        <f>MOD(Tableau1[[#This Row],[Fin
apm]]-Tableau1[[#This Row],[Début
apm]],1)+MOD(Tableau1[[#This Row],[Fin
matin]]-Tableau1[[#This Row],[Début
matin]],1)</f>
        <v>0</v>
      </c>
      <c r="L456" s="39">
        <f>IFERROR(VLOOKUP(Tableau1[[#This Row],[Abs.]],Tmotif[],3,0),0)</f>
        <v>0</v>
      </c>
      <c r="M456" s="39">
        <f ca="1">IF(WEEKDAY(Tableau1[[#This Row],[Date]],2)&lt;7,0,MAX(0,SUM(OFFSET(Tableau1[[#This Row],[Heures]],-6,,7))+SUM(OFFSET(Tableau1[[#This Row],[H_Abs]],-6,,7))-_HS))</f>
        <v>0</v>
      </c>
      <c r="N456" s="16"/>
      <c r="O456" s="16"/>
    </row>
    <row r="457" spans="2:15" ht="15" hidden="1" customHeight="1" x14ac:dyDescent="0.25">
      <c r="B457" s="31">
        <f>WEEKNUM(Tableau1[[#This Row],[Date]])</f>
        <v>13</v>
      </c>
      <c r="C457" s="32">
        <f>debut+ROW()-ROW(Tableau1[[#Headers],[Date]])-1</f>
        <v>45745</v>
      </c>
      <c r="D457" s="33" t="str">
        <f>UPPER(TEXT((Tableau1[[#This Row],[Date]]),"mmmm"))</f>
        <v>MARS</v>
      </c>
      <c r="E457" s="33">
        <f>YEAR(Tableau1[[#This Row],[Date]])</f>
        <v>2025</v>
      </c>
      <c r="F457" s="34"/>
      <c r="G457" s="34"/>
      <c r="H457" s="34"/>
      <c r="I457" s="34"/>
      <c r="J457" s="38"/>
      <c r="K457" s="39">
        <f>MOD(Tableau1[[#This Row],[Fin
apm]]-Tableau1[[#This Row],[Début
apm]],1)+MOD(Tableau1[[#This Row],[Fin
matin]]-Tableau1[[#This Row],[Début
matin]],1)</f>
        <v>0</v>
      </c>
      <c r="L457" s="39">
        <f>IFERROR(VLOOKUP(Tableau1[[#This Row],[Abs.]],Tmotif[],3,0),0)</f>
        <v>0</v>
      </c>
      <c r="M457" s="39">
        <f ca="1">IF(WEEKDAY(Tableau1[[#This Row],[Date]],2)&lt;7,0,MAX(0,SUM(OFFSET(Tableau1[[#This Row],[Heures]],-6,,7))+SUM(OFFSET(Tableau1[[#This Row],[H_Abs]],-6,,7))-_HS))</f>
        <v>0</v>
      </c>
      <c r="N457" s="16"/>
      <c r="O457" s="16"/>
    </row>
    <row r="458" spans="2:15" ht="15" hidden="1" customHeight="1" x14ac:dyDescent="0.25">
      <c r="B458" s="31">
        <f>WEEKNUM(Tableau1[[#This Row],[Date]])</f>
        <v>14</v>
      </c>
      <c r="C458" s="32">
        <f>debut+ROW()-ROW(Tableau1[[#Headers],[Date]])-1</f>
        <v>45746</v>
      </c>
      <c r="D458" s="33" t="str">
        <f>UPPER(TEXT((Tableau1[[#This Row],[Date]]),"mmmm"))</f>
        <v>MARS</v>
      </c>
      <c r="E458" s="33">
        <f>YEAR(Tableau1[[#This Row],[Date]])</f>
        <v>2025</v>
      </c>
      <c r="F458" s="34"/>
      <c r="G458" s="34"/>
      <c r="H458" s="34"/>
      <c r="I458" s="34"/>
      <c r="J458" s="38"/>
      <c r="K458" s="39">
        <f>MOD(Tableau1[[#This Row],[Fin
apm]]-Tableau1[[#This Row],[Début
apm]],1)+MOD(Tableau1[[#This Row],[Fin
matin]]-Tableau1[[#This Row],[Début
matin]],1)</f>
        <v>0</v>
      </c>
      <c r="L458" s="39">
        <f>IFERROR(VLOOKUP(Tableau1[[#This Row],[Abs.]],Tmotif[],3,0),0)</f>
        <v>0</v>
      </c>
      <c r="M458" s="39">
        <f ca="1">IF(WEEKDAY(Tableau1[[#This Row],[Date]],2)&lt;7,0,MAX(0,SUM(OFFSET(Tableau1[[#This Row],[Heures]],-6,,7))+SUM(OFFSET(Tableau1[[#This Row],[H_Abs]],-6,,7))-_HS))</f>
        <v>0</v>
      </c>
      <c r="N458" s="16"/>
      <c r="O458" s="16"/>
    </row>
    <row r="459" spans="2:15" ht="15" hidden="1" customHeight="1" x14ac:dyDescent="0.25">
      <c r="B459" s="31">
        <f>WEEKNUM(Tableau1[[#This Row],[Date]])</f>
        <v>14</v>
      </c>
      <c r="C459" s="32">
        <f>debut+ROW()-ROW(Tableau1[[#Headers],[Date]])-1</f>
        <v>45747</v>
      </c>
      <c r="D459" s="33" t="str">
        <f>UPPER(TEXT((Tableau1[[#This Row],[Date]]),"mmmm"))</f>
        <v>MARS</v>
      </c>
      <c r="E459" s="33">
        <f>YEAR(Tableau1[[#This Row],[Date]])</f>
        <v>2025</v>
      </c>
      <c r="F459" s="34"/>
      <c r="G459" s="34"/>
      <c r="H459" s="34"/>
      <c r="I459" s="34"/>
      <c r="J459" s="38"/>
      <c r="K459" s="39">
        <f>MOD(Tableau1[[#This Row],[Fin
apm]]-Tableau1[[#This Row],[Début
apm]],1)+MOD(Tableau1[[#This Row],[Fin
matin]]-Tableau1[[#This Row],[Début
matin]],1)</f>
        <v>0</v>
      </c>
      <c r="L459" s="39">
        <f>IFERROR(VLOOKUP(Tableau1[[#This Row],[Abs.]],Tmotif[],3,0),0)</f>
        <v>0</v>
      </c>
      <c r="M459" s="39">
        <f ca="1">IF(WEEKDAY(Tableau1[[#This Row],[Date]],2)&lt;7,0,MAX(0,SUM(OFFSET(Tableau1[[#This Row],[Heures]],-6,,7))+SUM(OFFSET(Tableau1[[#This Row],[H_Abs]],-6,,7))-_HS))</f>
        <v>0</v>
      </c>
      <c r="N459" s="16"/>
      <c r="O459" s="16"/>
    </row>
    <row r="460" spans="2:15" ht="15" hidden="1" customHeight="1" x14ac:dyDescent="0.25">
      <c r="B460" s="31">
        <f>WEEKNUM(Tableau1[[#This Row],[Date]])</f>
        <v>14</v>
      </c>
      <c r="C460" s="32">
        <f>debut+ROW()-ROW(Tableau1[[#Headers],[Date]])-1</f>
        <v>45748</v>
      </c>
      <c r="D460" s="33" t="str">
        <f>UPPER(TEXT((Tableau1[[#This Row],[Date]]),"mmmm"))</f>
        <v>AVRIL</v>
      </c>
      <c r="E460" s="33">
        <f>YEAR(Tableau1[[#This Row],[Date]])</f>
        <v>2025</v>
      </c>
      <c r="F460" s="34"/>
      <c r="G460" s="34"/>
      <c r="H460" s="34"/>
      <c r="I460" s="34"/>
      <c r="J460" s="38"/>
      <c r="K460" s="39">
        <f>MOD(Tableau1[[#This Row],[Fin
apm]]-Tableau1[[#This Row],[Début
apm]],1)+MOD(Tableau1[[#This Row],[Fin
matin]]-Tableau1[[#This Row],[Début
matin]],1)</f>
        <v>0</v>
      </c>
      <c r="L460" s="39">
        <f>IFERROR(VLOOKUP(Tableau1[[#This Row],[Abs.]],Tmotif[],3,0),0)</f>
        <v>0</v>
      </c>
      <c r="M460" s="39">
        <f ca="1">IF(WEEKDAY(Tableau1[[#This Row],[Date]],2)&lt;7,0,MAX(0,SUM(OFFSET(Tableau1[[#This Row],[Heures]],-6,,7))+SUM(OFFSET(Tableau1[[#This Row],[H_Abs]],-6,,7))-_HS))</f>
        <v>0</v>
      </c>
      <c r="N460" s="16"/>
      <c r="O460" s="16"/>
    </row>
    <row r="461" spans="2:15" ht="15" hidden="1" customHeight="1" x14ac:dyDescent="0.25">
      <c r="B461" s="31">
        <f>WEEKNUM(Tableau1[[#This Row],[Date]])</f>
        <v>14</v>
      </c>
      <c r="C461" s="32">
        <f>debut+ROW()-ROW(Tableau1[[#Headers],[Date]])-1</f>
        <v>45749</v>
      </c>
      <c r="D461" s="33" t="str">
        <f>UPPER(TEXT((Tableau1[[#This Row],[Date]]),"mmmm"))</f>
        <v>AVRIL</v>
      </c>
      <c r="E461" s="33">
        <f>YEAR(Tableau1[[#This Row],[Date]])</f>
        <v>2025</v>
      </c>
      <c r="F461" s="34"/>
      <c r="G461" s="34"/>
      <c r="H461" s="34"/>
      <c r="I461" s="34"/>
      <c r="J461" s="38"/>
      <c r="K461" s="39">
        <f>MOD(Tableau1[[#This Row],[Fin
apm]]-Tableau1[[#This Row],[Début
apm]],1)+MOD(Tableau1[[#This Row],[Fin
matin]]-Tableau1[[#This Row],[Début
matin]],1)</f>
        <v>0</v>
      </c>
      <c r="L461" s="39">
        <f>IFERROR(VLOOKUP(Tableau1[[#This Row],[Abs.]],Tmotif[],3,0),0)</f>
        <v>0</v>
      </c>
      <c r="M461" s="39">
        <f ca="1">IF(WEEKDAY(Tableau1[[#This Row],[Date]],2)&lt;7,0,MAX(0,SUM(OFFSET(Tableau1[[#This Row],[Heures]],-6,,7))+SUM(OFFSET(Tableau1[[#This Row],[H_Abs]],-6,,7))-_HS))</f>
        <v>0</v>
      </c>
      <c r="N461" s="16"/>
      <c r="O461" s="16"/>
    </row>
    <row r="462" spans="2:15" ht="15" hidden="1" customHeight="1" x14ac:dyDescent="0.25">
      <c r="B462" s="31">
        <f>WEEKNUM(Tableau1[[#This Row],[Date]])</f>
        <v>14</v>
      </c>
      <c r="C462" s="32">
        <f>debut+ROW()-ROW(Tableau1[[#Headers],[Date]])-1</f>
        <v>45750</v>
      </c>
      <c r="D462" s="33" t="str">
        <f>UPPER(TEXT((Tableau1[[#This Row],[Date]]),"mmmm"))</f>
        <v>AVRIL</v>
      </c>
      <c r="E462" s="33">
        <f>YEAR(Tableau1[[#This Row],[Date]])</f>
        <v>2025</v>
      </c>
      <c r="F462" s="34"/>
      <c r="G462" s="34"/>
      <c r="H462" s="34"/>
      <c r="I462" s="34"/>
      <c r="J462" s="38"/>
      <c r="K462" s="39">
        <f>MOD(Tableau1[[#This Row],[Fin
apm]]-Tableau1[[#This Row],[Début
apm]],1)+MOD(Tableau1[[#This Row],[Fin
matin]]-Tableau1[[#This Row],[Début
matin]],1)</f>
        <v>0</v>
      </c>
      <c r="L462" s="39">
        <f>IFERROR(VLOOKUP(Tableau1[[#This Row],[Abs.]],Tmotif[],3,0),0)</f>
        <v>0</v>
      </c>
      <c r="M462" s="39">
        <f ca="1">IF(WEEKDAY(Tableau1[[#This Row],[Date]],2)&lt;7,0,MAX(0,SUM(OFFSET(Tableau1[[#This Row],[Heures]],-6,,7))+SUM(OFFSET(Tableau1[[#This Row],[H_Abs]],-6,,7))-_HS))</f>
        <v>0</v>
      </c>
      <c r="N462" s="16"/>
      <c r="O462" s="16"/>
    </row>
    <row r="463" spans="2:15" ht="15" hidden="1" customHeight="1" x14ac:dyDescent="0.25">
      <c r="B463" s="31">
        <f>WEEKNUM(Tableau1[[#This Row],[Date]])</f>
        <v>14</v>
      </c>
      <c r="C463" s="32">
        <f>debut+ROW()-ROW(Tableau1[[#Headers],[Date]])-1</f>
        <v>45751</v>
      </c>
      <c r="D463" s="33" t="str">
        <f>UPPER(TEXT((Tableau1[[#This Row],[Date]]),"mmmm"))</f>
        <v>AVRIL</v>
      </c>
      <c r="E463" s="33">
        <f>YEAR(Tableau1[[#This Row],[Date]])</f>
        <v>2025</v>
      </c>
      <c r="F463" s="34"/>
      <c r="G463" s="34"/>
      <c r="H463" s="34"/>
      <c r="I463" s="34"/>
      <c r="J463" s="38"/>
      <c r="K463" s="39">
        <f>MOD(Tableau1[[#This Row],[Fin
apm]]-Tableau1[[#This Row],[Début
apm]],1)+MOD(Tableau1[[#This Row],[Fin
matin]]-Tableau1[[#This Row],[Début
matin]],1)</f>
        <v>0</v>
      </c>
      <c r="L463" s="39">
        <f>IFERROR(VLOOKUP(Tableau1[[#This Row],[Abs.]],Tmotif[],3,0),0)</f>
        <v>0</v>
      </c>
      <c r="M463" s="39">
        <f ca="1">IF(WEEKDAY(Tableau1[[#This Row],[Date]],2)&lt;7,0,MAX(0,SUM(OFFSET(Tableau1[[#This Row],[Heures]],-6,,7))+SUM(OFFSET(Tableau1[[#This Row],[H_Abs]],-6,,7))-_HS))</f>
        <v>0</v>
      </c>
      <c r="N463" s="16"/>
      <c r="O463" s="16"/>
    </row>
    <row r="464" spans="2:15" ht="15" hidden="1" customHeight="1" x14ac:dyDescent="0.25">
      <c r="B464" s="31">
        <f>WEEKNUM(Tableau1[[#This Row],[Date]])</f>
        <v>14</v>
      </c>
      <c r="C464" s="32">
        <f>debut+ROW()-ROW(Tableau1[[#Headers],[Date]])-1</f>
        <v>45752</v>
      </c>
      <c r="D464" s="33" t="str">
        <f>UPPER(TEXT((Tableau1[[#This Row],[Date]]),"mmmm"))</f>
        <v>AVRIL</v>
      </c>
      <c r="E464" s="33">
        <f>YEAR(Tableau1[[#This Row],[Date]])</f>
        <v>2025</v>
      </c>
      <c r="F464" s="34"/>
      <c r="G464" s="34"/>
      <c r="H464" s="34"/>
      <c r="I464" s="34"/>
      <c r="J464" s="38"/>
      <c r="K464" s="39">
        <f>MOD(Tableau1[[#This Row],[Fin
apm]]-Tableau1[[#This Row],[Début
apm]],1)+MOD(Tableau1[[#This Row],[Fin
matin]]-Tableau1[[#This Row],[Début
matin]],1)</f>
        <v>0</v>
      </c>
      <c r="L464" s="39">
        <f>IFERROR(VLOOKUP(Tableau1[[#This Row],[Abs.]],Tmotif[],3,0),0)</f>
        <v>0</v>
      </c>
      <c r="M464" s="39">
        <f ca="1">IF(WEEKDAY(Tableau1[[#This Row],[Date]],2)&lt;7,0,MAX(0,SUM(OFFSET(Tableau1[[#This Row],[Heures]],-6,,7))+SUM(OFFSET(Tableau1[[#This Row],[H_Abs]],-6,,7))-_HS))</f>
        <v>0</v>
      </c>
      <c r="N464" s="16"/>
      <c r="O464" s="16"/>
    </row>
    <row r="465" spans="2:15" ht="15" hidden="1" customHeight="1" x14ac:dyDescent="0.25">
      <c r="B465" s="31">
        <f>WEEKNUM(Tableau1[[#This Row],[Date]])</f>
        <v>15</v>
      </c>
      <c r="C465" s="12">
        <f>debut+ROW()-ROW(Tableau1[[#Headers],[Date]])-1</f>
        <v>45753</v>
      </c>
      <c r="D465" s="13" t="str">
        <f>UPPER(TEXT((Tableau1[[#This Row],[Date]]),"mmmm"))</f>
        <v>AVRIL</v>
      </c>
      <c r="E465" s="13">
        <f>YEAR(Tableau1[[#This Row],[Date]])</f>
        <v>2025</v>
      </c>
      <c r="F465" s="34"/>
      <c r="G465" s="34"/>
      <c r="H465" s="34"/>
      <c r="I465" s="34"/>
      <c r="J465" s="34"/>
      <c r="K465" s="10">
        <f>MOD(Tableau1[[#This Row],[Fin
apm]]-Tableau1[[#This Row],[Début
apm]],1)+MOD(Tableau1[[#This Row],[Fin
matin]]-Tableau1[[#This Row],[Début
matin]],1)</f>
        <v>0</v>
      </c>
      <c r="L465" s="10">
        <f>IFERROR(VLOOKUP(Tableau1[[#This Row],[Abs.]],Tmotif[],3,0),0)</f>
        <v>0</v>
      </c>
      <c r="M465" s="46">
        <f ca="1">IF(WEEKDAY(Tableau1[[#This Row],[Date]],2)&lt;7,0,MAX(0,SUM(OFFSET(Tableau1[[#This Row],[Heures]],-6,,7))+SUM(OFFSET(Tableau1[[#This Row],[H_Abs]],-6,,7))-_HS))</f>
        <v>0</v>
      </c>
      <c r="N465" s="16"/>
      <c r="O465" s="16"/>
    </row>
    <row r="466" spans="2:15" ht="15" hidden="1" customHeight="1" x14ac:dyDescent="0.25">
      <c r="B466" s="31">
        <f>WEEKNUM(Tableau1[[#This Row],[Date]])</f>
        <v>15</v>
      </c>
      <c r="C466" s="32">
        <f>debut+ROW()-ROW(Tableau1[[#Headers],[Date]])-1</f>
        <v>45754</v>
      </c>
      <c r="D466" s="33" t="str">
        <f>UPPER(TEXT((Tableau1[[#This Row],[Date]]),"mmmm"))</f>
        <v>AVRIL</v>
      </c>
      <c r="E466" s="33">
        <f>YEAR(Tableau1[[#This Row],[Date]])</f>
        <v>2025</v>
      </c>
      <c r="F466" s="34"/>
      <c r="G466" s="34"/>
      <c r="H466" s="34"/>
      <c r="I466" s="34"/>
      <c r="J466" s="34"/>
      <c r="K466" s="39">
        <f>MOD(Tableau1[[#This Row],[Fin
apm]]-Tableau1[[#This Row],[Début
apm]],1)+MOD(Tableau1[[#This Row],[Fin
matin]]-Tableau1[[#This Row],[Début
matin]],1)</f>
        <v>0</v>
      </c>
      <c r="L466" s="39">
        <f>IFERROR(VLOOKUP(Tableau1[[#This Row],[Abs.]],Tmotif[],3,0),0)</f>
        <v>0</v>
      </c>
      <c r="M466" s="46">
        <f ca="1">IF(WEEKDAY(Tableau1[[#This Row],[Date]],2)&lt;7,0,MAX(0,SUM(OFFSET(Tableau1[[#This Row],[Heures]],-6,,7))+SUM(OFFSET(Tableau1[[#This Row],[H_Abs]],-6,,7))-_HS))</f>
        <v>0</v>
      </c>
    </row>
    <row r="467" spans="2:15" ht="15" hidden="1" customHeight="1" x14ac:dyDescent="0.25">
      <c r="B467" s="31">
        <f>WEEKNUM(Tableau1[[#This Row],[Date]])</f>
        <v>15</v>
      </c>
      <c r="C467" s="32">
        <f>debut+ROW()-ROW(Tableau1[[#Headers],[Date]])-1</f>
        <v>45755</v>
      </c>
      <c r="D467" s="33" t="str">
        <f>UPPER(TEXT((Tableau1[[#This Row],[Date]]),"mmmm"))</f>
        <v>AVRIL</v>
      </c>
      <c r="E467" s="33">
        <f>YEAR(Tableau1[[#This Row],[Date]])</f>
        <v>2025</v>
      </c>
      <c r="F467" s="34"/>
      <c r="G467" s="34"/>
      <c r="H467" s="34"/>
      <c r="I467" s="34"/>
      <c r="J467" s="34"/>
      <c r="K467" s="39">
        <f>MOD(Tableau1[[#This Row],[Fin
apm]]-Tableau1[[#This Row],[Début
apm]],1)+MOD(Tableau1[[#This Row],[Fin
matin]]-Tableau1[[#This Row],[Début
matin]],1)</f>
        <v>0</v>
      </c>
      <c r="L467" s="39">
        <f>IFERROR(VLOOKUP(Tableau1[[#This Row],[Abs.]],Tmotif[],3,0),0)</f>
        <v>0</v>
      </c>
      <c r="M467" s="46">
        <f ca="1">IF(WEEKDAY(Tableau1[[#This Row],[Date]],2)&lt;7,0,MAX(0,SUM(OFFSET(Tableau1[[#This Row],[Heures]],-6,,7))+SUM(OFFSET(Tableau1[[#This Row],[H_Abs]],-6,,7))-_HS))</f>
        <v>0</v>
      </c>
    </row>
    <row r="468" spans="2:15" ht="15" hidden="1" customHeight="1" x14ac:dyDescent="0.25">
      <c r="B468" s="31">
        <f>WEEKNUM(Tableau1[[#This Row],[Date]])</f>
        <v>15</v>
      </c>
      <c r="C468" s="32">
        <f>debut+ROW()-ROW(Tableau1[[#Headers],[Date]])-1</f>
        <v>45756</v>
      </c>
      <c r="D468" s="33" t="str">
        <f>UPPER(TEXT((Tableau1[[#This Row],[Date]]),"mmmm"))</f>
        <v>AVRIL</v>
      </c>
      <c r="E468" s="33">
        <f>YEAR(Tableau1[[#This Row],[Date]])</f>
        <v>2025</v>
      </c>
      <c r="F468" s="34"/>
      <c r="G468" s="34"/>
      <c r="H468" s="34"/>
      <c r="I468" s="34"/>
      <c r="J468" s="34"/>
      <c r="K468" s="39">
        <f>MOD(Tableau1[[#This Row],[Fin
apm]]-Tableau1[[#This Row],[Début
apm]],1)+MOD(Tableau1[[#This Row],[Fin
matin]]-Tableau1[[#This Row],[Début
matin]],1)</f>
        <v>0</v>
      </c>
      <c r="L468" s="39">
        <f>IFERROR(VLOOKUP(Tableau1[[#This Row],[Abs.]],Tmotif[],3,0),0)</f>
        <v>0</v>
      </c>
      <c r="M468" s="46">
        <f ca="1">IF(WEEKDAY(Tableau1[[#This Row],[Date]],2)&lt;7,0,MAX(0,SUM(OFFSET(Tableau1[[#This Row],[Heures]],-6,,7))+SUM(OFFSET(Tableau1[[#This Row],[H_Abs]],-6,,7))-_HS))</f>
        <v>0</v>
      </c>
    </row>
    <row r="469" spans="2:15" ht="15" hidden="1" customHeight="1" x14ac:dyDescent="0.25">
      <c r="B469" s="31">
        <f>WEEKNUM(Tableau1[[#This Row],[Date]])</f>
        <v>15</v>
      </c>
      <c r="C469" s="32">
        <f>debut+ROW()-ROW(Tableau1[[#Headers],[Date]])-1</f>
        <v>45757</v>
      </c>
      <c r="D469" s="33" t="str">
        <f>UPPER(TEXT((Tableau1[[#This Row],[Date]]),"mmmm"))</f>
        <v>AVRIL</v>
      </c>
      <c r="E469" s="33">
        <f>YEAR(Tableau1[[#This Row],[Date]])</f>
        <v>2025</v>
      </c>
      <c r="F469" s="34"/>
      <c r="G469" s="34"/>
      <c r="H469" s="34"/>
      <c r="I469" s="34"/>
      <c r="J469" s="34"/>
      <c r="K469" s="39">
        <f>MOD(Tableau1[[#This Row],[Fin
apm]]-Tableau1[[#This Row],[Début
apm]],1)+MOD(Tableau1[[#This Row],[Fin
matin]]-Tableau1[[#This Row],[Début
matin]],1)</f>
        <v>0</v>
      </c>
      <c r="L469" s="39">
        <f>IFERROR(VLOOKUP(Tableau1[[#This Row],[Abs.]],Tmotif[],3,0),0)</f>
        <v>0</v>
      </c>
      <c r="M469" s="46">
        <f ca="1">IF(WEEKDAY(Tableau1[[#This Row],[Date]],2)&lt;7,0,MAX(0,SUM(OFFSET(Tableau1[[#This Row],[Heures]],-6,,7))+SUM(OFFSET(Tableau1[[#This Row],[H_Abs]],-6,,7))-_HS))</f>
        <v>0</v>
      </c>
    </row>
    <row r="470" spans="2:15" ht="15" hidden="1" customHeight="1" x14ac:dyDescent="0.25">
      <c r="B470" s="31">
        <f>WEEKNUM(Tableau1[[#This Row],[Date]])</f>
        <v>15</v>
      </c>
      <c r="C470" s="32">
        <f>debut+ROW()-ROW(Tableau1[[#Headers],[Date]])-1</f>
        <v>45758</v>
      </c>
      <c r="D470" s="33" t="str">
        <f>UPPER(TEXT((Tableau1[[#This Row],[Date]]),"mmmm"))</f>
        <v>AVRIL</v>
      </c>
      <c r="E470" s="33">
        <f>YEAR(Tableau1[[#This Row],[Date]])</f>
        <v>2025</v>
      </c>
      <c r="F470" s="34"/>
      <c r="G470" s="34"/>
      <c r="H470" s="34"/>
      <c r="I470" s="34"/>
      <c r="J470" s="34"/>
      <c r="K470" s="39">
        <f>MOD(Tableau1[[#This Row],[Fin
apm]]-Tableau1[[#This Row],[Début
apm]],1)+MOD(Tableau1[[#This Row],[Fin
matin]]-Tableau1[[#This Row],[Début
matin]],1)</f>
        <v>0</v>
      </c>
      <c r="L470" s="39">
        <f>IFERROR(VLOOKUP(Tableau1[[#This Row],[Abs.]],Tmotif[],3,0),0)</f>
        <v>0</v>
      </c>
      <c r="M470" s="46">
        <f ca="1">IF(WEEKDAY(Tableau1[[#This Row],[Date]],2)&lt;7,0,MAX(0,SUM(OFFSET(Tableau1[[#This Row],[Heures]],-6,,7))+SUM(OFFSET(Tableau1[[#This Row],[H_Abs]],-6,,7))-_HS))</f>
        <v>0</v>
      </c>
    </row>
    <row r="471" spans="2:15" ht="15" hidden="1" customHeight="1" x14ac:dyDescent="0.25">
      <c r="B471" s="31">
        <f>WEEKNUM(Tableau1[[#This Row],[Date]])</f>
        <v>15</v>
      </c>
      <c r="C471" s="32">
        <f>debut+ROW()-ROW(Tableau1[[#Headers],[Date]])-1</f>
        <v>45759</v>
      </c>
      <c r="D471" s="33" t="str">
        <f>UPPER(TEXT((Tableau1[[#This Row],[Date]]),"mmmm"))</f>
        <v>AVRIL</v>
      </c>
      <c r="E471" s="33">
        <f>YEAR(Tableau1[[#This Row],[Date]])</f>
        <v>2025</v>
      </c>
      <c r="F471" s="34"/>
      <c r="G471" s="34"/>
      <c r="H471" s="34"/>
      <c r="I471" s="34"/>
      <c r="J471" s="34"/>
      <c r="K471" s="39">
        <f>MOD(Tableau1[[#This Row],[Fin
apm]]-Tableau1[[#This Row],[Début
apm]],1)+MOD(Tableau1[[#This Row],[Fin
matin]]-Tableau1[[#This Row],[Début
matin]],1)</f>
        <v>0</v>
      </c>
      <c r="L471" s="39">
        <f>IFERROR(VLOOKUP(Tableau1[[#This Row],[Abs.]],Tmotif[],3,0),0)</f>
        <v>0</v>
      </c>
      <c r="M471" s="46">
        <f ca="1">IF(WEEKDAY(Tableau1[[#This Row],[Date]],2)&lt;7,0,MAX(0,SUM(OFFSET(Tableau1[[#This Row],[Heures]],-6,,7))+SUM(OFFSET(Tableau1[[#This Row],[H_Abs]],-6,,7))-_HS))</f>
        <v>0</v>
      </c>
    </row>
    <row r="472" spans="2:15" ht="15" hidden="1" customHeight="1" x14ac:dyDescent="0.25">
      <c r="B472" s="31">
        <f>WEEKNUM(Tableau1[[#This Row],[Date]])</f>
        <v>16</v>
      </c>
      <c r="C472" s="32">
        <f>debut+ROW()-ROW(Tableau1[[#Headers],[Date]])-1</f>
        <v>45760</v>
      </c>
      <c r="D472" s="33" t="str">
        <f>UPPER(TEXT((Tableau1[[#This Row],[Date]]),"mmmm"))</f>
        <v>AVRIL</v>
      </c>
      <c r="E472" s="33">
        <f>YEAR(Tableau1[[#This Row],[Date]])</f>
        <v>2025</v>
      </c>
      <c r="F472" s="34"/>
      <c r="G472" s="34"/>
      <c r="H472" s="34"/>
      <c r="I472" s="34"/>
      <c r="J472" s="34"/>
      <c r="K472" s="39">
        <f>MOD(Tableau1[[#This Row],[Fin
apm]]-Tableau1[[#This Row],[Début
apm]],1)+MOD(Tableau1[[#This Row],[Fin
matin]]-Tableau1[[#This Row],[Début
matin]],1)</f>
        <v>0</v>
      </c>
      <c r="L472" s="39">
        <f>IFERROR(VLOOKUP(Tableau1[[#This Row],[Abs.]],Tmotif[],3,0),0)</f>
        <v>0</v>
      </c>
      <c r="M472" s="46">
        <f ca="1">IF(WEEKDAY(Tableau1[[#This Row],[Date]],2)&lt;7,0,MAX(0,SUM(OFFSET(Tableau1[[#This Row],[Heures]],-6,,7))+SUM(OFFSET(Tableau1[[#This Row],[H_Abs]],-6,,7))-_HS))</f>
        <v>0</v>
      </c>
    </row>
    <row r="473" spans="2:15" ht="15" hidden="1" customHeight="1" x14ac:dyDescent="0.25">
      <c r="B473" s="31">
        <f>WEEKNUM(Tableau1[[#This Row],[Date]])</f>
        <v>16</v>
      </c>
      <c r="C473" s="32">
        <f>debut+ROW()-ROW(Tableau1[[#Headers],[Date]])-1</f>
        <v>45761</v>
      </c>
      <c r="D473" s="33" t="str">
        <f>UPPER(TEXT((Tableau1[[#This Row],[Date]]),"mmmm"))</f>
        <v>AVRIL</v>
      </c>
      <c r="E473" s="33">
        <f>YEAR(Tableau1[[#This Row],[Date]])</f>
        <v>2025</v>
      </c>
      <c r="F473" s="34"/>
      <c r="G473" s="34"/>
      <c r="H473" s="34"/>
      <c r="I473" s="34"/>
      <c r="J473" s="34"/>
      <c r="K473" s="39">
        <f>MOD(Tableau1[[#This Row],[Fin
apm]]-Tableau1[[#This Row],[Début
apm]],1)+MOD(Tableau1[[#This Row],[Fin
matin]]-Tableau1[[#This Row],[Début
matin]],1)</f>
        <v>0</v>
      </c>
      <c r="L473" s="39">
        <f>IFERROR(VLOOKUP(Tableau1[[#This Row],[Abs.]],Tmotif[],3,0),0)</f>
        <v>0</v>
      </c>
      <c r="M473" s="46">
        <f ca="1">IF(WEEKDAY(Tableau1[[#This Row],[Date]],2)&lt;7,0,MAX(0,SUM(OFFSET(Tableau1[[#This Row],[Heures]],-6,,7))+SUM(OFFSET(Tableau1[[#This Row],[H_Abs]],-6,,7))-_HS))</f>
        <v>0</v>
      </c>
    </row>
    <row r="474" spans="2:15" ht="15" hidden="1" customHeight="1" x14ac:dyDescent="0.25">
      <c r="B474" s="31">
        <f>WEEKNUM(Tableau1[[#This Row],[Date]])</f>
        <v>16</v>
      </c>
      <c r="C474" s="32">
        <f>debut+ROW()-ROW(Tableau1[[#Headers],[Date]])-1</f>
        <v>45762</v>
      </c>
      <c r="D474" s="33" t="str">
        <f>UPPER(TEXT((Tableau1[[#This Row],[Date]]),"mmmm"))</f>
        <v>AVRIL</v>
      </c>
      <c r="E474" s="33">
        <f>YEAR(Tableau1[[#This Row],[Date]])</f>
        <v>2025</v>
      </c>
      <c r="F474" s="34"/>
      <c r="G474" s="34"/>
      <c r="H474" s="34"/>
      <c r="I474" s="34"/>
      <c r="J474" s="34"/>
      <c r="K474" s="39">
        <f>MOD(Tableau1[[#This Row],[Fin
apm]]-Tableau1[[#This Row],[Début
apm]],1)+MOD(Tableau1[[#This Row],[Fin
matin]]-Tableau1[[#This Row],[Début
matin]],1)</f>
        <v>0</v>
      </c>
      <c r="L474" s="39">
        <f>IFERROR(VLOOKUP(Tableau1[[#This Row],[Abs.]],Tmotif[],3,0),0)</f>
        <v>0</v>
      </c>
      <c r="M474" s="46">
        <f ca="1">IF(WEEKDAY(Tableau1[[#This Row],[Date]],2)&lt;7,0,MAX(0,SUM(OFFSET(Tableau1[[#This Row],[Heures]],-6,,7))+SUM(OFFSET(Tableau1[[#This Row],[H_Abs]],-6,,7))-_HS))</f>
        <v>0</v>
      </c>
    </row>
    <row r="475" spans="2:15" ht="15" hidden="1" customHeight="1" x14ac:dyDescent="0.25">
      <c r="B475" s="31">
        <f>WEEKNUM(Tableau1[[#This Row],[Date]])</f>
        <v>16</v>
      </c>
      <c r="C475" s="32">
        <f>debut+ROW()-ROW(Tableau1[[#Headers],[Date]])-1</f>
        <v>45763</v>
      </c>
      <c r="D475" s="33" t="str">
        <f>UPPER(TEXT((Tableau1[[#This Row],[Date]]),"mmmm"))</f>
        <v>AVRIL</v>
      </c>
      <c r="E475" s="33">
        <f>YEAR(Tableau1[[#This Row],[Date]])</f>
        <v>2025</v>
      </c>
      <c r="F475" s="34"/>
      <c r="G475" s="34"/>
      <c r="H475" s="34"/>
      <c r="I475" s="34"/>
      <c r="J475" s="34"/>
      <c r="K475" s="39">
        <f>MOD(Tableau1[[#This Row],[Fin
apm]]-Tableau1[[#This Row],[Début
apm]],1)+MOD(Tableau1[[#This Row],[Fin
matin]]-Tableau1[[#This Row],[Début
matin]],1)</f>
        <v>0</v>
      </c>
      <c r="L475" s="39">
        <f>IFERROR(VLOOKUP(Tableau1[[#This Row],[Abs.]],Tmotif[],3,0),0)</f>
        <v>0</v>
      </c>
      <c r="M475" s="46">
        <f ca="1">IF(WEEKDAY(Tableau1[[#This Row],[Date]],2)&lt;7,0,MAX(0,SUM(OFFSET(Tableau1[[#This Row],[Heures]],-6,,7))+SUM(OFFSET(Tableau1[[#This Row],[H_Abs]],-6,,7))-_HS))</f>
        <v>0</v>
      </c>
    </row>
    <row r="476" spans="2:15" ht="15" hidden="1" customHeight="1" x14ac:dyDescent="0.25">
      <c r="B476" s="31">
        <f>WEEKNUM(Tableau1[[#This Row],[Date]])</f>
        <v>16</v>
      </c>
      <c r="C476" s="32">
        <f>debut+ROW()-ROW(Tableau1[[#Headers],[Date]])-1</f>
        <v>45764</v>
      </c>
      <c r="D476" s="33" t="str">
        <f>UPPER(TEXT((Tableau1[[#This Row],[Date]]),"mmmm"))</f>
        <v>AVRIL</v>
      </c>
      <c r="E476" s="33">
        <f>YEAR(Tableau1[[#This Row],[Date]])</f>
        <v>2025</v>
      </c>
      <c r="F476" s="34"/>
      <c r="G476" s="34"/>
      <c r="H476" s="34"/>
      <c r="I476" s="34"/>
      <c r="J476" s="34"/>
      <c r="K476" s="39">
        <f>MOD(Tableau1[[#This Row],[Fin
apm]]-Tableau1[[#This Row],[Début
apm]],1)+MOD(Tableau1[[#This Row],[Fin
matin]]-Tableau1[[#This Row],[Début
matin]],1)</f>
        <v>0</v>
      </c>
      <c r="L476" s="39">
        <f>IFERROR(VLOOKUP(Tableau1[[#This Row],[Abs.]],Tmotif[],3,0),0)</f>
        <v>0</v>
      </c>
      <c r="M476" s="46">
        <f ca="1">IF(WEEKDAY(Tableau1[[#This Row],[Date]],2)&lt;7,0,MAX(0,SUM(OFFSET(Tableau1[[#This Row],[Heures]],-6,,7))+SUM(OFFSET(Tableau1[[#This Row],[H_Abs]],-6,,7))-_HS))</f>
        <v>0</v>
      </c>
    </row>
    <row r="477" spans="2:15" ht="15" hidden="1" customHeight="1" x14ac:dyDescent="0.25">
      <c r="B477" s="31">
        <f>WEEKNUM(Tableau1[[#This Row],[Date]])</f>
        <v>16</v>
      </c>
      <c r="C477" s="32">
        <f>debut+ROW()-ROW(Tableau1[[#Headers],[Date]])-1</f>
        <v>45765</v>
      </c>
      <c r="D477" s="33" t="str">
        <f>UPPER(TEXT((Tableau1[[#This Row],[Date]]),"mmmm"))</f>
        <v>AVRIL</v>
      </c>
      <c r="E477" s="33">
        <f>YEAR(Tableau1[[#This Row],[Date]])</f>
        <v>2025</v>
      </c>
      <c r="F477" s="34"/>
      <c r="G477" s="34"/>
      <c r="H477" s="34"/>
      <c r="I477" s="34"/>
      <c r="J477" s="34"/>
      <c r="K477" s="39">
        <f>MOD(Tableau1[[#This Row],[Fin
apm]]-Tableau1[[#This Row],[Début
apm]],1)+MOD(Tableau1[[#This Row],[Fin
matin]]-Tableau1[[#This Row],[Début
matin]],1)</f>
        <v>0</v>
      </c>
      <c r="L477" s="39">
        <f>IFERROR(VLOOKUP(Tableau1[[#This Row],[Abs.]],Tmotif[],3,0),0)</f>
        <v>0</v>
      </c>
      <c r="M477" s="46">
        <f ca="1">IF(WEEKDAY(Tableau1[[#This Row],[Date]],2)&lt;7,0,MAX(0,SUM(OFFSET(Tableau1[[#This Row],[Heures]],-6,,7))+SUM(OFFSET(Tableau1[[#This Row],[H_Abs]],-6,,7))-_HS))</f>
        <v>0</v>
      </c>
    </row>
    <row r="478" spans="2:15" ht="15" hidden="1" customHeight="1" x14ac:dyDescent="0.25">
      <c r="B478" s="31">
        <f>WEEKNUM(Tableau1[[#This Row],[Date]])</f>
        <v>16</v>
      </c>
      <c r="C478" s="32">
        <f>debut+ROW()-ROW(Tableau1[[#Headers],[Date]])-1</f>
        <v>45766</v>
      </c>
      <c r="D478" s="33" t="str">
        <f>UPPER(TEXT((Tableau1[[#This Row],[Date]]),"mmmm"))</f>
        <v>AVRIL</v>
      </c>
      <c r="E478" s="33">
        <f>YEAR(Tableau1[[#This Row],[Date]])</f>
        <v>2025</v>
      </c>
      <c r="F478" s="34"/>
      <c r="G478" s="34"/>
      <c r="H478" s="34"/>
      <c r="I478" s="34"/>
      <c r="J478" s="34"/>
      <c r="K478" s="39">
        <f>MOD(Tableau1[[#This Row],[Fin
apm]]-Tableau1[[#This Row],[Début
apm]],1)+MOD(Tableau1[[#This Row],[Fin
matin]]-Tableau1[[#This Row],[Début
matin]],1)</f>
        <v>0</v>
      </c>
      <c r="L478" s="39">
        <f>IFERROR(VLOOKUP(Tableau1[[#This Row],[Abs.]],Tmotif[],3,0),0)</f>
        <v>0</v>
      </c>
      <c r="M478" s="46">
        <f ca="1">IF(WEEKDAY(Tableau1[[#This Row],[Date]],2)&lt;7,0,MAX(0,SUM(OFFSET(Tableau1[[#This Row],[Heures]],-6,,7))+SUM(OFFSET(Tableau1[[#This Row],[H_Abs]],-6,,7))-_HS))</f>
        <v>0</v>
      </c>
    </row>
    <row r="479" spans="2:15" ht="15" hidden="1" customHeight="1" x14ac:dyDescent="0.25">
      <c r="B479" s="31">
        <f>WEEKNUM(Tableau1[[#This Row],[Date]])</f>
        <v>17</v>
      </c>
      <c r="C479" s="32">
        <f>debut+ROW()-ROW(Tableau1[[#Headers],[Date]])-1</f>
        <v>45767</v>
      </c>
      <c r="D479" s="33" t="str">
        <f>UPPER(TEXT((Tableau1[[#This Row],[Date]]),"mmmm"))</f>
        <v>AVRIL</v>
      </c>
      <c r="E479" s="33">
        <f>YEAR(Tableau1[[#This Row],[Date]])</f>
        <v>2025</v>
      </c>
      <c r="F479" s="34"/>
      <c r="G479" s="34"/>
      <c r="H479" s="34"/>
      <c r="I479" s="34"/>
      <c r="J479" s="34"/>
      <c r="K479" s="39">
        <f>MOD(Tableau1[[#This Row],[Fin
apm]]-Tableau1[[#This Row],[Début
apm]],1)+MOD(Tableau1[[#This Row],[Fin
matin]]-Tableau1[[#This Row],[Début
matin]],1)</f>
        <v>0</v>
      </c>
      <c r="L479" s="39">
        <f>IFERROR(VLOOKUP(Tableau1[[#This Row],[Abs.]],Tmotif[],3,0),0)</f>
        <v>0</v>
      </c>
      <c r="M479" s="46">
        <f ca="1">IF(WEEKDAY(Tableau1[[#This Row],[Date]],2)&lt;7,0,MAX(0,SUM(OFFSET(Tableau1[[#This Row],[Heures]],-6,,7))+SUM(OFFSET(Tableau1[[#This Row],[H_Abs]],-6,,7))-_HS))</f>
        <v>0</v>
      </c>
    </row>
    <row r="480" spans="2:15" ht="15" hidden="1" customHeight="1" x14ac:dyDescent="0.25">
      <c r="B480" s="31">
        <f>WEEKNUM(Tableau1[[#This Row],[Date]])</f>
        <v>17</v>
      </c>
      <c r="C480" s="32">
        <f>debut+ROW()-ROW(Tableau1[[#Headers],[Date]])-1</f>
        <v>45768</v>
      </c>
      <c r="D480" s="33" t="str">
        <f>UPPER(TEXT((Tableau1[[#This Row],[Date]]),"mmmm"))</f>
        <v>AVRIL</v>
      </c>
      <c r="E480" s="33">
        <f>YEAR(Tableau1[[#This Row],[Date]])</f>
        <v>2025</v>
      </c>
      <c r="F480" s="34"/>
      <c r="G480" s="34"/>
      <c r="H480" s="34"/>
      <c r="I480" s="34"/>
      <c r="J480" s="34"/>
      <c r="K480" s="39">
        <f>MOD(Tableau1[[#This Row],[Fin
apm]]-Tableau1[[#This Row],[Début
apm]],1)+MOD(Tableau1[[#This Row],[Fin
matin]]-Tableau1[[#This Row],[Début
matin]],1)</f>
        <v>0</v>
      </c>
      <c r="L480" s="39">
        <f>IFERROR(VLOOKUP(Tableau1[[#This Row],[Abs.]],Tmotif[],3,0),0)</f>
        <v>0</v>
      </c>
      <c r="M480" s="46">
        <f ca="1">IF(WEEKDAY(Tableau1[[#This Row],[Date]],2)&lt;7,0,MAX(0,SUM(OFFSET(Tableau1[[#This Row],[Heures]],-6,,7))+SUM(OFFSET(Tableau1[[#This Row],[H_Abs]],-6,,7))-_HS))</f>
        <v>0</v>
      </c>
    </row>
    <row r="481" spans="2:13" ht="15" hidden="1" customHeight="1" x14ac:dyDescent="0.25">
      <c r="B481" s="31">
        <f>WEEKNUM(Tableau1[[#This Row],[Date]])</f>
        <v>17</v>
      </c>
      <c r="C481" s="32">
        <f>debut+ROW()-ROW(Tableau1[[#Headers],[Date]])-1</f>
        <v>45769</v>
      </c>
      <c r="D481" s="33" t="str">
        <f>UPPER(TEXT((Tableau1[[#This Row],[Date]]),"mmmm"))</f>
        <v>AVRIL</v>
      </c>
      <c r="E481" s="33">
        <f>YEAR(Tableau1[[#This Row],[Date]])</f>
        <v>2025</v>
      </c>
      <c r="F481" s="34"/>
      <c r="G481" s="34"/>
      <c r="H481" s="34"/>
      <c r="I481" s="34"/>
      <c r="J481" s="34"/>
      <c r="K481" s="39">
        <f>MOD(Tableau1[[#This Row],[Fin
apm]]-Tableau1[[#This Row],[Début
apm]],1)+MOD(Tableau1[[#This Row],[Fin
matin]]-Tableau1[[#This Row],[Début
matin]],1)</f>
        <v>0</v>
      </c>
      <c r="L481" s="39">
        <f>IFERROR(VLOOKUP(Tableau1[[#This Row],[Abs.]],Tmotif[],3,0),0)</f>
        <v>0</v>
      </c>
      <c r="M481" s="46">
        <f ca="1">IF(WEEKDAY(Tableau1[[#This Row],[Date]],2)&lt;7,0,MAX(0,SUM(OFFSET(Tableau1[[#This Row],[Heures]],-6,,7))+SUM(OFFSET(Tableau1[[#This Row],[H_Abs]],-6,,7))-_HS))</f>
        <v>0</v>
      </c>
    </row>
    <row r="482" spans="2:13" ht="15" hidden="1" customHeight="1" x14ac:dyDescent="0.25">
      <c r="B482" s="31">
        <f>WEEKNUM(Tableau1[[#This Row],[Date]])</f>
        <v>17</v>
      </c>
      <c r="C482" s="32">
        <f>debut+ROW()-ROW(Tableau1[[#Headers],[Date]])-1</f>
        <v>45770</v>
      </c>
      <c r="D482" s="33" t="str">
        <f>UPPER(TEXT((Tableau1[[#This Row],[Date]]),"mmmm"))</f>
        <v>AVRIL</v>
      </c>
      <c r="E482" s="33">
        <f>YEAR(Tableau1[[#This Row],[Date]])</f>
        <v>2025</v>
      </c>
      <c r="F482" s="34"/>
      <c r="G482" s="34"/>
      <c r="H482" s="34"/>
      <c r="I482" s="34"/>
      <c r="J482" s="34"/>
      <c r="K482" s="39">
        <f>MOD(Tableau1[[#This Row],[Fin
apm]]-Tableau1[[#This Row],[Début
apm]],1)+MOD(Tableau1[[#This Row],[Fin
matin]]-Tableau1[[#This Row],[Début
matin]],1)</f>
        <v>0</v>
      </c>
      <c r="L482" s="39">
        <f>IFERROR(VLOOKUP(Tableau1[[#This Row],[Abs.]],Tmotif[],3,0),0)</f>
        <v>0</v>
      </c>
      <c r="M482" s="46">
        <f ca="1">IF(WEEKDAY(Tableau1[[#This Row],[Date]],2)&lt;7,0,MAX(0,SUM(OFFSET(Tableau1[[#This Row],[Heures]],-6,,7))+SUM(OFFSET(Tableau1[[#This Row],[H_Abs]],-6,,7))-_HS))</f>
        <v>0</v>
      </c>
    </row>
    <row r="483" spans="2:13" ht="15" hidden="1" customHeight="1" x14ac:dyDescent="0.25">
      <c r="B483" s="31">
        <f>WEEKNUM(Tableau1[[#This Row],[Date]])</f>
        <v>17</v>
      </c>
      <c r="C483" s="32">
        <f>debut+ROW()-ROW(Tableau1[[#Headers],[Date]])-1</f>
        <v>45771</v>
      </c>
      <c r="D483" s="33" t="str">
        <f>UPPER(TEXT((Tableau1[[#This Row],[Date]]),"mmmm"))</f>
        <v>AVRIL</v>
      </c>
      <c r="E483" s="33">
        <f>YEAR(Tableau1[[#This Row],[Date]])</f>
        <v>2025</v>
      </c>
      <c r="F483" s="34"/>
      <c r="G483" s="34"/>
      <c r="H483" s="34"/>
      <c r="I483" s="34"/>
      <c r="J483" s="34"/>
      <c r="K483" s="39">
        <f>MOD(Tableau1[[#This Row],[Fin
apm]]-Tableau1[[#This Row],[Début
apm]],1)+MOD(Tableau1[[#This Row],[Fin
matin]]-Tableau1[[#This Row],[Début
matin]],1)</f>
        <v>0</v>
      </c>
      <c r="L483" s="39">
        <f>IFERROR(VLOOKUP(Tableau1[[#This Row],[Abs.]],Tmotif[],3,0),0)</f>
        <v>0</v>
      </c>
      <c r="M483" s="46">
        <f ca="1">IF(WEEKDAY(Tableau1[[#This Row],[Date]],2)&lt;7,0,MAX(0,SUM(OFFSET(Tableau1[[#This Row],[Heures]],-6,,7))+SUM(OFFSET(Tableau1[[#This Row],[H_Abs]],-6,,7))-_HS))</f>
        <v>0</v>
      </c>
    </row>
    <row r="484" spans="2:13" ht="15" hidden="1" customHeight="1" x14ac:dyDescent="0.25">
      <c r="B484" s="31">
        <f>WEEKNUM(Tableau1[[#This Row],[Date]])</f>
        <v>17</v>
      </c>
      <c r="C484" s="32">
        <f>debut+ROW()-ROW(Tableau1[[#Headers],[Date]])-1</f>
        <v>45772</v>
      </c>
      <c r="D484" s="33" t="str">
        <f>UPPER(TEXT((Tableau1[[#This Row],[Date]]),"mmmm"))</f>
        <v>AVRIL</v>
      </c>
      <c r="E484" s="33">
        <f>YEAR(Tableau1[[#This Row],[Date]])</f>
        <v>2025</v>
      </c>
      <c r="F484" s="34"/>
      <c r="G484" s="34"/>
      <c r="H484" s="34"/>
      <c r="I484" s="34"/>
      <c r="J484" s="34"/>
      <c r="K484" s="39">
        <f>MOD(Tableau1[[#This Row],[Fin
apm]]-Tableau1[[#This Row],[Début
apm]],1)+MOD(Tableau1[[#This Row],[Fin
matin]]-Tableau1[[#This Row],[Début
matin]],1)</f>
        <v>0</v>
      </c>
      <c r="L484" s="39">
        <f>IFERROR(VLOOKUP(Tableau1[[#This Row],[Abs.]],Tmotif[],3,0),0)</f>
        <v>0</v>
      </c>
      <c r="M484" s="46">
        <f ca="1">IF(WEEKDAY(Tableau1[[#This Row],[Date]],2)&lt;7,0,MAX(0,SUM(OFFSET(Tableau1[[#This Row],[Heures]],-6,,7))+SUM(OFFSET(Tableau1[[#This Row],[H_Abs]],-6,,7))-_HS))</f>
        <v>0</v>
      </c>
    </row>
    <row r="485" spans="2:13" ht="15" hidden="1" customHeight="1" x14ac:dyDescent="0.25">
      <c r="B485" s="31">
        <f>WEEKNUM(Tableau1[[#This Row],[Date]])</f>
        <v>17</v>
      </c>
      <c r="C485" s="32">
        <f>debut+ROW()-ROW(Tableau1[[#Headers],[Date]])-1</f>
        <v>45773</v>
      </c>
      <c r="D485" s="33" t="str">
        <f>UPPER(TEXT((Tableau1[[#This Row],[Date]]),"mmmm"))</f>
        <v>AVRIL</v>
      </c>
      <c r="E485" s="33">
        <f>YEAR(Tableau1[[#This Row],[Date]])</f>
        <v>2025</v>
      </c>
      <c r="F485" s="34"/>
      <c r="G485" s="34"/>
      <c r="H485" s="34"/>
      <c r="I485" s="34"/>
      <c r="J485" s="34"/>
      <c r="K485" s="39">
        <f>MOD(Tableau1[[#This Row],[Fin
apm]]-Tableau1[[#This Row],[Début
apm]],1)+MOD(Tableau1[[#This Row],[Fin
matin]]-Tableau1[[#This Row],[Début
matin]],1)</f>
        <v>0</v>
      </c>
      <c r="L485" s="39">
        <f>IFERROR(VLOOKUP(Tableau1[[#This Row],[Abs.]],Tmotif[],3,0),0)</f>
        <v>0</v>
      </c>
      <c r="M485" s="46">
        <f ca="1">IF(WEEKDAY(Tableau1[[#This Row],[Date]],2)&lt;7,0,MAX(0,SUM(OFFSET(Tableau1[[#This Row],[Heures]],-6,,7))+SUM(OFFSET(Tableau1[[#This Row],[H_Abs]],-6,,7))-_HS))</f>
        <v>0</v>
      </c>
    </row>
    <row r="486" spans="2:13" ht="15" hidden="1" customHeight="1" x14ac:dyDescent="0.25">
      <c r="B486" s="31">
        <f>WEEKNUM(Tableau1[[#This Row],[Date]])</f>
        <v>18</v>
      </c>
      <c r="C486" s="32">
        <f>debut+ROW()-ROW(Tableau1[[#Headers],[Date]])-1</f>
        <v>45774</v>
      </c>
      <c r="D486" s="33" t="str">
        <f>UPPER(TEXT((Tableau1[[#This Row],[Date]]),"mmmm"))</f>
        <v>AVRIL</v>
      </c>
      <c r="E486" s="33">
        <f>YEAR(Tableau1[[#This Row],[Date]])</f>
        <v>2025</v>
      </c>
      <c r="F486" s="34"/>
      <c r="G486" s="34"/>
      <c r="H486" s="34"/>
      <c r="I486" s="34"/>
      <c r="J486" s="34"/>
      <c r="K486" s="39">
        <f>MOD(Tableau1[[#This Row],[Fin
apm]]-Tableau1[[#This Row],[Début
apm]],1)+MOD(Tableau1[[#This Row],[Fin
matin]]-Tableau1[[#This Row],[Début
matin]],1)</f>
        <v>0</v>
      </c>
      <c r="L486" s="39">
        <f>IFERROR(VLOOKUP(Tableau1[[#This Row],[Abs.]],Tmotif[],3,0),0)</f>
        <v>0</v>
      </c>
      <c r="M486" s="46">
        <f ca="1">IF(WEEKDAY(Tableau1[[#This Row],[Date]],2)&lt;7,0,MAX(0,SUM(OFFSET(Tableau1[[#This Row],[Heures]],-6,,7))+SUM(OFFSET(Tableau1[[#This Row],[H_Abs]],-6,,7))-_HS))</f>
        <v>0</v>
      </c>
    </row>
    <row r="487" spans="2:13" ht="15" hidden="1" customHeight="1" x14ac:dyDescent="0.25">
      <c r="B487" s="31">
        <f>WEEKNUM(Tableau1[[#This Row],[Date]])</f>
        <v>18</v>
      </c>
      <c r="C487" s="32">
        <f>debut+ROW()-ROW(Tableau1[[#Headers],[Date]])-1</f>
        <v>45775</v>
      </c>
      <c r="D487" s="33" t="str">
        <f>UPPER(TEXT((Tableau1[[#This Row],[Date]]),"mmmm"))</f>
        <v>AVRIL</v>
      </c>
      <c r="E487" s="33">
        <f>YEAR(Tableau1[[#This Row],[Date]])</f>
        <v>2025</v>
      </c>
      <c r="F487" s="34"/>
      <c r="G487" s="34"/>
      <c r="H487" s="34"/>
      <c r="I487" s="34"/>
      <c r="J487" s="34"/>
      <c r="K487" s="39">
        <f>MOD(Tableau1[[#This Row],[Fin
apm]]-Tableau1[[#This Row],[Début
apm]],1)+MOD(Tableau1[[#This Row],[Fin
matin]]-Tableau1[[#This Row],[Début
matin]],1)</f>
        <v>0</v>
      </c>
      <c r="L487" s="39">
        <f>IFERROR(VLOOKUP(Tableau1[[#This Row],[Abs.]],Tmotif[],3,0),0)</f>
        <v>0</v>
      </c>
      <c r="M487" s="46">
        <f ca="1">IF(WEEKDAY(Tableau1[[#This Row],[Date]],2)&lt;7,0,MAX(0,SUM(OFFSET(Tableau1[[#This Row],[Heures]],-6,,7))+SUM(OFFSET(Tableau1[[#This Row],[H_Abs]],-6,,7))-_HS))</f>
        <v>0</v>
      </c>
    </row>
    <row r="488" spans="2:13" ht="15" hidden="1" customHeight="1" x14ac:dyDescent="0.25">
      <c r="B488" s="31">
        <f>WEEKNUM(Tableau1[[#This Row],[Date]])</f>
        <v>18</v>
      </c>
      <c r="C488" s="32">
        <f>debut+ROW()-ROW(Tableau1[[#Headers],[Date]])-1</f>
        <v>45776</v>
      </c>
      <c r="D488" s="33" t="str">
        <f>UPPER(TEXT((Tableau1[[#This Row],[Date]]),"mmmm"))</f>
        <v>AVRIL</v>
      </c>
      <c r="E488" s="33">
        <f>YEAR(Tableau1[[#This Row],[Date]])</f>
        <v>2025</v>
      </c>
      <c r="F488" s="34"/>
      <c r="G488" s="34"/>
      <c r="H488" s="34"/>
      <c r="I488" s="34"/>
      <c r="J488" s="34"/>
      <c r="K488" s="39">
        <f>MOD(Tableau1[[#This Row],[Fin
apm]]-Tableau1[[#This Row],[Début
apm]],1)+MOD(Tableau1[[#This Row],[Fin
matin]]-Tableau1[[#This Row],[Début
matin]],1)</f>
        <v>0</v>
      </c>
      <c r="L488" s="39">
        <f>IFERROR(VLOOKUP(Tableau1[[#This Row],[Abs.]],Tmotif[],3,0),0)</f>
        <v>0</v>
      </c>
      <c r="M488" s="46">
        <f ca="1">IF(WEEKDAY(Tableau1[[#This Row],[Date]],2)&lt;7,0,MAX(0,SUM(OFFSET(Tableau1[[#This Row],[Heures]],-6,,7))+SUM(OFFSET(Tableau1[[#This Row],[H_Abs]],-6,,7))-_HS))</f>
        <v>0</v>
      </c>
    </row>
    <row r="489" spans="2:13" ht="15" hidden="1" customHeight="1" x14ac:dyDescent="0.25">
      <c r="B489" s="31">
        <f>WEEKNUM(Tableau1[[#This Row],[Date]])</f>
        <v>18</v>
      </c>
      <c r="C489" s="32">
        <f>debut+ROW()-ROW(Tableau1[[#Headers],[Date]])-1</f>
        <v>45777</v>
      </c>
      <c r="D489" s="33" t="str">
        <f>UPPER(TEXT((Tableau1[[#This Row],[Date]]),"mmmm"))</f>
        <v>AVRIL</v>
      </c>
      <c r="E489" s="33">
        <f>YEAR(Tableau1[[#This Row],[Date]])</f>
        <v>2025</v>
      </c>
      <c r="F489" s="34"/>
      <c r="G489" s="34"/>
      <c r="H489" s="34"/>
      <c r="I489" s="34"/>
      <c r="J489" s="34"/>
      <c r="K489" s="39">
        <f>MOD(Tableau1[[#This Row],[Fin
apm]]-Tableau1[[#This Row],[Début
apm]],1)+MOD(Tableau1[[#This Row],[Fin
matin]]-Tableau1[[#This Row],[Début
matin]],1)</f>
        <v>0</v>
      </c>
      <c r="L489" s="39">
        <f>IFERROR(VLOOKUP(Tableau1[[#This Row],[Abs.]],Tmotif[],3,0),0)</f>
        <v>0</v>
      </c>
      <c r="M489" s="46">
        <f ca="1">IF(WEEKDAY(Tableau1[[#This Row],[Date]],2)&lt;7,0,MAX(0,SUM(OFFSET(Tableau1[[#This Row],[Heures]],-6,,7))+SUM(OFFSET(Tableau1[[#This Row],[H_Abs]],-6,,7))-_HS))</f>
        <v>0</v>
      </c>
    </row>
    <row r="490" spans="2:13" ht="15" hidden="1" customHeight="1" x14ac:dyDescent="0.25">
      <c r="B490" s="31">
        <f>WEEKNUM(Tableau1[[#This Row],[Date]])</f>
        <v>18</v>
      </c>
      <c r="C490" s="32">
        <f>debut+ROW()-ROW(Tableau1[[#Headers],[Date]])-1</f>
        <v>45778</v>
      </c>
      <c r="D490" s="33" t="str">
        <f>UPPER(TEXT((Tableau1[[#This Row],[Date]]),"mmmm"))</f>
        <v>MAI</v>
      </c>
      <c r="E490" s="33">
        <f>YEAR(Tableau1[[#This Row],[Date]])</f>
        <v>2025</v>
      </c>
      <c r="F490" s="34"/>
      <c r="G490" s="34"/>
      <c r="H490" s="34"/>
      <c r="I490" s="34"/>
      <c r="J490" s="34"/>
      <c r="K490" s="39">
        <f>MOD(Tableau1[[#This Row],[Fin
apm]]-Tableau1[[#This Row],[Début
apm]],1)+MOD(Tableau1[[#This Row],[Fin
matin]]-Tableau1[[#This Row],[Début
matin]],1)</f>
        <v>0</v>
      </c>
      <c r="L490" s="39">
        <f>IFERROR(VLOOKUP(Tableau1[[#This Row],[Abs.]],Tmotif[],3,0),0)</f>
        <v>0</v>
      </c>
      <c r="M490" s="46">
        <f ca="1">IF(WEEKDAY(Tableau1[[#This Row],[Date]],2)&lt;7,0,MAX(0,SUM(OFFSET(Tableau1[[#This Row],[Heures]],-6,,7))+SUM(OFFSET(Tableau1[[#This Row],[H_Abs]],-6,,7))-_HS))</f>
        <v>0</v>
      </c>
    </row>
    <row r="491" spans="2:13" ht="15" hidden="1" customHeight="1" x14ac:dyDescent="0.25">
      <c r="B491" s="31">
        <f>WEEKNUM(Tableau1[[#This Row],[Date]])</f>
        <v>18</v>
      </c>
      <c r="C491" s="32">
        <f>debut+ROW()-ROW(Tableau1[[#Headers],[Date]])-1</f>
        <v>45779</v>
      </c>
      <c r="D491" s="33" t="str">
        <f>UPPER(TEXT((Tableau1[[#This Row],[Date]]),"mmmm"))</f>
        <v>MAI</v>
      </c>
      <c r="E491" s="33">
        <f>YEAR(Tableau1[[#This Row],[Date]])</f>
        <v>2025</v>
      </c>
      <c r="F491" s="34"/>
      <c r="G491" s="34"/>
      <c r="H491" s="34"/>
      <c r="I491" s="34"/>
      <c r="J491" s="34"/>
      <c r="K491" s="39">
        <f>MOD(Tableau1[[#This Row],[Fin
apm]]-Tableau1[[#This Row],[Début
apm]],1)+MOD(Tableau1[[#This Row],[Fin
matin]]-Tableau1[[#This Row],[Début
matin]],1)</f>
        <v>0</v>
      </c>
      <c r="L491" s="39">
        <f>IFERROR(VLOOKUP(Tableau1[[#This Row],[Abs.]],Tmotif[],3,0),0)</f>
        <v>0</v>
      </c>
      <c r="M491" s="46">
        <f ca="1">IF(WEEKDAY(Tableau1[[#This Row],[Date]],2)&lt;7,0,MAX(0,SUM(OFFSET(Tableau1[[#This Row],[Heures]],-6,,7))+SUM(OFFSET(Tableau1[[#This Row],[H_Abs]],-6,,7))-_HS))</f>
        <v>0</v>
      </c>
    </row>
    <row r="492" spans="2:13" ht="15" hidden="1" customHeight="1" x14ac:dyDescent="0.25">
      <c r="B492" s="31">
        <f>WEEKNUM(Tableau1[[#This Row],[Date]])</f>
        <v>18</v>
      </c>
      <c r="C492" s="32">
        <f>debut+ROW()-ROW(Tableau1[[#Headers],[Date]])-1</f>
        <v>45780</v>
      </c>
      <c r="D492" s="33" t="str">
        <f>UPPER(TEXT((Tableau1[[#This Row],[Date]]),"mmmm"))</f>
        <v>MAI</v>
      </c>
      <c r="E492" s="33">
        <f>YEAR(Tableau1[[#This Row],[Date]])</f>
        <v>2025</v>
      </c>
      <c r="F492" s="34"/>
      <c r="G492" s="34"/>
      <c r="H492" s="34"/>
      <c r="I492" s="34"/>
      <c r="J492" s="34"/>
      <c r="K492" s="39">
        <f>MOD(Tableau1[[#This Row],[Fin
apm]]-Tableau1[[#This Row],[Début
apm]],1)+MOD(Tableau1[[#This Row],[Fin
matin]]-Tableau1[[#This Row],[Début
matin]],1)</f>
        <v>0</v>
      </c>
      <c r="L492" s="39">
        <f>IFERROR(VLOOKUP(Tableau1[[#This Row],[Abs.]],Tmotif[],3,0),0)</f>
        <v>0</v>
      </c>
      <c r="M492" s="46">
        <f ca="1">IF(WEEKDAY(Tableau1[[#This Row],[Date]],2)&lt;7,0,MAX(0,SUM(OFFSET(Tableau1[[#This Row],[Heures]],-6,,7))+SUM(OFFSET(Tableau1[[#This Row],[H_Abs]],-6,,7))-_HS))</f>
        <v>0</v>
      </c>
    </row>
    <row r="493" spans="2:13" ht="15" hidden="1" customHeight="1" x14ac:dyDescent="0.25">
      <c r="B493" s="31">
        <f>WEEKNUM(Tableau1[[#This Row],[Date]])</f>
        <v>19</v>
      </c>
      <c r="C493" s="32">
        <f>debut+ROW()-ROW(Tableau1[[#Headers],[Date]])-1</f>
        <v>45781</v>
      </c>
      <c r="D493" s="33" t="str">
        <f>UPPER(TEXT((Tableau1[[#This Row],[Date]]),"mmmm"))</f>
        <v>MAI</v>
      </c>
      <c r="E493" s="33">
        <f>YEAR(Tableau1[[#This Row],[Date]])</f>
        <v>2025</v>
      </c>
      <c r="F493" s="34"/>
      <c r="G493" s="34"/>
      <c r="H493" s="34"/>
      <c r="I493" s="34"/>
      <c r="J493" s="34"/>
      <c r="K493" s="39">
        <f>MOD(Tableau1[[#This Row],[Fin
apm]]-Tableau1[[#This Row],[Début
apm]],1)+MOD(Tableau1[[#This Row],[Fin
matin]]-Tableau1[[#This Row],[Début
matin]],1)</f>
        <v>0</v>
      </c>
      <c r="L493" s="39">
        <f>IFERROR(VLOOKUP(Tableau1[[#This Row],[Abs.]],Tmotif[],3,0),0)</f>
        <v>0</v>
      </c>
      <c r="M493" s="46">
        <f ca="1">IF(WEEKDAY(Tableau1[[#This Row],[Date]],2)&lt;7,0,MAX(0,SUM(OFFSET(Tableau1[[#This Row],[Heures]],-6,,7))+SUM(OFFSET(Tableau1[[#This Row],[H_Abs]],-6,,7))-_HS))</f>
        <v>0</v>
      </c>
    </row>
    <row r="494" spans="2:13" ht="15" hidden="1" customHeight="1" x14ac:dyDescent="0.25">
      <c r="B494" s="31">
        <f>WEEKNUM(Tableau1[[#This Row],[Date]])</f>
        <v>19</v>
      </c>
      <c r="C494" s="32">
        <f>debut+ROW()-ROW(Tableau1[[#Headers],[Date]])-1</f>
        <v>45782</v>
      </c>
      <c r="D494" s="33" t="str">
        <f>UPPER(TEXT((Tableau1[[#This Row],[Date]]),"mmmm"))</f>
        <v>MAI</v>
      </c>
      <c r="E494" s="33">
        <f>YEAR(Tableau1[[#This Row],[Date]])</f>
        <v>2025</v>
      </c>
      <c r="F494" s="34"/>
      <c r="G494" s="34"/>
      <c r="H494" s="34"/>
      <c r="I494" s="34"/>
      <c r="J494" s="34"/>
      <c r="K494" s="39">
        <f>MOD(Tableau1[[#This Row],[Fin
apm]]-Tableau1[[#This Row],[Début
apm]],1)+MOD(Tableau1[[#This Row],[Fin
matin]]-Tableau1[[#This Row],[Début
matin]],1)</f>
        <v>0</v>
      </c>
      <c r="L494" s="39">
        <f>IFERROR(VLOOKUP(Tableau1[[#This Row],[Abs.]],Tmotif[],3,0),0)</f>
        <v>0</v>
      </c>
      <c r="M494" s="46">
        <f ca="1">IF(WEEKDAY(Tableau1[[#This Row],[Date]],2)&lt;7,0,MAX(0,SUM(OFFSET(Tableau1[[#This Row],[Heures]],-6,,7))+SUM(OFFSET(Tableau1[[#This Row],[H_Abs]],-6,,7))-_HS))</f>
        <v>0</v>
      </c>
    </row>
    <row r="495" spans="2:13" ht="15" hidden="1" customHeight="1" x14ac:dyDescent="0.25">
      <c r="B495" s="31">
        <f>WEEKNUM(Tableau1[[#This Row],[Date]])</f>
        <v>19</v>
      </c>
      <c r="C495" s="32">
        <f>debut+ROW()-ROW(Tableau1[[#Headers],[Date]])-1</f>
        <v>45783</v>
      </c>
      <c r="D495" s="33" t="str">
        <f>UPPER(TEXT((Tableau1[[#This Row],[Date]]),"mmmm"))</f>
        <v>MAI</v>
      </c>
      <c r="E495" s="33">
        <f>YEAR(Tableau1[[#This Row],[Date]])</f>
        <v>2025</v>
      </c>
      <c r="F495" s="34"/>
      <c r="G495" s="34"/>
      <c r="H495" s="34"/>
      <c r="I495" s="34"/>
      <c r="J495" s="34"/>
      <c r="K495" s="39">
        <f>MOD(Tableau1[[#This Row],[Fin
apm]]-Tableau1[[#This Row],[Début
apm]],1)+MOD(Tableau1[[#This Row],[Fin
matin]]-Tableau1[[#This Row],[Début
matin]],1)</f>
        <v>0</v>
      </c>
      <c r="L495" s="39">
        <f>IFERROR(VLOOKUP(Tableau1[[#This Row],[Abs.]],Tmotif[],3,0),0)</f>
        <v>0</v>
      </c>
      <c r="M495" s="46">
        <f ca="1">IF(WEEKDAY(Tableau1[[#This Row],[Date]],2)&lt;7,0,MAX(0,SUM(OFFSET(Tableau1[[#This Row],[Heures]],-6,,7))+SUM(OFFSET(Tableau1[[#This Row],[H_Abs]],-6,,7))-_HS))</f>
        <v>0</v>
      </c>
    </row>
    <row r="496" spans="2:13" ht="15" hidden="1" customHeight="1" x14ac:dyDescent="0.25">
      <c r="B496" s="31">
        <f>WEEKNUM(Tableau1[[#This Row],[Date]])</f>
        <v>19</v>
      </c>
      <c r="C496" s="32">
        <f>debut+ROW()-ROW(Tableau1[[#Headers],[Date]])-1</f>
        <v>45784</v>
      </c>
      <c r="D496" s="33" t="str">
        <f>UPPER(TEXT((Tableau1[[#This Row],[Date]]),"mmmm"))</f>
        <v>MAI</v>
      </c>
      <c r="E496" s="33">
        <f>YEAR(Tableau1[[#This Row],[Date]])</f>
        <v>2025</v>
      </c>
      <c r="F496" s="34"/>
      <c r="G496" s="34"/>
      <c r="H496" s="34"/>
      <c r="I496" s="34"/>
      <c r="J496" s="34"/>
      <c r="K496" s="39">
        <f>MOD(Tableau1[[#This Row],[Fin
apm]]-Tableau1[[#This Row],[Début
apm]],1)+MOD(Tableau1[[#This Row],[Fin
matin]]-Tableau1[[#This Row],[Début
matin]],1)</f>
        <v>0</v>
      </c>
      <c r="L496" s="39">
        <f>IFERROR(VLOOKUP(Tableau1[[#This Row],[Abs.]],Tmotif[],3,0),0)</f>
        <v>0</v>
      </c>
      <c r="M496" s="46">
        <f ca="1">IF(WEEKDAY(Tableau1[[#This Row],[Date]],2)&lt;7,0,MAX(0,SUM(OFFSET(Tableau1[[#This Row],[Heures]],-6,,7))+SUM(OFFSET(Tableau1[[#This Row],[H_Abs]],-6,,7))-_HS))</f>
        <v>0</v>
      </c>
    </row>
    <row r="497" spans="2:13" ht="15" hidden="1" customHeight="1" x14ac:dyDescent="0.25">
      <c r="B497" s="31">
        <f>WEEKNUM(Tableau1[[#This Row],[Date]])</f>
        <v>19</v>
      </c>
      <c r="C497" s="32">
        <f>debut+ROW()-ROW(Tableau1[[#Headers],[Date]])-1</f>
        <v>45785</v>
      </c>
      <c r="D497" s="33" t="str">
        <f>UPPER(TEXT((Tableau1[[#This Row],[Date]]),"mmmm"))</f>
        <v>MAI</v>
      </c>
      <c r="E497" s="33">
        <f>YEAR(Tableau1[[#This Row],[Date]])</f>
        <v>2025</v>
      </c>
      <c r="F497" s="34"/>
      <c r="G497" s="34"/>
      <c r="H497" s="34"/>
      <c r="I497" s="34"/>
      <c r="J497" s="34"/>
      <c r="K497" s="39">
        <f>MOD(Tableau1[[#This Row],[Fin
apm]]-Tableau1[[#This Row],[Début
apm]],1)+MOD(Tableau1[[#This Row],[Fin
matin]]-Tableau1[[#This Row],[Début
matin]],1)</f>
        <v>0</v>
      </c>
      <c r="L497" s="39">
        <f>IFERROR(VLOOKUP(Tableau1[[#This Row],[Abs.]],Tmotif[],3,0),0)</f>
        <v>0</v>
      </c>
      <c r="M497" s="46">
        <f ca="1">IF(WEEKDAY(Tableau1[[#This Row],[Date]],2)&lt;7,0,MAX(0,SUM(OFFSET(Tableau1[[#This Row],[Heures]],-6,,7))+SUM(OFFSET(Tableau1[[#This Row],[H_Abs]],-6,,7))-_HS))</f>
        <v>0</v>
      </c>
    </row>
    <row r="498" spans="2:13" ht="15" hidden="1" customHeight="1" x14ac:dyDescent="0.25">
      <c r="B498" s="31">
        <f>WEEKNUM(Tableau1[[#This Row],[Date]])</f>
        <v>19</v>
      </c>
      <c r="C498" s="32">
        <f>debut+ROW()-ROW(Tableau1[[#Headers],[Date]])-1</f>
        <v>45786</v>
      </c>
      <c r="D498" s="33" t="str">
        <f>UPPER(TEXT((Tableau1[[#This Row],[Date]]),"mmmm"))</f>
        <v>MAI</v>
      </c>
      <c r="E498" s="33">
        <f>YEAR(Tableau1[[#This Row],[Date]])</f>
        <v>2025</v>
      </c>
      <c r="F498" s="34"/>
      <c r="G498" s="34"/>
      <c r="H498" s="34"/>
      <c r="I498" s="34"/>
      <c r="J498" s="34"/>
      <c r="K498" s="39">
        <f>MOD(Tableau1[[#This Row],[Fin
apm]]-Tableau1[[#This Row],[Début
apm]],1)+MOD(Tableau1[[#This Row],[Fin
matin]]-Tableau1[[#This Row],[Début
matin]],1)</f>
        <v>0</v>
      </c>
      <c r="L498" s="39">
        <f>IFERROR(VLOOKUP(Tableau1[[#This Row],[Abs.]],Tmotif[],3,0),0)</f>
        <v>0</v>
      </c>
      <c r="M498" s="46">
        <f ca="1">IF(WEEKDAY(Tableau1[[#This Row],[Date]],2)&lt;7,0,MAX(0,SUM(OFFSET(Tableau1[[#This Row],[Heures]],-6,,7))+SUM(OFFSET(Tableau1[[#This Row],[H_Abs]],-6,,7))-_HS))</f>
        <v>0</v>
      </c>
    </row>
    <row r="499" spans="2:13" ht="15" hidden="1" customHeight="1" x14ac:dyDescent="0.25">
      <c r="B499" s="31">
        <f>WEEKNUM(Tableau1[[#This Row],[Date]])</f>
        <v>19</v>
      </c>
      <c r="C499" s="32">
        <f>debut+ROW()-ROW(Tableau1[[#Headers],[Date]])-1</f>
        <v>45787</v>
      </c>
      <c r="D499" s="33" t="str">
        <f>UPPER(TEXT((Tableau1[[#This Row],[Date]]),"mmmm"))</f>
        <v>MAI</v>
      </c>
      <c r="E499" s="33">
        <f>YEAR(Tableau1[[#This Row],[Date]])</f>
        <v>2025</v>
      </c>
      <c r="F499" s="34"/>
      <c r="G499" s="34"/>
      <c r="H499" s="34"/>
      <c r="I499" s="34"/>
      <c r="J499" s="34"/>
      <c r="K499" s="39">
        <f>MOD(Tableau1[[#This Row],[Fin
apm]]-Tableau1[[#This Row],[Début
apm]],1)+MOD(Tableau1[[#This Row],[Fin
matin]]-Tableau1[[#This Row],[Début
matin]],1)</f>
        <v>0</v>
      </c>
      <c r="L499" s="39">
        <f>IFERROR(VLOOKUP(Tableau1[[#This Row],[Abs.]],Tmotif[],3,0),0)</f>
        <v>0</v>
      </c>
      <c r="M499" s="46">
        <f ca="1">IF(WEEKDAY(Tableau1[[#This Row],[Date]],2)&lt;7,0,MAX(0,SUM(OFFSET(Tableau1[[#This Row],[Heures]],-6,,7))+SUM(OFFSET(Tableau1[[#This Row],[H_Abs]],-6,,7))-_HS))</f>
        <v>0</v>
      </c>
    </row>
    <row r="500" spans="2:13" ht="15" hidden="1" customHeight="1" x14ac:dyDescent="0.25">
      <c r="B500" s="31">
        <f>WEEKNUM(Tableau1[[#This Row],[Date]])</f>
        <v>20</v>
      </c>
      <c r="C500" s="32">
        <f>debut+ROW()-ROW(Tableau1[[#Headers],[Date]])-1</f>
        <v>45788</v>
      </c>
      <c r="D500" s="33" t="str">
        <f>UPPER(TEXT((Tableau1[[#This Row],[Date]]),"mmmm"))</f>
        <v>MAI</v>
      </c>
      <c r="E500" s="33">
        <f>YEAR(Tableau1[[#This Row],[Date]])</f>
        <v>2025</v>
      </c>
      <c r="F500" s="34"/>
      <c r="G500" s="34"/>
      <c r="H500" s="34"/>
      <c r="I500" s="34"/>
      <c r="J500" s="34"/>
      <c r="K500" s="39">
        <f>MOD(Tableau1[[#This Row],[Fin
apm]]-Tableau1[[#This Row],[Début
apm]],1)+MOD(Tableau1[[#This Row],[Fin
matin]]-Tableau1[[#This Row],[Début
matin]],1)</f>
        <v>0</v>
      </c>
      <c r="L500" s="39">
        <f>IFERROR(VLOOKUP(Tableau1[[#This Row],[Abs.]],Tmotif[],3,0),0)</f>
        <v>0</v>
      </c>
      <c r="M500" s="46">
        <f ca="1">IF(WEEKDAY(Tableau1[[#This Row],[Date]],2)&lt;7,0,MAX(0,SUM(OFFSET(Tableau1[[#This Row],[Heures]],-6,,7))+SUM(OFFSET(Tableau1[[#This Row],[H_Abs]],-6,,7))-_HS))</f>
        <v>0</v>
      </c>
    </row>
    <row r="501" spans="2:13" ht="15" hidden="1" customHeight="1" x14ac:dyDescent="0.25">
      <c r="B501" s="31">
        <f>WEEKNUM(Tableau1[[#This Row],[Date]])</f>
        <v>20</v>
      </c>
      <c r="C501" s="32">
        <f>debut+ROW()-ROW(Tableau1[[#Headers],[Date]])-1</f>
        <v>45789</v>
      </c>
      <c r="D501" s="33" t="str">
        <f>UPPER(TEXT((Tableau1[[#This Row],[Date]]),"mmmm"))</f>
        <v>MAI</v>
      </c>
      <c r="E501" s="33">
        <f>YEAR(Tableau1[[#This Row],[Date]])</f>
        <v>2025</v>
      </c>
      <c r="F501" s="34"/>
      <c r="G501" s="34"/>
      <c r="H501" s="34"/>
      <c r="I501" s="34"/>
      <c r="J501" s="34"/>
      <c r="K501" s="39">
        <f>MOD(Tableau1[[#This Row],[Fin
apm]]-Tableau1[[#This Row],[Début
apm]],1)+MOD(Tableau1[[#This Row],[Fin
matin]]-Tableau1[[#This Row],[Début
matin]],1)</f>
        <v>0</v>
      </c>
      <c r="L501" s="39">
        <f>IFERROR(VLOOKUP(Tableau1[[#This Row],[Abs.]],Tmotif[],3,0),0)</f>
        <v>0</v>
      </c>
      <c r="M501" s="46">
        <f ca="1">IF(WEEKDAY(Tableau1[[#This Row],[Date]],2)&lt;7,0,MAX(0,SUM(OFFSET(Tableau1[[#This Row],[Heures]],-6,,7))+SUM(OFFSET(Tableau1[[#This Row],[H_Abs]],-6,,7))-_HS))</f>
        <v>0</v>
      </c>
    </row>
    <row r="502" spans="2:13" ht="15" hidden="1" customHeight="1" x14ac:dyDescent="0.25">
      <c r="B502" s="31">
        <f>WEEKNUM(Tableau1[[#This Row],[Date]])</f>
        <v>20</v>
      </c>
      <c r="C502" s="32">
        <f>debut+ROW()-ROW(Tableau1[[#Headers],[Date]])-1</f>
        <v>45790</v>
      </c>
      <c r="D502" s="33" t="str">
        <f>UPPER(TEXT((Tableau1[[#This Row],[Date]]),"mmmm"))</f>
        <v>MAI</v>
      </c>
      <c r="E502" s="33">
        <f>YEAR(Tableau1[[#This Row],[Date]])</f>
        <v>2025</v>
      </c>
      <c r="F502" s="34"/>
      <c r="G502" s="34"/>
      <c r="H502" s="34"/>
      <c r="I502" s="34"/>
      <c r="J502" s="34"/>
      <c r="K502" s="39">
        <f>MOD(Tableau1[[#This Row],[Fin
apm]]-Tableau1[[#This Row],[Début
apm]],1)+MOD(Tableau1[[#This Row],[Fin
matin]]-Tableau1[[#This Row],[Début
matin]],1)</f>
        <v>0</v>
      </c>
      <c r="L502" s="39">
        <f>IFERROR(VLOOKUP(Tableau1[[#This Row],[Abs.]],Tmotif[],3,0),0)</f>
        <v>0</v>
      </c>
      <c r="M502" s="46">
        <f ca="1">IF(WEEKDAY(Tableau1[[#This Row],[Date]],2)&lt;7,0,MAX(0,SUM(OFFSET(Tableau1[[#This Row],[Heures]],-6,,7))+SUM(OFFSET(Tableau1[[#This Row],[H_Abs]],-6,,7))-_HS))</f>
        <v>0</v>
      </c>
    </row>
    <row r="503" spans="2:13" ht="15" hidden="1" customHeight="1" x14ac:dyDescent="0.25">
      <c r="B503" s="31">
        <f>WEEKNUM(Tableau1[[#This Row],[Date]])</f>
        <v>20</v>
      </c>
      <c r="C503" s="32">
        <f>debut+ROW()-ROW(Tableau1[[#Headers],[Date]])-1</f>
        <v>45791</v>
      </c>
      <c r="D503" s="33" t="str">
        <f>UPPER(TEXT((Tableau1[[#This Row],[Date]]),"mmmm"))</f>
        <v>MAI</v>
      </c>
      <c r="E503" s="33">
        <f>YEAR(Tableau1[[#This Row],[Date]])</f>
        <v>2025</v>
      </c>
      <c r="F503" s="34"/>
      <c r="G503" s="34"/>
      <c r="H503" s="34"/>
      <c r="I503" s="34"/>
      <c r="J503" s="34"/>
      <c r="K503" s="39">
        <f>MOD(Tableau1[[#This Row],[Fin
apm]]-Tableau1[[#This Row],[Début
apm]],1)+MOD(Tableau1[[#This Row],[Fin
matin]]-Tableau1[[#This Row],[Début
matin]],1)</f>
        <v>0</v>
      </c>
      <c r="L503" s="39">
        <f>IFERROR(VLOOKUP(Tableau1[[#This Row],[Abs.]],Tmotif[],3,0),0)</f>
        <v>0</v>
      </c>
      <c r="M503" s="46">
        <f ca="1">IF(WEEKDAY(Tableau1[[#This Row],[Date]],2)&lt;7,0,MAX(0,SUM(OFFSET(Tableau1[[#This Row],[Heures]],-6,,7))+SUM(OFFSET(Tableau1[[#This Row],[H_Abs]],-6,,7))-_HS))</f>
        <v>0</v>
      </c>
    </row>
    <row r="504" spans="2:13" ht="15" hidden="1" customHeight="1" x14ac:dyDescent="0.25">
      <c r="B504" s="31">
        <f>WEEKNUM(Tableau1[[#This Row],[Date]])</f>
        <v>20</v>
      </c>
      <c r="C504" s="32">
        <f>debut+ROW()-ROW(Tableau1[[#Headers],[Date]])-1</f>
        <v>45792</v>
      </c>
      <c r="D504" s="33" t="str">
        <f>UPPER(TEXT((Tableau1[[#This Row],[Date]]),"mmmm"))</f>
        <v>MAI</v>
      </c>
      <c r="E504" s="33">
        <f>YEAR(Tableau1[[#This Row],[Date]])</f>
        <v>2025</v>
      </c>
      <c r="F504" s="34"/>
      <c r="G504" s="34"/>
      <c r="H504" s="34"/>
      <c r="I504" s="34"/>
      <c r="J504" s="34"/>
      <c r="K504" s="39">
        <f>MOD(Tableau1[[#This Row],[Fin
apm]]-Tableau1[[#This Row],[Début
apm]],1)+MOD(Tableau1[[#This Row],[Fin
matin]]-Tableau1[[#This Row],[Début
matin]],1)</f>
        <v>0</v>
      </c>
      <c r="L504" s="39">
        <f>IFERROR(VLOOKUP(Tableau1[[#This Row],[Abs.]],Tmotif[],3,0),0)</f>
        <v>0</v>
      </c>
      <c r="M504" s="46">
        <f ca="1">IF(WEEKDAY(Tableau1[[#This Row],[Date]],2)&lt;7,0,MAX(0,SUM(OFFSET(Tableau1[[#This Row],[Heures]],-6,,7))+SUM(OFFSET(Tableau1[[#This Row],[H_Abs]],-6,,7))-_HS))</f>
        <v>0</v>
      </c>
    </row>
    <row r="505" spans="2:13" ht="15" hidden="1" customHeight="1" x14ac:dyDescent="0.25">
      <c r="B505" s="31">
        <f>WEEKNUM(Tableau1[[#This Row],[Date]])</f>
        <v>20</v>
      </c>
      <c r="C505" s="32">
        <f>debut+ROW()-ROW(Tableau1[[#Headers],[Date]])-1</f>
        <v>45793</v>
      </c>
      <c r="D505" s="33" t="str">
        <f>UPPER(TEXT((Tableau1[[#This Row],[Date]]),"mmmm"))</f>
        <v>MAI</v>
      </c>
      <c r="E505" s="33">
        <f>YEAR(Tableau1[[#This Row],[Date]])</f>
        <v>2025</v>
      </c>
      <c r="F505" s="34"/>
      <c r="G505" s="34"/>
      <c r="H505" s="34"/>
      <c r="I505" s="34"/>
      <c r="J505" s="34"/>
      <c r="K505" s="39">
        <f>MOD(Tableau1[[#This Row],[Fin
apm]]-Tableau1[[#This Row],[Début
apm]],1)+MOD(Tableau1[[#This Row],[Fin
matin]]-Tableau1[[#This Row],[Début
matin]],1)</f>
        <v>0</v>
      </c>
      <c r="L505" s="39">
        <f>IFERROR(VLOOKUP(Tableau1[[#This Row],[Abs.]],Tmotif[],3,0),0)</f>
        <v>0</v>
      </c>
      <c r="M505" s="46">
        <f ca="1">IF(WEEKDAY(Tableau1[[#This Row],[Date]],2)&lt;7,0,MAX(0,SUM(OFFSET(Tableau1[[#This Row],[Heures]],-6,,7))+SUM(OFFSET(Tableau1[[#This Row],[H_Abs]],-6,,7))-_HS))</f>
        <v>0</v>
      </c>
    </row>
    <row r="506" spans="2:13" ht="15" hidden="1" customHeight="1" x14ac:dyDescent="0.25">
      <c r="B506" s="31">
        <f>WEEKNUM(Tableau1[[#This Row],[Date]])</f>
        <v>20</v>
      </c>
      <c r="C506" s="32">
        <f>debut+ROW()-ROW(Tableau1[[#Headers],[Date]])-1</f>
        <v>45794</v>
      </c>
      <c r="D506" s="33" t="str">
        <f>UPPER(TEXT((Tableau1[[#This Row],[Date]]),"mmmm"))</f>
        <v>MAI</v>
      </c>
      <c r="E506" s="33">
        <f>YEAR(Tableau1[[#This Row],[Date]])</f>
        <v>2025</v>
      </c>
      <c r="F506" s="34"/>
      <c r="G506" s="34"/>
      <c r="H506" s="34"/>
      <c r="I506" s="34"/>
      <c r="J506" s="34"/>
      <c r="K506" s="39">
        <f>MOD(Tableau1[[#This Row],[Fin
apm]]-Tableau1[[#This Row],[Début
apm]],1)+MOD(Tableau1[[#This Row],[Fin
matin]]-Tableau1[[#This Row],[Début
matin]],1)</f>
        <v>0</v>
      </c>
      <c r="L506" s="39">
        <f>IFERROR(VLOOKUP(Tableau1[[#This Row],[Abs.]],Tmotif[],3,0),0)</f>
        <v>0</v>
      </c>
      <c r="M506" s="46">
        <f ca="1">IF(WEEKDAY(Tableau1[[#This Row],[Date]],2)&lt;7,0,MAX(0,SUM(OFFSET(Tableau1[[#This Row],[Heures]],-6,,7))+SUM(OFFSET(Tableau1[[#This Row],[H_Abs]],-6,,7))-_HS))</f>
        <v>0</v>
      </c>
    </row>
    <row r="507" spans="2:13" ht="15" hidden="1" customHeight="1" x14ac:dyDescent="0.25">
      <c r="B507" s="31">
        <f>WEEKNUM(Tableau1[[#This Row],[Date]])</f>
        <v>21</v>
      </c>
      <c r="C507" s="32">
        <f>debut+ROW()-ROW(Tableau1[[#Headers],[Date]])-1</f>
        <v>45795</v>
      </c>
      <c r="D507" s="33" t="str">
        <f>UPPER(TEXT((Tableau1[[#This Row],[Date]]),"mmmm"))</f>
        <v>MAI</v>
      </c>
      <c r="E507" s="33">
        <f>YEAR(Tableau1[[#This Row],[Date]])</f>
        <v>2025</v>
      </c>
      <c r="F507" s="34"/>
      <c r="G507" s="34"/>
      <c r="H507" s="34"/>
      <c r="I507" s="34"/>
      <c r="J507" s="34"/>
      <c r="K507" s="39">
        <f>MOD(Tableau1[[#This Row],[Fin
apm]]-Tableau1[[#This Row],[Début
apm]],1)+MOD(Tableau1[[#This Row],[Fin
matin]]-Tableau1[[#This Row],[Début
matin]],1)</f>
        <v>0</v>
      </c>
      <c r="L507" s="39">
        <f>IFERROR(VLOOKUP(Tableau1[[#This Row],[Abs.]],Tmotif[],3,0),0)</f>
        <v>0</v>
      </c>
      <c r="M507" s="46">
        <f ca="1">IF(WEEKDAY(Tableau1[[#This Row],[Date]],2)&lt;7,0,MAX(0,SUM(OFFSET(Tableau1[[#This Row],[Heures]],-6,,7))+SUM(OFFSET(Tableau1[[#This Row],[H_Abs]],-6,,7))-_HS))</f>
        <v>0</v>
      </c>
    </row>
    <row r="508" spans="2:13" ht="15" hidden="1" customHeight="1" x14ac:dyDescent="0.25">
      <c r="B508" s="31">
        <f>WEEKNUM(Tableau1[[#This Row],[Date]])</f>
        <v>21</v>
      </c>
      <c r="C508" s="32">
        <f>debut+ROW()-ROW(Tableau1[[#Headers],[Date]])-1</f>
        <v>45796</v>
      </c>
      <c r="D508" s="33" t="str">
        <f>UPPER(TEXT((Tableau1[[#This Row],[Date]]),"mmmm"))</f>
        <v>MAI</v>
      </c>
      <c r="E508" s="33">
        <f>YEAR(Tableau1[[#This Row],[Date]])</f>
        <v>2025</v>
      </c>
      <c r="F508" s="34"/>
      <c r="G508" s="34"/>
      <c r="H508" s="34"/>
      <c r="I508" s="34"/>
      <c r="J508" s="34"/>
      <c r="K508" s="39">
        <f>MOD(Tableau1[[#This Row],[Fin
apm]]-Tableau1[[#This Row],[Début
apm]],1)+MOD(Tableau1[[#This Row],[Fin
matin]]-Tableau1[[#This Row],[Début
matin]],1)</f>
        <v>0</v>
      </c>
      <c r="L508" s="39">
        <f>IFERROR(VLOOKUP(Tableau1[[#This Row],[Abs.]],Tmotif[],3,0),0)</f>
        <v>0</v>
      </c>
      <c r="M508" s="46">
        <f ca="1">IF(WEEKDAY(Tableau1[[#This Row],[Date]],2)&lt;7,0,MAX(0,SUM(OFFSET(Tableau1[[#This Row],[Heures]],-6,,7))+SUM(OFFSET(Tableau1[[#This Row],[H_Abs]],-6,,7))-_HS))</f>
        <v>0</v>
      </c>
    </row>
    <row r="509" spans="2:13" ht="15" hidden="1" customHeight="1" x14ac:dyDescent="0.25">
      <c r="B509" s="31">
        <f>WEEKNUM(Tableau1[[#This Row],[Date]])</f>
        <v>21</v>
      </c>
      <c r="C509" s="32">
        <f>debut+ROW()-ROW(Tableau1[[#Headers],[Date]])-1</f>
        <v>45797</v>
      </c>
      <c r="D509" s="33" t="str">
        <f>UPPER(TEXT((Tableau1[[#This Row],[Date]]),"mmmm"))</f>
        <v>MAI</v>
      </c>
      <c r="E509" s="33">
        <f>YEAR(Tableau1[[#This Row],[Date]])</f>
        <v>2025</v>
      </c>
      <c r="F509" s="34"/>
      <c r="G509" s="34"/>
      <c r="H509" s="34"/>
      <c r="I509" s="34"/>
      <c r="J509" s="34"/>
      <c r="K509" s="39">
        <f>MOD(Tableau1[[#This Row],[Fin
apm]]-Tableau1[[#This Row],[Début
apm]],1)+MOD(Tableau1[[#This Row],[Fin
matin]]-Tableau1[[#This Row],[Début
matin]],1)</f>
        <v>0</v>
      </c>
      <c r="L509" s="39">
        <f>IFERROR(VLOOKUP(Tableau1[[#This Row],[Abs.]],Tmotif[],3,0),0)</f>
        <v>0</v>
      </c>
      <c r="M509" s="46">
        <f ca="1">IF(WEEKDAY(Tableau1[[#This Row],[Date]],2)&lt;7,0,MAX(0,SUM(OFFSET(Tableau1[[#This Row],[Heures]],-6,,7))+SUM(OFFSET(Tableau1[[#This Row],[H_Abs]],-6,,7))-_HS))</f>
        <v>0</v>
      </c>
    </row>
    <row r="510" spans="2:13" ht="15" hidden="1" customHeight="1" x14ac:dyDescent="0.25">
      <c r="B510" s="31">
        <f>WEEKNUM(Tableau1[[#This Row],[Date]])</f>
        <v>21</v>
      </c>
      <c r="C510" s="32">
        <f>debut+ROW()-ROW(Tableau1[[#Headers],[Date]])-1</f>
        <v>45798</v>
      </c>
      <c r="D510" s="33" t="str">
        <f>UPPER(TEXT((Tableau1[[#This Row],[Date]]),"mmmm"))</f>
        <v>MAI</v>
      </c>
      <c r="E510" s="33">
        <f>YEAR(Tableau1[[#This Row],[Date]])</f>
        <v>2025</v>
      </c>
      <c r="F510" s="34"/>
      <c r="G510" s="34"/>
      <c r="H510" s="34"/>
      <c r="I510" s="34"/>
      <c r="J510" s="34"/>
      <c r="K510" s="39">
        <f>MOD(Tableau1[[#This Row],[Fin
apm]]-Tableau1[[#This Row],[Début
apm]],1)+MOD(Tableau1[[#This Row],[Fin
matin]]-Tableau1[[#This Row],[Début
matin]],1)</f>
        <v>0</v>
      </c>
      <c r="L510" s="39">
        <f>IFERROR(VLOOKUP(Tableau1[[#This Row],[Abs.]],Tmotif[],3,0),0)</f>
        <v>0</v>
      </c>
      <c r="M510" s="46">
        <f ca="1">IF(WEEKDAY(Tableau1[[#This Row],[Date]],2)&lt;7,0,MAX(0,SUM(OFFSET(Tableau1[[#This Row],[Heures]],-6,,7))+SUM(OFFSET(Tableau1[[#This Row],[H_Abs]],-6,,7))-_HS))</f>
        <v>0</v>
      </c>
    </row>
    <row r="511" spans="2:13" ht="15" hidden="1" customHeight="1" x14ac:dyDescent="0.25">
      <c r="B511" s="31">
        <f>WEEKNUM(Tableau1[[#This Row],[Date]])</f>
        <v>21</v>
      </c>
      <c r="C511" s="32">
        <f>debut+ROW()-ROW(Tableau1[[#Headers],[Date]])-1</f>
        <v>45799</v>
      </c>
      <c r="D511" s="33" t="str">
        <f>UPPER(TEXT((Tableau1[[#This Row],[Date]]),"mmmm"))</f>
        <v>MAI</v>
      </c>
      <c r="E511" s="33">
        <f>YEAR(Tableau1[[#This Row],[Date]])</f>
        <v>2025</v>
      </c>
      <c r="F511" s="34"/>
      <c r="G511" s="34"/>
      <c r="H511" s="34"/>
      <c r="I511" s="34"/>
      <c r="J511" s="34"/>
      <c r="K511" s="39">
        <f>MOD(Tableau1[[#This Row],[Fin
apm]]-Tableau1[[#This Row],[Début
apm]],1)+MOD(Tableau1[[#This Row],[Fin
matin]]-Tableau1[[#This Row],[Début
matin]],1)</f>
        <v>0</v>
      </c>
      <c r="L511" s="39">
        <f>IFERROR(VLOOKUP(Tableau1[[#This Row],[Abs.]],Tmotif[],3,0),0)</f>
        <v>0</v>
      </c>
      <c r="M511" s="46">
        <f ca="1">IF(WEEKDAY(Tableau1[[#This Row],[Date]],2)&lt;7,0,MAX(0,SUM(OFFSET(Tableau1[[#This Row],[Heures]],-6,,7))+SUM(OFFSET(Tableau1[[#This Row],[H_Abs]],-6,,7))-_HS))</f>
        <v>0</v>
      </c>
    </row>
    <row r="512" spans="2:13" ht="15" hidden="1" customHeight="1" x14ac:dyDescent="0.25">
      <c r="B512" s="31">
        <f>WEEKNUM(Tableau1[[#This Row],[Date]])</f>
        <v>21</v>
      </c>
      <c r="C512" s="32">
        <f>debut+ROW()-ROW(Tableau1[[#Headers],[Date]])-1</f>
        <v>45800</v>
      </c>
      <c r="D512" s="33" t="str">
        <f>UPPER(TEXT((Tableau1[[#This Row],[Date]]),"mmmm"))</f>
        <v>MAI</v>
      </c>
      <c r="E512" s="33">
        <f>YEAR(Tableau1[[#This Row],[Date]])</f>
        <v>2025</v>
      </c>
      <c r="F512" s="34"/>
      <c r="G512" s="34"/>
      <c r="H512" s="34"/>
      <c r="I512" s="34"/>
      <c r="J512" s="34"/>
      <c r="K512" s="39">
        <f>MOD(Tableau1[[#This Row],[Fin
apm]]-Tableau1[[#This Row],[Début
apm]],1)+MOD(Tableau1[[#This Row],[Fin
matin]]-Tableau1[[#This Row],[Début
matin]],1)</f>
        <v>0</v>
      </c>
      <c r="L512" s="39">
        <f>IFERROR(VLOOKUP(Tableau1[[#This Row],[Abs.]],Tmotif[],3,0),0)</f>
        <v>0</v>
      </c>
      <c r="M512" s="46">
        <f ca="1">IF(WEEKDAY(Tableau1[[#This Row],[Date]],2)&lt;7,0,MAX(0,SUM(OFFSET(Tableau1[[#This Row],[Heures]],-6,,7))+SUM(OFFSET(Tableau1[[#This Row],[H_Abs]],-6,,7))-_HS))</f>
        <v>0</v>
      </c>
    </row>
    <row r="513" spans="2:13" ht="15" hidden="1" customHeight="1" x14ac:dyDescent="0.25">
      <c r="B513" s="31">
        <f>WEEKNUM(Tableau1[[#This Row],[Date]])</f>
        <v>21</v>
      </c>
      <c r="C513" s="32">
        <f>debut+ROW()-ROW(Tableau1[[#Headers],[Date]])-1</f>
        <v>45801</v>
      </c>
      <c r="D513" s="33" t="str">
        <f>UPPER(TEXT((Tableau1[[#This Row],[Date]]),"mmmm"))</f>
        <v>MAI</v>
      </c>
      <c r="E513" s="33">
        <f>YEAR(Tableau1[[#This Row],[Date]])</f>
        <v>2025</v>
      </c>
      <c r="F513" s="34"/>
      <c r="G513" s="34"/>
      <c r="H513" s="34"/>
      <c r="I513" s="34"/>
      <c r="J513" s="34"/>
      <c r="K513" s="39">
        <f>MOD(Tableau1[[#This Row],[Fin
apm]]-Tableau1[[#This Row],[Début
apm]],1)+MOD(Tableau1[[#This Row],[Fin
matin]]-Tableau1[[#This Row],[Début
matin]],1)</f>
        <v>0</v>
      </c>
      <c r="L513" s="39">
        <f>IFERROR(VLOOKUP(Tableau1[[#This Row],[Abs.]],Tmotif[],3,0),0)</f>
        <v>0</v>
      </c>
      <c r="M513" s="46">
        <f ca="1">IF(WEEKDAY(Tableau1[[#This Row],[Date]],2)&lt;7,0,MAX(0,SUM(OFFSET(Tableau1[[#This Row],[Heures]],-6,,7))+SUM(OFFSET(Tableau1[[#This Row],[H_Abs]],-6,,7))-_HS))</f>
        <v>0</v>
      </c>
    </row>
    <row r="514" spans="2:13" ht="15" hidden="1" customHeight="1" x14ac:dyDescent="0.25">
      <c r="B514" s="31">
        <f>WEEKNUM(Tableau1[[#This Row],[Date]])</f>
        <v>22</v>
      </c>
      <c r="C514" s="32">
        <f>debut+ROW()-ROW(Tableau1[[#Headers],[Date]])-1</f>
        <v>45802</v>
      </c>
      <c r="D514" s="33" t="str">
        <f>UPPER(TEXT((Tableau1[[#This Row],[Date]]),"mmmm"))</f>
        <v>MAI</v>
      </c>
      <c r="E514" s="33">
        <f>YEAR(Tableau1[[#This Row],[Date]])</f>
        <v>2025</v>
      </c>
      <c r="F514" s="34"/>
      <c r="G514" s="34"/>
      <c r="H514" s="34"/>
      <c r="I514" s="34"/>
      <c r="J514" s="34"/>
      <c r="K514" s="39">
        <f>MOD(Tableau1[[#This Row],[Fin
apm]]-Tableau1[[#This Row],[Début
apm]],1)+MOD(Tableau1[[#This Row],[Fin
matin]]-Tableau1[[#This Row],[Début
matin]],1)</f>
        <v>0</v>
      </c>
      <c r="L514" s="39">
        <f>IFERROR(VLOOKUP(Tableau1[[#This Row],[Abs.]],Tmotif[],3,0),0)</f>
        <v>0</v>
      </c>
      <c r="M514" s="46">
        <f ca="1">IF(WEEKDAY(Tableau1[[#This Row],[Date]],2)&lt;7,0,MAX(0,SUM(OFFSET(Tableau1[[#This Row],[Heures]],-6,,7))+SUM(OFFSET(Tableau1[[#This Row],[H_Abs]],-6,,7))-_HS))</f>
        <v>0</v>
      </c>
    </row>
    <row r="515" spans="2:13" ht="15" hidden="1" customHeight="1" x14ac:dyDescent="0.25">
      <c r="B515" s="31">
        <f>WEEKNUM(Tableau1[[#This Row],[Date]])</f>
        <v>22</v>
      </c>
      <c r="C515" s="32">
        <f>debut+ROW()-ROW(Tableau1[[#Headers],[Date]])-1</f>
        <v>45803</v>
      </c>
      <c r="D515" s="33" t="str">
        <f>UPPER(TEXT((Tableau1[[#This Row],[Date]]),"mmmm"))</f>
        <v>MAI</v>
      </c>
      <c r="E515" s="33">
        <f>YEAR(Tableau1[[#This Row],[Date]])</f>
        <v>2025</v>
      </c>
      <c r="F515" s="34"/>
      <c r="G515" s="34"/>
      <c r="H515" s="34"/>
      <c r="I515" s="34"/>
      <c r="J515" s="34"/>
      <c r="K515" s="39">
        <f>MOD(Tableau1[[#This Row],[Fin
apm]]-Tableau1[[#This Row],[Début
apm]],1)+MOD(Tableau1[[#This Row],[Fin
matin]]-Tableau1[[#This Row],[Début
matin]],1)</f>
        <v>0</v>
      </c>
      <c r="L515" s="39">
        <f>IFERROR(VLOOKUP(Tableau1[[#This Row],[Abs.]],Tmotif[],3,0),0)</f>
        <v>0</v>
      </c>
      <c r="M515" s="46">
        <f ca="1">IF(WEEKDAY(Tableau1[[#This Row],[Date]],2)&lt;7,0,MAX(0,SUM(OFFSET(Tableau1[[#This Row],[Heures]],-6,,7))+SUM(OFFSET(Tableau1[[#This Row],[H_Abs]],-6,,7))-_HS))</f>
        <v>0</v>
      </c>
    </row>
    <row r="516" spans="2:13" ht="15" hidden="1" customHeight="1" x14ac:dyDescent="0.25">
      <c r="B516" s="31">
        <f>WEEKNUM(Tableau1[[#This Row],[Date]])</f>
        <v>22</v>
      </c>
      <c r="C516" s="32">
        <f>debut+ROW()-ROW(Tableau1[[#Headers],[Date]])-1</f>
        <v>45804</v>
      </c>
      <c r="D516" s="33" t="str">
        <f>UPPER(TEXT((Tableau1[[#This Row],[Date]]),"mmmm"))</f>
        <v>MAI</v>
      </c>
      <c r="E516" s="33">
        <f>YEAR(Tableau1[[#This Row],[Date]])</f>
        <v>2025</v>
      </c>
      <c r="F516" s="34"/>
      <c r="G516" s="34"/>
      <c r="H516" s="34"/>
      <c r="I516" s="34"/>
      <c r="J516" s="34"/>
      <c r="K516" s="39">
        <f>MOD(Tableau1[[#This Row],[Fin
apm]]-Tableau1[[#This Row],[Début
apm]],1)+MOD(Tableau1[[#This Row],[Fin
matin]]-Tableau1[[#This Row],[Début
matin]],1)</f>
        <v>0</v>
      </c>
      <c r="L516" s="39">
        <f>IFERROR(VLOOKUP(Tableau1[[#This Row],[Abs.]],Tmotif[],3,0),0)</f>
        <v>0</v>
      </c>
      <c r="M516" s="46">
        <f ca="1">IF(WEEKDAY(Tableau1[[#This Row],[Date]],2)&lt;7,0,MAX(0,SUM(OFFSET(Tableau1[[#This Row],[Heures]],-6,,7))+SUM(OFFSET(Tableau1[[#This Row],[H_Abs]],-6,,7))-_HS))</f>
        <v>0</v>
      </c>
    </row>
    <row r="517" spans="2:13" ht="15" hidden="1" customHeight="1" x14ac:dyDescent="0.25">
      <c r="B517" s="31">
        <f>WEEKNUM(Tableau1[[#This Row],[Date]])</f>
        <v>22</v>
      </c>
      <c r="C517" s="32">
        <f>debut+ROW()-ROW(Tableau1[[#Headers],[Date]])-1</f>
        <v>45805</v>
      </c>
      <c r="D517" s="33" t="str">
        <f>UPPER(TEXT((Tableau1[[#This Row],[Date]]),"mmmm"))</f>
        <v>MAI</v>
      </c>
      <c r="E517" s="33">
        <f>YEAR(Tableau1[[#This Row],[Date]])</f>
        <v>2025</v>
      </c>
      <c r="F517" s="34"/>
      <c r="G517" s="34"/>
      <c r="H517" s="34"/>
      <c r="I517" s="34"/>
      <c r="J517" s="34"/>
      <c r="K517" s="39">
        <f>MOD(Tableau1[[#This Row],[Fin
apm]]-Tableau1[[#This Row],[Début
apm]],1)+MOD(Tableau1[[#This Row],[Fin
matin]]-Tableau1[[#This Row],[Début
matin]],1)</f>
        <v>0</v>
      </c>
      <c r="L517" s="39">
        <f>IFERROR(VLOOKUP(Tableau1[[#This Row],[Abs.]],Tmotif[],3,0),0)</f>
        <v>0</v>
      </c>
      <c r="M517" s="46">
        <f ca="1">IF(WEEKDAY(Tableau1[[#This Row],[Date]],2)&lt;7,0,MAX(0,SUM(OFFSET(Tableau1[[#This Row],[Heures]],-6,,7))+SUM(OFFSET(Tableau1[[#This Row],[H_Abs]],-6,,7))-_HS))</f>
        <v>0</v>
      </c>
    </row>
    <row r="518" spans="2:13" ht="15" hidden="1" customHeight="1" x14ac:dyDescent="0.25">
      <c r="B518" s="31">
        <f>WEEKNUM(Tableau1[[#This Row],[Date]])</f>
        <v>22</v>
      </c>
      <c r="C518" s="32">
        <f>debut+ROW()-ROW(Tableau1[[#Headers],[Date]])-1</f>
        <v>45806</v>
      </c>
      <c r="D518" s="33" t="str">
        <f>UPPER(TEXT((Tableau1[[#This Row],[Date]]),"mmmm"))</f>
        <v>MAI</v>
      </c>
      <c r="E518" s="33">
        <f>YEAR(Tableau1[[#This Row],[Date]])</f>
        <v>2025</v>
      </c>
      <c r="F518" s="34"/>
      <c r="G518" s="34"/>
      <c r="H518" s="34"/>
      <c r="I518" s="34"/>
      <c r="J518" s="34"/>
      <c r="K518" s="39">
        <f>MOD(Tableau1[[#This Row],[Fin
apm]]-Tableau1[[#This Row],[Début
apm]],1)+MOD(Tableau1[[#This Row],[Fin
matin]]-Tableau1[[#This Row],[Début
matin]],1)</f>
        <v>0</v>
      </c>
      <c r="L518" s="39">
        <f>IFERROR(VLOOKUP(Tableau1[[#This Row],[Abs.]],Tmotif[],3,0),0)</f>
        <v>0</v>
      </c>
      <c r="M518" s="46">
        <f ca="1">IF(WEEKDAY(Tableau1[[#This Row],[Date]],2)&lt;7,0,MAX(0,SUM(OFFSET(Tableau1[[#This Row],[Heures]],-6,,7))+SUM(OFFSET(Tableau1[[#This Row],[H_Abs]],-6,,7))-_HS))</f>
        <v>0</v>
      </c>
    </row>
    <row r="519" spans="2:13" ht="15" hidden="1" customHeight="1" x14ac:dyDescent="0.25">
      <c r="B519" s="31">
        <f>WEEKNUM(Tableau1[[#This Row],[Date]])</f>
        <v>22</v>
      </c>
      <c r="C519" s="32">
        <f>debut+ROW()-ROW(Tableau1[[#Headers],[Date]])-1</f>
        <v>45807</v>
      </c>
      <c r="D519" s="33" t="str">
        <f>UPPER(TEXT((Tableau1[[#This Row],[Date]]),"mmmm"))</f>
        <v>MAI</v>
      </c>
      <c r="E519" s="33">
        <f>YEAR(Tableau1[[#This Row],[Date]])</f>
        <v>2025</v>
      </c>
      <c r="F519" s="34"/>
      <c r="G519" s="34"/>
      <c r="H519" s="34"/>
      <c r="I519" s="34"/>
      <c r="J519" s="34"/>
      <c r="K519" s="39">
        <f>MOD(Tableau1[[#This Row],[Fin
apm]]-Tableau1[[#This Row],[Début
apm]],1)+MOD(Tableau1[[#This Row],[Fin
matin]]-Tableau1[[#This Row],[Début
matin]],1)</f>
        <v>0</v>
      </c>
      <c r="L519" s="39">
        <f>IFERROR(VLOOKUP(Tableau1[[#This Row],[Abs.]],Tmotif[],3,0),0)</f>
        <v>0</v>
      </c>
      <c r="M519" s="46">
        <f ca="1">IF(WEEKDAY(Tableau1[[#This Row],[Date]],2)&lt;7,0,MAX(0,SUM(OFFSET(Tableau1[[#This Row],[Heures]],-6,,7))+SUM(OFFSET(Tableau1[[#This Row],[H_Abs]],-6,,7))-_HS))</f>
        <v>0</v>
      </c>
    </row>
    <row r="520" spans="2:13" ht="15" hidden="1" customHeight="1" x14ac:dyDescent="0.25">
      <c r="B520" s="31">
        <f>WEEKNUM(Tableau1[[#This Row],[Date]])</f>
        <v>22</v>
      </c>
      <c r="C520" s="32">
        <f>debut+ROW()-ROW(Tableau1[[#Headers],[Date]])-1</f>
        <v>45808</v>
      </c>
      <c r="D520" s="33" t="str">
        <f>UPPER(TEXT((Tableau1[[#This Row],[Date]]),"mmmm"))</f>
        <v>MAI</v>
      </c>
      <c r="E520" s="33">
        <f>YEAR(Tableau1[[#This Row],[Date]])</f>
        <v>2025</v>
      </c>
      <c r="F520" s="34"/>
      <c r="G520" s="34"/>
      <c r="H520" s="34"/>
      <c r="I520" s="34"/>
      <c r="J520" s="34"/>
      <c r="K520" s="39">
        <f>MOD(Tableau1[[#This Row],[Fin
apm]]-Tableau1[[#This Row],[Début
apm]],1)+MOD(Tableau1[[#This Row],[Fin
matin]]-Tableau1[[#This Row],[Début
matin]],1)</f>
        <v>0</v>
      </c>
      <c r="L520" s="39">
        <f>IFERROR(VLOOKUP(Tableau1[[#This Row],[Abs.]],Tmotif[],3,0),0)</f>
        <v>0</v>
      </c>
      <c r="M520" s="46">
        <f ca="1">IF(WEEKDAY(Tableau1[[#This Row],[Date]],2)&lt;7,0,MAX(0,SUM(OFFSET(Tableau1[[#This Row],[Heures]],-6,,7))+SUM(OFFSET(Tableau1[[#This Row],[H_Abs]],-6,,7))-_HS))</f>
        <v>0</v>
      </c>
    </row>
    <row r="521" spans="2:13" ht="15" hidden="1" customHeight="1" x14ac:dyDescent="0.25">
      <c r="B521" s="31">
        <f>WEEKNUM(Tableau1[[#This Row],[Date]])</f>
        <v>23</v>
      </c>
      <c r="C521" s="32">
        <f>debut+ROW()-ROW(Tableau1[[#Headers],[Date]])-1</f>
        <v>45809</v>
      </c>
      <c r="D521" s="33" t="str">
        <f>UPPER(TEXT((Tableau1[[#This Row],[Date]]),"mmmm"))</f>
        <v>JUIN</v>
      </c>
      <c r="E521" s="33">
        <f>YEAR(Tableau1[[#This Row],[Date]])</f>
        <v>2025</v>
      </c>
      <c r="F521" s="34"/>
      <c r="G521" s="34"/>
      <c r="H521" s="34"/>
      <c r="I521" s="34"/>
      <c r="J521" s="34"/>
      <c r="K521" s="39">
        <f>MOD(Tableau1[[#This Row],[Fin
apm]]-Tableau1[[#This Row],[Début
apm]],1)+MOD(Tableau1[[#This Row],[Fin
matin]]-Tableau1[[#This Row],[Début
matin]],1)</f>
        <v>0</v>
      </c>
      <c r="L521" s="39">
        <f>IFERROR(VLOOKUP(Tableau1[[#This Row],[Abs.]],Tmotif[],3,0),0)</f>
        <v>0</v>
      </c>
      <c r="M521" s="46">
        <f ca="1">IF(WEEKDAY(Tableau1[[#This Row],[Date]],2)&lt;7,0,MAX(0,SUM(OFFSET(Tableau1[[#This Row],[Heures]],-6,,7))+SUM(OFFSET(Tableau1[[#This Row],[H_Abs]],-6,,7))-_HS))</f>
        <v>0</v>
      </c>
    </row>
    <row r="522" spans="2:13" ht="15" hidden="1" customHeight="1" x14ac:dyDescent="0.25">
      <c r="B522" s="31">
        <f>WEEKNUM(Tableau1[[#This Row],[Date]])</f>
        <v>23</v>
      </c>
      <c r="C522" s="32">
        <f>debut+ROW()-ROW(Tableau1[[#Headers],[Date]])-1</f>
        <v>45810</v>
      </c>
      <c r="D522" s="33" t="str">
        <f>UPPER(TEXT((Tableau1[[#This Row],[Date]]),"mmmm"))</f>
        <v>JUIN</v>
      </c>
      <c r="E522" s="33">
        <f>YEAR(Tableau1[[#This Row],[Date]])</f>
        <v>2025</v>
      </c>
      <c r="F522" s="34"/>
      <c r="G522" s="34"/>
      <c r="H522" s="34"/>
      <c r="I522" s="34"/>
      <c r="J522" s="34"/>
      <c r="K522" s="39">
        <f>MOD(Tableau1[[#This Row],[Fin
apm]]-Tableau1[[#This Row],[Début
apm]],1)+MOD(Tableau1[[#This Row],[Fin
matin]]-Tableau1[[#This Row],[Début
matin]],1)</f>
        <v>0</v>
      </c>
      <c r="L522" s="39">
        <f>IFERROR(VLOOKUP(Tableau1[[#This Row],[Abs.]],Tmotif[],3,0),0)</f>
        <v>0</v>
      </c>
      <c r="M522" s="46">
        <f ca="1">IF(WEEKDAY(Tableau1[[#This Row],[Date]],2)&lt;7,0,MAX(0,SUM(OFFSET(Tableau1[[#This Row],[Heures]],-6,,7))+SUM(OFFSET(Tableau1[[#This Row],[H_Abs]],-6,,7))-_HS))</f>
        <v>0</v>
      </c>
    </row>
    <row r="523" spans="2:13" ht="15" hidden="1" customHeight="1" x14ac:dyDescent="0.25">
      <c r="B523" s="31">
        <f>WEEKNUM(Tableau1[[#This Row],[Date]])</f>
        <v>23</v>
      </c>
      <c r="C523" s="32">
        <f>debut+ROW()-ROW(Tableau1[[#Headers],[Date]])-1</f>
        <v>45811</v>
      </c>
      <c r="D523" s="33" t="str">
        <f>UPPER(TEXT((Tableau1[[#This Row],[Date]]),"mmmm"))</f>
        <v>JUIN</v>
      </c>
      <c r="E523" s="33">
        <f>YEAR(Tableau1[[#This Row],[Date]])</f>
        <v>2025</v>
      </c>
      <c r="F523" s="34"/>
      <c r="G523" s="34"/>
      <c r="H523" s="34"/>
      <c r="I523" s="34"/>
      <c r="J523" s="34"/>
      <c r="K523" s="39">
        <f>MOD(Tableau1[[#This Row],[Fin
apm]]-Tableau1[[#This Row],[Début
apm]],1)+MOD(Tableau1[[#This Row],[Fin
matin]]-Tableau1[[#This Row],[Début
matin]],1)</f>
        <v>0</v>
      </c>
      <c r="L523" s="39">
        <f>IFERROR(VLOOKUP(Tableau1[[#This Row],[Abs.]],Tmotif[],3,0),0)</f>
        <v>0</v>
      </c>
      <c r="M523" s="46">
        <f ca="1">IF(WEEKDAY(Tableau1[[#This Row],[Date]],2)&lt;7,0,MAX(0,SUM(OFFSET(Tableau1[[#This Row],[Heures]],-6,,7))+SUM(OFFSET(Tableau1[[#This Row],[H_Abs]],-6,,7))-_HS))</f>
        <v>0</v>
      </c>
    </row>
    <row r="524" spans="2:13" ht="15" hidden="1" customHeight="1" x14ac:dyDescent="0.25">
      <c r="B524" s="31">
        <f>WEEKNUM(Tableau1[[#This Row],[Date]])</f>
        <v>23</v>
      </c>
      <c r="C524" s="32">
        <f>debut+ROW()-ROW(Tableau1[[#Headers],[Date]])-1</f>
        <v>45812</v>
      </c>
      <c r="D524" s="33" t="str">
        <f>UPPER(TEXT((Tableau1[[#This Row],[Date]]),"mmmm"))</f>
        <v>JUIN</v>
      </c>
      <c r="E524" s="33">
        <f>YEAR(Tableau1[[#This Row],[Date]])</f>
        <v>2025</v>
      </c>
      <c r="F524" s="34"/>
      <c r="G524" s="34"/>
      <c r="H524" s="34"/>
      <c r="I524" s="34"/>
      <c r="J524" s="34"/>
      <c r="K524" s="39">
        <f>MOD(Tableau1[[#This Row],[Fin
apm]]-Tableau1[[#This Row],[Début
apm]],1)+MOD(Tableau1[[#This Row],[Fin
matin]]-Tableau1[[#This Row],[Début
matin]],1)</f>
        <v>0</v>
      </c>
      <c r="L524" s="39">
        <f>IFERROR(VLOOKUP(Tableau1[[#This Row],[Abs.]],Tmotif[],3,0),0)</f>
        <v>0</v>
      </c>
      <c r="M524" s="46">
        <f ca="1">IF(WEEKDAY(Tableau1[[#This Row],[Date]],2)&lt;7,0,MAX(0,SUM(OFFSET(Tableau1[[#This Row],[Heures]],-6,,7))+SUM(OFFSET(Tableau1[[#This Row],[H_Abs]],-6,,7))-_HS))</f>
        <v>0</v>
      </c>
    </row>
    <row r="525" spans="2:13" ht="15" hidden="1" customHeight="1" x14ac:dyDescent="0.25">
      <c r="B525" s="31">
        <f>WEEKNUM(Tableau1[[#This Row],[Date]])</f>
        <v>23</v>
      </c>
      <c r="C525" s="32">
        <f>debut+ROW()-ROW(Tableau1[[#Headers],[Date]])-1</f>
        <v>45813</v>
      </c>
      <c r="D525" s="33" t="str">
        <f>UPPER(TEXT((Tableau1[[#This Row],[Date]]),"mmmm"))</f>
        <v>JUIN</v>
      </c>
      <c r="E525" s="33">
        <f>YEAR(Tableau1[[#This Row],[Date]])</f>
        <v>2025</v>
      </c>
      <c r="F525" s="34"/>
      <c r="G525" s="34"/>
      <c r="H525" s="34"/>
      <c r="I525" s="34"/>
      <c r="J525" s="34"/>
      <c r="K525" s="39">
        <f>MOD(Tableau1[[#This Row],[Fin
apm]]-Tableau1[[#This Row],[Début
apm]],1)+MOD(Tableau1[[#This Row],[Fin
matin]]-Tableau1[[#This Row],[Début
matin]],1)</f>
        <v>0</v>
      </c>
      <c r="L525" s="39">
        <f>IFERROR(VLOOKUP(Tableau1[[#This Row],[Abs.]],Tmotif[],3,0),0)</f>
        <v>0</v>
      </c>
      <c r="M525" s="46">
        <f ca="1">IF(WEEKDAY(Tableau1[[#This Row],[Date]],2)&lt;7,0,MAX(0,SUM(OFFSET(Tableau1[[#This Row],[Heures]],-6,,7))+SUM(OFFSET(Tableau1[[#This Row],[H_Abs]],-6,,7))-_HS))</f>
        <v>0</v>
      </c>
    </row>
    <row r="526" spans="2:13" ht="15" hidden="1" customHeight="1" x14ac:dyDescent="0.25">
      <c r="B526" s="31">
        <f>WEEKNUM(Tableau1[[#This Row],[Date]])</f>
        <v>23</v>
      </c>
      <c r="C526" s="32">
        <f>debut+ROW()-ROW(Tableau1[[#Headers],[Date]])-1</f>
        <v>45814</v>
      </c>
      <c r="D526" s="33" t="str">
        <f>UPPER(TEXT((Tableau1[[#This Row],[Date]]),"mmmm"))</f>
        <v>JUIN</v>
      </c>
      <c r="E526" s="33">
        <f>YEAR(Tableau1[[#This Row],[Date]])</f>
        <v>2025</v>
      </c>
      <c r="F526" s="34"/>
      <c r="G526" s="34"/>
      <c r="H526" s="34"/>
      <c r="I526" s="34"/>
      <c r="J526" s="34"/>
      <c r="K526" s="39">
        <f>MOD(Tableau1[[#This Row],[Fin
apm]]-Tableau1[[#This Row],[Début
apm]],1)+MOD(Tableau1[[#This Row],[Fin
matin]]-Tableau1[[#This Row],[Début
matin]],1)</f>
        <v>0</v>
      </c>
      <c r="L526" s="39">
        <f>IFERROR(VLOOKUP(Tableau1[[#This Row],[Abs.]],Tmotif[],3,0),0)</f>
        <v>0</v>
      </c>
      <c r="M526" s="46">
        <f ca="1">IF(WEEKDAY(Tableau1[[#This Row],[Date]],2)&lt;7,0,MAX(0,SUM(OFFSET(Tableau1[[#This Row],[Heures]],-6,,7))+SUM(OFFSET(Tableau1[[#This Row],[H_Abs]],-6,,7))-_HS))</f>
        <v>0</v>
      </c>
    </row>
    <row r="527" spans="2:13" ht="15" hidden="1" customHeight="1" x14ac:dyDescent="0.25">
      <c r="B527" s="31">
        <f>WEEKNUM(Tableau1[[#This Row],[Date]])</f>
        <v>23</v>
      </c>
      <c r="C527" s="32">
        <f>debut+ROW()-ROW(Tableau1[[#Headers],[Date]])-1</f>
        <v>45815</v>
      </c>
      <c r="D527" s="33" t="str">
        <f>UPPER(TEXT((Tableau1[[#This Row],[Date]]),"mmmm"))</f>
        <v>JUIN</v>
      </c>
      <c r="E527" s="33">
        <f>YEAR(Tableau1[[#This Row],[Date]])</f>
        <v>2025</v>
      </c>
      <c r="F527" s="34"/>
      <c r="G527" s="34"/>
      <c r="H527" s="34"/>
      <c r="I527" s="34"/>
      <c r="J527" s="34"/>
      <c r="K527" s="39">
        <f>MOD(Tableau1[[#This Row],[Fin
apm]]-Tableau1[[#This Row],[Début
apm]],1)+MOD(Tableau1[[#This Row],[Fin
matin]]-Tableau1[[#This Row],[Début
matin]],1)</f>
        <v>0</v>
      </c>
      <c r="L527" s="39">
        <f>IFERROR(VLOOKUP(Tableau1[[#This Row],[Abs.]],Tmotif[],3,0),0)</f>
        <v>0</v>
      </c>
      <c r="M527" s="46">
        <f ca="1">IF(WEEKDAY(Tableau1[[#This Row],[Date]],2)&lt;7,0,MAX(0,SUM(OFFSET(Tableau1[[#This Row],[Heures]],-6,,7))+SUM(OFFSET(Tableau1[[#This Row],[H_Abs]],-6,,7))-_HS))</f>
        <v>0</v>
      </c>
    </row>
    <row r="528" spans="2:13" ht="15" hidden="1" customHeight="1" x14ac:dyDescent="0.25">
      <c r="B528" s="31">
        <f>WEEKNUM(Tableau1[[#This Row],[Date]])</f>
        <v>24</v>
      </c>
      <c r="C528" s="32">
        <f>debut+ROW()-ROW(Tableau1[[#Headers],[Date]])-1</f>
        <v>45816</v>
      </c>
      <c r="D528" s="33" t="str">
        <f>UPPER(TEXT((Tableau1[[#This Row],[Date]]),"mmmm"))</f>
        <v>JUIN</v>
      </c>
      <c r="E528" s="33">
        <f>YEAR(Tableau1[[#This Row],[Date]])</f>
        <v>2025</v>
      </c>
      <c r="F528" s="34"/>
      <c r="G528" s="34"/>
      <c r="H528" s="34"/>
      <c r="I528" s="34"/>
      <c r="J528" s="34"/>
      <c r="K528" s="39">
        <f>MOD(Tableau1[[#This Row],[Fin
apm]]-Tableau1[[#This Row],[Début
apm]],1)+MOD(Tableau1[[#This Row],[Fin
matin]]-Tableau1[[#This Row],[Début
matin]],1)</f>
        <v>0</v>
      </c>
      <c r="L528" s="39">
        <f>IFERROR(VLOOKUP(Tableau1[[#This Row],[Abs.]],Tmotif[],3,0),0)</f>
        <v>0</v>
      </c>
      <c r="M528" s="46">
        <f ca="1">IF(WEEKDAY(Tableau1[[#This Row],[Date]],2)&lt;7,0,MAX(0,SUM(OFFSET(Tableau1[[#This Row],[Heures]],-6,,7))+SUM(OFFSET(Tableau1[[#This Row],[H_Abs]],-6,,7))-_HS))</f>
        <v>0</v>
      </c>
    </row>
    <row r="529" spans="2:13" ht="15" hidden="1" customHeight="1" x14ac:dyDescent="0.25">
      <c r="B529" s="31">
        <f>WEEKNUM(Tableau1[[#This Row],[Date]])</f>
        <v>24</v>
      </c>
      <c r="C529" s="32">
        <f>debut+ROW()-ROW(Tableau1[[#Headers],[Date]])-1</f>
        <v>45817</v>
      </c>
      <c r="D529" s="33" t="str">
        <f>UPPER(TEXT((Tableau1[[#This Row],[Date]]),"mmmm"))</f>
        <v>JUIN</v>
      </c>
      <c r="E529" s="33">
        <f>YEAR(Tableau1[[#This Row],[Date]])</f>
        <v>2025</v>
      </c>
      <c r="F529" s="34"/>
      <c r="G529" s="34"/>
      <c r="H529" s="34"/>
      <c r="I529" s="34"/>
      <c r="J529" s="34"/>
      <c r="K529" s="39">
        <f>MOD(Tableau1[[#This Row],[Fin
apm]]-Tableau1[[#This Row],[Début
apm]],1)+MOD(Tableau1[[#This Row],[Fin
matin]]-Tableau1[[#This Row],[Début
matin]],1)</f>
        <v>0</v>
      </c>
      <c r="L529" s="39">
        <f>IFERROR(VLOOKUP(Tableau1[[#This Row],[Abs.]],Tmotif[],3,0),0)</f>
        <v>0</v>
      </c>
      <c r="M529" s="46">
        <f ca="1">IF(WEEKDAY(Tableau1[[#This Row],[Date]],2)&lt;7,0,MAX(0,SUM(OFFSET(Tableau1[[#This Row],[Heures]],-6,,7))+SUM(OFFSET(Tableau1[[#This Row],[H_Abs]],-6,,7))-_HS))</f>
        <v>0</v>
      </c>
    </row>
    <row r="530" spans="2:13" ht="15" hidden="1" customHeight="1" x14ac:dyDescent="0.25">
      <c r="B530" s="31">
        <f>WEEKNUM(Tableau1[[#This Row],[Date]])</f>
        <v>24</v>
      </c>
      <c r="C530" s="32">
        <f>debut+ROW()-ROW(Tableau1[[#Headers],[Date]])-1</f>
        <v>45818</v>
      </c>
      <c r="D530" s="33" t="str">
        <f>UPPER(TEXT((Tableau1[[#This Row],[Date]]),"mmmm"))</f>
        <v>JUIN</v>
      </c>
      <c r="E530" s="33">
        <f>YEAR(Tableau1[[#This Row],[Date]])</f>
        <v>2025</v>
      </c>
      <c r="F530" s="34"/>
      <c r="G530" s="34"/>
      <c r="H530" s="34"/>
      <c r="I530" s="34"/>
      <c r="J530" s="34"/>
      <c r="K530" s="39">
        <f>MOD(Tableau1[[#This Row],[Fin
apm]]-Tableau1[[#This Row],[Début
apm]],1)+MOD(Tableau1[[#This Row],[Fin
matin]]-Tableau1[[#This Row],[Début
matin]],1)</f>
        <v>0</v>
      </c>
      <c r="L530" s="39">
        <f>IFERROR(VLOOKUP(Tableau1[[#This Row],[Abs.]],Tmotif[],3,0),0)</f>
        <v>0</v>
      </c>
      <c r="M530" s="46">
        <f ca="1">IF(WEEKDAY(Tableau1[[#This Row],[Date]],2)&lt;7,0,MAX(0,SUM(OFFSET(Tableau1[[#This Row],[Heures]],-6,,7))+SUM(OFFSET(Tableau1[[#This Row],[H_Abs]],-6,,7))-_HS))</f>
        <v>0</v>
      </c>
    </row>
    <row r="531" spans="2:13" ht="15" hidden="1" customHeight="1" x14ac:dyDescent="0.25">
      <c r="B531" s="31">
        <f>WEEKNUM(Tableau1[[#This Row],[Date]])</f>
        <v>24</v>
      </c>
      <c r="C531" s="32">
        <f>debut+ROW()-ROW(Tableau1[[#Headers],[Date]])-1</f>
        <v>45819</v>
      </c>
      <c r="D531" s="33" t="str">
        <f>UPPER(TEXT((Tableau1[[#This Row],[Date]]),"mmmm"))</f>
        <v>JUIN</v>
      </c>
      <c r="E531" s="33">
        <f>YEAR(Tableau1[[#This Row],[Date]])</f>
        <v>2025</v>
      </c>
      <c r="F531" s="34"/>
      <c r="G531" s="34"/>
      <c r="H531" s="34"/>
      <c r="I531" s="34"/>
      <c r="J531" s="34"/>
      <c r="K531" s="39">
        <f>MOD(Tableau1[[#This Row],[Fin
apm]]-Tableau1[[#This Row],[Début
apm]],1)+MOD(Tableau1[[#This Row],[Fin
matin]]-Tableau1[[#This Row],[Début
matin]],1)</f>
        <v>0</v>
      </c>
      <c r="L531" s="39">
        <f>IFERROR(VLOOKUP(Tableau1[[#This Row],[Abs.]],Tmotif[],3,0),0)</f>
        <v>0</v>
      </c>
      <c r="M531" s="46">
        <f ca="1">IF(WEEKDAY(Tableau1[[#This Row],[Date]],2)&lt;7,0,MAX(0,SUM(OFFSET(Tableau1[[#This Row],[Heures]],-6,,7))+SUM(OFFSET(Tableau1[[#This Row],[H_Abs]],-6,,7))-_HS))</f>
        <v>0</v>
      </c>
    </row>
    <row r="532" spans="2:13" ht="15" hidden="1" customHeight="1" x14ac:dyDescent="0.25">
      <c r="B532" s="31">
        <f>WEEKNUM(Tableau1[[#This Row],[Date]])</f>
        <v>24</v>
      </c>
      <c r="C532" s="32">
        <f>debut+ROW()-ROW(Tableau1[[#Headers],[Date]])-1</f>
        <v>45820</v>
      </c>
      <c r="D532" s="33" t="str">
        <f>UPPER(TEXT((Tableau1[[#This Row],[Date]]),"mmmm"))</f>
        <v>JUIN</v>
      </c>
      <c r="E532" s="33">
        <f>YEAR(Tableau1[[#This Row],[Date]])</f>
        <v>2025</v>
      </c>
      <c r="F532" s="34"/>
      <c r="G532" s="34"/>
      <c r="H532" s="34"/>
      <c r="I532" s="34"/>
      <c r="J532" s="34"/>
      <c r="K532" s="39">
        <f>MOD(Tableau1[[#This Row],[Fin
apm]]-Tableau1[[#This Row],[Début
apm]],1)+MOD(Tableau1[[#This Row],[Fin
matin]]-Tableau1[[#This Row],[Début
matin]],1)</f>
        <v>0</v>
      </c>
      <c r="L532" s="39">
        <f>IFERROR(VLOOKUP(Tableau1[[#This Row],[Abs.]],Tmotif[],3,0),0)</f>
        <v>0</v>
      </c>
      <c r="M532" s="46">
        <f ca="1">IF(WEEKDAY(Tableau1[[#This Row],[Date]],2)&lt;7,0,MAX(0,SUM(OFFSET(Tableau1[[#This Row],[Heures]],-6,,7))+SUM(OFFSET(Tableau1[[#This Row],[H_Abs]],-6,,7))-_HS))</f>
        <v>0</v>
      </c>
    </row>
    <row r="533" spans="2:13" ht="15" hidden="1" customHeight="1" x14ac:dyDescent="0.25">
      <c r="B533" s="31">
        <f>WEEKNUM(Tableau1[[#This Row],[Date]])</f>
        <v>24</v>
      </c>
      <c r="C533" s="32">
        <f>debut+ROW()-ROW(Tableau1[[#Headers],[Date]])-1</f>
        <v>45821</v>
      </c>
      <c r="D533" s="33" t="str">
        <f>UPPER(TEXT((Tableau1[[#This Row],[Date]]),"mmmm"))</f>
        <v>JUIN</v>
      </c>
      <c r="E533" s="33">
        <f>YEAR(Tableau1[[#This Row],[Date]])</f>
        <v>2025</v>
      </c>
      <c r="F533" s="34"/>
      <c r="G533" s="34"/>
      <c r="H533" s="34"/>
      <c r="I533" s="34"/>
      <c r="J533" s="34"/>
      <c r="K533" s="39">
        <f>MOD(Tableau1[[#This Row],[Fin
apm]]-Tableau1[[#This Row],[Début
apm]],1)+MOD(Tableau1[[#This Row],[Fin
matin]]-Tableau1[[#This Row],[Début
matin]],1)</f>
        <v>0</v>
      </c>
      <c r="L533" s="39">
        <f>IFERROR(VLOOKUP(Tableau1[[#This Row],[Abs.]],Tmotif[],3,0),0)</f>
        <v>0</v>
      </c>
      <c r="M533" s="46">
        <f ca="1">IF(WEEKDAY(Tableau1[[#This Row],[Date]],2)&lt;7,0,MAX(0,SUM(OFFSET(Tableau1[[#This Row],[Heures]],-6,,7))+SUM(OFFSET(Tableau1[[#This Row],[H_Abs]],-6,,7))-_HS))</f>
        <v>0</v>
      </c>
    </row>
    <row r="534" spans="2:13" ht="15" hidden="1" customHeight="1" x14ac:dyDescent="0.25">
      <c r="B534" s="31">
        <f>WEEKNUM(Tableau1[[#This Row],[Date]])</f>
        <v>24</v>
      </c>
      <c r="C534" s="32">
        <f>debut+ROW()-ROW(Tableau1[[#Headers],[Date]])-1</f>
        <v>45822</v>
      </c>
      <c r="D534" s="33" t="str">
        <f>UPPER(TEXT((Tableau1[[#This Row],[Date]]),"mmmm"))</f>
        <v>JUIN</v>
      </c>
      <c r="E534" s="33">
        <f>YEAR(Tableau1[[#This Row],[Date]])</f>
        <v>2025</v>
      </c>
      <c r="F534" s="34"/>
      <c r="G534" s="34"/>
      <c r="H534" s="34"/>
      <c r="I534" s="34"/>
      <c r="J534" s="34"/>
      <c r="K534" s="39">
        <f>MOD(Tableau1[[#This Row],[Fin
apm]]-Tableau1[[#This Row],[Début
apm]],1)+MOD(Tableau1[[#This Row],[Fin
matin]]-Tableau1[[#This Row],[Début
matin]],1)</f>
        <v>0</v>
      </c>
      <c r="L534" s="39">
        <f>IFERROR(VLOOKUP(Tableau1[[#This Row],[Abs.]],Tmotif[],3,0),0)</f>
        <v>0</v>
      </c>
      <c r="M534" s="46">
        <f ca="1">IF(WEEKDAY(Tableau1[[#This Row],[Date]],2)&lt;7,0,MAX(0,SUM(OFFSET(Tableau1[[#This Row],[Heures]],-6,,7))+SUM(OFFSET(Tableau1[[#This Row],[H_Abs]],-6,,7))-_HS))</f>
        <v>0</v>
      </c>
    </row>
    <row r="535" spans="2:13" ht="15" hidden="1" customHeight="1" x14ac:dyDescent="0.25">
      <c r="B535" s="31">
        <f>WEEKNUM(Tableau1[[#This Row],[Date]])</f>
        <v>25</v>
      </c>
      <c r="C535" s="32">
        <f>debut+ROW()-ROW(Tableau1[[#Headers],[Date]])-1</f>
        <v>45823</v>
      </c>
      <c r="D535" s="33" t="str">
        <f>UPPER(TEXT((Tableau1[[#This Row],[Date]]),"mmmm"))</f>
        <v>JUIN</v>
      </c>
      <c r="E535" s="33">
        <f>YEAR(Tableau1[[#This Row],[Date]])</f>
        <v>2025</v>
      </c>
      <c r="F535" s="34"/>
      <c r="G535" s="34"/>
      <c r="H535" s="34"/>
      <c r="I535" s="34"/>
      <c r="J535" s="34"/>
      <c r="K535" s="39">
        <f>MOD(Tableau1[[#This Row],[Fin
apm]]-Tableau1[[#This Row],[Début
apm]],1)+MOD(Tableau1[[#This Row],[Fin
matin]]-Tableau1[[#This Row],[Début
matin]],1)</f>
        <v>0</v>
      </c>
      <c r="L535" s="39">
        <f>IFERROR(VLOOKUP(Tableau1[[#This Row],[Abs.]],Tmotif[],3,0),0)</f>
        <v>0</v>
      </c>
      <c r="M535" s="46">
        <f ca="1">IF(WEEKDAY(Tableau1[[#This Row],[Date]],2)&lt;7,0,MAX(0,SUM(OFFSET(Tableau1[[#This Row],[Heures]],-6,,7))+SUM(OFFSET(Tableau1[[#This Row],[H_Abs]],-6,,7))-_HS))</f>
        <v>0</v>
      </c>
    </row>
    <row r="536" spans="2:13" ht="15" hidden="1" customHeight="1" x14ac:dyDescent="0.25">
      <c r="B536" s="31">
        <f>WEEKNUM(Tableau1[[#This Row],[Date]])</f>
        <v>25</v>
      </c>
      <c r="C536" s="32">
        <f>debut+ROW()-ROW(Tableau1[[#Headers],[Date]])-1</f>
        <v>45824</v>
      </c>
      <c r="D536" s="33" t="str">
        <f>UPPER(TEXT((Tableau1[[#This Row],[Date]]),"mmmm"))</f>
        <v>JUIN</v>
      </c>
      <c r="E536" s="33">
        <f>YEAR(Tableau1[[#This Row],[Date]])</f>
        <v>2025</v>
      </c>
      <c r="F536" s="34"/>
      <c r="G536" s="34"/>
      <c r="H536" s="34"/>
      <c r="I536" s="34"/>
      <c r="J536" s="34"/>
      <c r="K536" s="39">
        <f>MOD(Tableau1[[#This Row],[Fin
apm]]-Tableau1[[#This Row],[Début
apm]],1)+MOD(Tableau1[[#This Row],[Fin
matin]]-Tableau1[[#This Row],[Début
matin]],1)</f>
        <v>0</v>
      </c>
      <c r="L536" s="39">
        <f>IFERROR(VLOOKUP(Tableau1[[#This Row],[Abs.]],Tmotif[],3,0),0)</f>
        <v>0</v>
      </c>
      <c r="M536" s="46">
        <f ca="1">IF(WEEKDAY(Tableau1[[#This Row],[Date]],2)&lt;7,0,MAX(0,SUM(OFFSET(Tableau1[[#This Row],[Heures]],-6,,7))+SUM(OFFSET(Tableau1[[#This Row],[H_Abs]],-6,,7))-_HS))</f>
        <v>0</v>
      </c>
    </row>
    <row r="537" spans="2:13" ht="15" hidden="1" customHeight="1" x14ac:dyDescent="0.25">
      <c r="B537" s="31">
        <f>WEEKNUM(Tableau1[[#This Row],[Date]])</f>
        <v>25</v>
      </c>
      <c r="C537" s="32">
        <f>debut+ROW()-ROW(Tableau1[[#Headers],[Date]])-1</f>
        <v>45825</v>
      </c>
      <c r="D537" s="33" t="str">
        <f>UPPER(TEXT((Tableau1[[#This Row],[Date]]),"mmmm"))</f>
        <v>JUIN</v>
      </c>
      <c r="E537" s="33">
        <f>YEAR(Tableau1[[#This Row],[Date]])</f>
        <v>2025</v>
      </c>
      <c r="F537" s="34"/>
      <c r="G537" s="34"/>
      <c r="H537" s="34"/>
      <c r="I537" s="34"/>
      <c r="J537" s="34"/>
      <c r="K537" s="39">
        <f>MOD(Tableau1[[#This Row],[Fin
apm]]-Tableau1[[#This Row],[Début
apm]],1)+MOD(Tableau1[[#This Row],[Fin
matin]]-Tableau1[[#This Row],[Début
matin]],1)</f>
        <v>0</v>
      </c>
      <c r="L537" s="39">
        <f>IFERROR(VLOOKUP(Tableau1[[#This Row],[Abs.]],Tmotif[],3,0),0)</f>
        <v>0</v>
      </c>
      <c r="M537" s="46">
        <f ca="1">IF(WEEKDAY(Tableau1[[#This Row],[Date]],2)&lt;7,0,MAX(0,SUM(OFFSET(Tableau1[[#This Row],[Heures]],-6,,7))+SUM(OFFSET(Tableau1[[#This Row],[H_Abs]],-6,,7))-_HS))</f>
        <v>0</v>
      </c>
    </row>
    <row r="538" spans="2:13" ht="15" hidden="1" customHeight="1" x14ac:dyDescent="0.25">
      <c r="B538" s="31">
        <f>WEEKNUM(Tableau1[[#This Row],[Date]])</f>
        <v>25</v>
      </c>
      <c r="C538" s="32">
        <f>debut+ROW()-ROW(Tableau1[[#Headers],[Date]])-1</f>
        <v>45826</v>
      </c>
      <c r="D538" s="33" t="str">
        <f>UPPER(TEXT((Tableau1[[#This Row],[Date]]),"mmmm"))</f>
        <v>JUIN</v>
      </c>
      <c r="E538" s="33">
        <f>YEAR(Tableau1[[#This Row],[Date]])</f>
        <v>2025</v>
      </c>
      <c r="F538" s="34"/>
      <c r="G538" s="34"/>
      <c r="H538" s="34"/>
      <c r="I538" s="34"/>
      <c r="J538" s="34"/>
      <c r="K538" s="39">
        <f>MOD(Tableau1[[#This Row],[Fin
apm]]-Tableau1[[#This Row],[Début
apm]],1)+MOD(Tableau1[[#This Row],[Fin
matin]]-Tableau1[[#This Row],[Début
matin]],1)</f>
        <v>0</v>
      </c>
      <c r="L538" s="39">
        <f>IFERROR(VLOOKUP(Tableau1[[#This Row],[Abs.]],Tmotif[],3,0),0)</f>
        <v>0</v>
      </c>
      <c r="M538" s="46">
        <f ca="1">IF(WEEKDAY(Tableau1[[#This Row],[Date]],2)&lt;7,0,MAX(0,SUM(OFFSET(Tableau1[[#This Row],[Heures]],-6,,7))+SUM(OFFSET(Tableau1[[#This Row],[H_Abs]],-6,,7))-_HS))</f>
        <v>0</v>
      </c>
    </row>
    <row r="539" spans="2:13" ht="15" hidden="1" customHeight="1" x14ac:dyDescent="0.25">
      <c r="B539" s="31">
        <f>WEEKNUM(Tableau1[[#This Row],[Date]])</f>
        <v>25</v>
      </c>
      <c r="C539" s="32">
        <f>debut+ROW()-ROW(Tableau1[[#Headers],[Date]])-1</f>
        <v>45827</v>
      </c>
      <c r="D539" s="33" t="str">
        <f>UPPER(TEXT((Tableau1[[#This Row],[Date]]),"mmmm"))</f>
        <v>JUIN</v>
      </c>
      <c r="E539" s="33">
        <f>YEAR(Tableau1[[#This Row],[Date]])</f>
        <v>2025</v>
      </c>
      <c r="F539" s="34"/>
      <c r="G539" s="34"/>
      <c r="H539" s="34"/>
      <c r="I539" s="34"/>
      <c r="J539" s="34"/>
      <c r="K539" s="39">
        <f>MOD(Tableau1[[#This Row],[Fin
apm]]-Tableau1[[#This Row],[Début
apm]],1)+MOD(Tableau1[[#This Row],[Fin
matin]]-Tableau1[[#This Row],[Début
matin]],1)</f>
        <v>0</v>
      </c>
      <c r="L539" s="39">
        <f>IFERROR(VLOOKUP(Tableau1[[#This Row],[Abs.]],Tmotif[],3,0),0)</f>
        <v>0</v>
      </c>
      <c r="M539" s="46">
        <f ca="1">IF(WEEKDAY(Tableau1[[#This Row],[Date]],2)&lt;7,0,MAX(0,SUM(OFFSET(Tableau1[[#This Row],[Heures]],-6,,7))+SUM(OFFSET(Tableau1[[#This Row],[H_Abs]],-6,,7))-_HS))</f>
        <v>0</v>
      </c>
    </row>
    <row r="540" spans="2:13" ht="15" hidden="1" customHeight="1" x14ac:dyDescent="0.25">
      <c r="B540" s="31">
        <f>WEEKNUM(Tableau1[[#This Row],[Date]])</f>
        <v>25</v>
      </c>
      <c r="C540" s="32">
        <f>debut+ROW()-ROW(Tableau1[[#Headers],[Date]])-1</f>
        <v>45828</v>
      </c>
      <c r="D540" s="33" t="str">
        <f>UPPER(TEXT((Tableau1[[#This Row],[Date]]),"mmmm"))</f>
        <v>JUIN</v>
      </c>
      <c r="E540" s="33">
        <f>YEAR(Tableau1[[#This Row],[Date]])</f>
        <v>2025</v>
      </c>
      <c r="F540" s="34"/>
      <c r="G540" s="34"/>
      <c r="H540" s="34"/>
      <c r="I540" s="34"/>
      <c r="J540" s="34"/>
      <c r="K540" s="39">
        <f>MOD(Tableau1[[#This Row],[Fin
apm]]-Tableau1[[#This Row],[Début
apm]],1)+MOD(Tableau1[[#This Row],[Fin
matin]]-Tableau1[[#This Row],[Début
matin]],1)</f>
        <v>0</v>
      </c>
      <c r="L540" s="39">
        <f>IFERROR(VLOOKUP(Tableau1[[#This Row],[Abs.]],Tmotif[],3,0),0)</f>
        <v>0</v>
      </c>
      <c r="M540" s="46">
        <f ca="1">IF(WEEKDAY(Tableau1[[#This Row],[Date]],2)&lt;7,0,MAX(0,SUM(OFFSET(Tableau1[[#This Row],[Heures]],-6,,7))+SUM(OFFSET(Tableau1[[#This Row],[H_Abs]],-6,,7))-_HS))</f>
        <v>0</v>
      </c>
    </row>
    <row r="541" spans="2:13" ht="15" hidden="1" customHeight="1" x14ac:dyDescent="0.25">
      <c r="B541" s="31">
        <f>WEEKNUM(Tableau1[[#This Row],[Date]])</f>
        <v>25</v>
      </c>
      <c r="C541" s="32">
        <f>debut+ROW()-ROW(Tableau1[[#Headers],[Date]])-1</f>
        <v>45829</v>
      </c>
      <c r="D541" s="33" t="str">
        <f>UPPER(TEXT((Tableau1[[#This Row],[Date]]),"mmmm"))</f>
        <v>JUIN</v>
      </c>
      <c r="E541" s="33">
        <f>YEAR(Tableau1[[#This Row],[Date]])</f>
        <v>2025</v>
      </c>
      <c r="F541" s="34"/>
      <c r="G541" s="34"/>
      <c r="H541" s="34"/>
      <c r="I541" s="34"/>
      <c r="J541" s="34"/>
      <c r="K541" s="39">
        <f>MOD(Tableau1[[#This Row],[Fin
apm]]-Tableau1[[#This Row],[Début
apm]],1)+MOD(Tableau1[[#This Row],[Fin
matin]]-Tableau1[[#This Row],[Début
matin]],1)</f>
        <v>0</v>
      </c>
      <c r="L541" s="39">
        <f>IFERROR(VLOOKUP(Tableau1[[#This Row],[Abs.]],Tmotif[],3,0),0)</f>
        <v>0</v>
      </c>
      <c r="M541" s="46">
        <f ca="1">IF(WEEKDAY(Tableau1[[#This Row],[Date]],2)&lt;7,0,MAX(0,SUM(OFFSET(Tableau1[[#This Row],[Heures]],-6,,7))+SUM(OFFSET(Tableau1[[#This Row],[H_Abs]],-6,,7))-_HS))</f>
        <v>0</v>
      </c>
    </row>
    <row r="542" spans="2:13" ht="15" hidden="1" customHeight="1" x14ac:dyDescent="0.25">
      <c r="B542" s="31">
        <f>WEEKNUM(Tableau1[[#This Row],[Date]])</f>
        <v>26</v>
      </c>
      <c r="C542" s="32">
        <f>debut+ROW()-ROW(Tableau1[[#Headers],[Date]])-1</f>
        <v>45830</v>
      </c>
      <c r="D542" s="33" t="str">
        <f>UPPER(TEXT((Tableau1[[#This Row],[Date]]),"mmmm"))</f>
        <v>JUIN</v>
      </c>
      <c r="E542" s="33">
        <f>YEAR(Tableau1[[#This Row],[Date]])</f>
        <v>2025</v>
      </c>
      <c r="F542" s="34"/>
      <c r="G542" s="34"/>
      <c r="H542" s="34"/>
      <c r="I542" s="34"/>
      <c r="J542" s="34"/>
      <c r="K542" s="39">
        <f>MOD(Tableau1[[#This Row],[Fin
apm]]-Tableau1[[#This Row],[Début
apm]],1)+MOD(Tableau1[[#This Row],[Fin
matin]]-Tableau1[[#This Row],[Début
matin]],1)</f>
        <v>0</v>
      </c>
      <c r="L542" s="39">
        <f>IFERROR(VLOOKUP(Tableau1[[#This Row],[Abs.]],Tmotif[],3,0),0)</f>
        <v>0</v>
      </c>
      <c r="M542" s="46">
        <f ca="1">IF(WEEKDAY(Tableau1[[#This Row],[Date]],2)&lt;7,0,MAX(0,SUM(OFFSET(Tableau1[[#This Row],[Heures]],-6,,7))+SUM(OFFSET(Tableau1[[#This Row],[H_Abs]],-6,,7))-_HS))</f>
        <v>0</v>
      </c>
    </row>
    <row r="543" spans="2:13" ht="15" hidden="1" customHeight="1" x14ac:dyDescent="0.25">
      <c r="B543" s="31">
        <f>WEEKNUM(Tableau1[[#This Row],[Date]])</f>
        <v>26</v>
      </c>
      <c r="C543" s="32">
        <f>debut+ROW()-ROW(Tableau1[[#Headers],[Date]])-1</f>
        <v>45831</v>
      </c>
      <c r="D543" s="33" t="str">
        <f>UPPER(TEXT((Tableau1[[#This Row],[Date]]),"mmmm"))</f>
        <v>JUIN</v>
      </c>
      <c r="E543" s="33">
        <f>YEAR(Tableau1[[#This Row],[Date]])</f>
        <v>2025</v>
      </c>
      <c r="F543" s="34"/>
      <c r="G543" s="34"/>
      <c r="H543" s="34"/>
      <c r="I543" s="34"/>
      <c r="J543" s="34"/>
      <c r="K543" s="39">
        <f>MOD(Tableau1[[#This Row],[Fin
apm]]-Tableau1[[#This Row],[Début
apm]],1)+MOD(Tableau1[[#This Row],[Fin
matin]]-Tableau1[[#This Row],[Début
matin]],1)</f>
        <v>0</v>
      </c>
      <c r="L543" s="39">
        <f>IFERROR(VLOOKUP(Tableau1[[#This Row],[Abs.]],Tmotif[],3,0),0)</f>
        <v>0</v>
      </c>
      <c r="M543" s="46">
        <f ca="1">IF(WEEKDAY(Tableau1[[#This Row],[Date]],2)&lt;7,0,MAX(0,SUM(OFFSET(Tableau1[[#This Row],[Heures]],-6,,7))+SUM(OFFSET(Tableau1[[#This Row],[H_Abs]],-6,,7))-_HS))</f>
        <v>0</v>
      </c>
    </row>
    <row r="544" spans="2:13" ht="15" hidden="1" customHeight="1" x14ac:dyDescent="0.25">
      <c r="B544" s="31">
        <f>WEEKNUM(Tableau1[[#This Row],[Date]])</f>
        <v>26</v>
      </c>
      <c r="C544" s="32">
        <f>debut+ROW()-ROW(Tableau1[[#Headers],[Date]])-1</f>
        <v>45832</v>
      </c>
      <c r="D544" s="33" t="str">
        <f>UPPER(TEXT((Tableau1[[#This Row],[Date]]),"mmmm"))</f>
        <v>JUIN</v>
      </c>
      <c r="E544" s="33">
        <f>YEAR(Tableau1[[#This Row],[Date]])</f>
        <v>2025</v>
      </c>
      <c r="F544" s="34"/>
      <c r="G544" s="34"/>
      <c r="H544" s="34"/>
      <c r="I544" s="34"/>
      <c r="J544" s="34"/>
      <c r="K544" s="39">
        <f>MOD(Tableau1[[#This Row],[Fin
apm]]-Tableau1[[#This Row],[Début
apm]],1)+MOD(Tableau1[[#This Row],[Fin
matin]]-Tableau1[[#This Row],[Début
matin]],1)</f>
        <v>0</v>
      </c>
      <c r="L544" s="39">
        <f>IFERROR(VLOOKUP(Tableau1[[#This Row],[Abs.]],Tmotif[],3,0),0)</f>
        <v>0</v>
      </c>
      <c r="M544" s="46">
        <f ca="1">IF(WEEKDAY(Tableau1[[#This Row],[Date]],2)&lt;7,0,MAX(0,SUM(OFFSET(Tableau1[[#This Row],[Heures]],-6,,7))+SUM(OFFSET(Tableau1[[#This Row],[H_Abs]],-6,,7))-_HS))</f>
        <v>0</v>
      </c>
    </row>
    <row r="545" spans="2:13" ht="15" hidden="1" customHeight="1" x14ac:dyDescent="0.25">
      <c r="B545" s="31">
        <f>WEEKNUM(Tableau1[[#This Row],[Date]])</f>
        <v>26</v>
      </c>
      <c r="C545" s="32">
        <f>debut+ROW()-ROW(Tableau1[[#Headers],[Date]])-1</f>
        <v>45833</v>
      </c>
      <c r="D545" s="33" t="str">
        <f>UPPER(TEXT((Tableau1[[#This Row],[Date]]),"mmmm"))</f>
        <v>JUIN</v>
      </c>
      <c r="E545" s="33">
        <f>YEAR(Tableau1[[#This Row],[Date]])</f>
        <v>2025</v>
      </c>
      <c r="F545" s="34"/>
      <c r="G545" s="34"/>
      <c r="H545" s="34"/>
      <c r="I545" s="34"/>
      <c r="J545" s="34"/>
      <c r="K545" s="39">
        <f>MOD(Tableau1[[#This Row],[Fin
apm]]-Tableau1[[#This Row],[Début
apm]],1)+MOD(Tableau1[[#This Row],[Fin
matin]]-Tableau1[[#This Row],[Début
matin]],1)</f>
        <v>0</v>
      </c>
      <c r="L545" s="39">
        <f>IFERROR(VLOOKUP(Tableau1[[#This Row],[Abs.]],Tmotif[],3,0),0)</f>
        <v>0</v>
      </c>
      <c r="M545" s="46">
        <f ca="1">IF(WEEKDAY(Tableau1[[#This Row],[Date]],2)&lt;7,0,MAX(0,SUM(OFFSET(Tableau1[[#This Row],[Heures]],-6,,7))+SUM(OFFSET(Tableau1[[#This Row],[H_Abs]],-6,,7))-_HS))</f>
        <v>0</v>
      </c>
    </row>
    <row r="546" spans="2:13" ht="15" hidden="1" customHeight="1" x14ac:dyDescent="0.25">
      <c r="B546" s="31">
        <f>WEEKNUM(Tableau1[[#This Row],[Date]])</f>
        <v>26</v>
      </c>
      <c r="C546" s="32">
        <f>debut+ROW()-ROW(Tableau1[[#Headers],[Date]])-1</f>
        <v>45834</v>
      </c>
      <c r="D546" s="33" t="str">
        <f>UPPER(TEXT((Tableau1[[#This Row],[Date]]),"mmmm"))</f>
        <v>JUIN</v>
      </c>
      <c r="E546" s="33">
        <f>YEAR(Tableau1[[#This Row],[Date]])</f>
        <v>2025</v>
      </c>
      <c r="F546" s="34"/>
      <c r="G546" s="34"/>
      <c r="H546" s="34"/>
      <c r="I546" s="34"/>
      <c r="J546" s="34"/>
      <c r="K546" s="39">
        <f>MOD(Tableau1[[#This Row],[Fin
apm]]-Tableau1[[#This Row],[Début
apm]],1)+MOD(Tableau1[[#This Row],[Fin
matin]]-Tableau1[[#This Row],[Début
matin]],1)</f>
        <v>0</v>
      </c>
      <c r="L546" s="39">
        <f>IFERROR(VLOOKUP(Tableau1[[#This Row],[Abs.]],Tmotif[],3,0),0)</f>
        <v>0</v>
      </c>
      <c r="M546" s="46">
        <f ca="1">IF(WEEKDAY(Tableau1[[#This Row],[Date]],2)&lt;7,0,MAX(0,SUM(OFFSET(Tableau1[[#This Row],[Heures]],-6,,7))+SUM(OFFSET(Tableau1[[#This Row],[H_Abs]],-6,,7))-_HS))</f>
        <v>0</v>
      </c>
    </row>
    <row r="547" spans="2:13" ht="15" hidden="1" customHeight="1" x14ac:dyDescent="0.25">
      <c r="B547" s="31">
        <f>WEEKNUM(Tableau1[[#This Row],[Date]])</f>
        <v>26</v>
      </c>
      <c r="C547" s="32">
        <f>debut+ROW()-ROW(Tableau1[[#Headers],[Date]])-1</f>
        <v>45835</v>
      </c>
      <c r="D547" s="33" t="str">
        <f>UPPER(TEXT((Tableau1[[#This Row],[Date]]),"mmmm"))</f>
        <v>JUIN</v>
      </c>
      <c r="E547" s="33">
        <f>YEAR(Tableau1[[#This Row],[Date]])</f>
        <v>2025</v>
      </c>
      <c r="F547" s="34"/>
      <c r="G547" s="34"/>
      <c r="H547" s="34"/>
      <c r="I547" s="34"/>
      <c r="J547" s="34"/>
      <c r="K547" s="39">
        <f>MOD(Tableau1[[#This Row],[Fin
apm]]-Tableau1[[#This Row],[Début
apm]],1)+MOD(Tableau1[[#This Row],[Fin
matin]]-Tableau1[[#This Row],[Début
matin]],1)</f>
        <v>0</v>
      </c>
      <c r="L547" s="39">
        <f>IFERROR(VLOOKUP(Tableau1[[#This Row],[Abs.]],Tmotif[],3,0),0)</f>
        <v>0</v>
      </c>
      <c r="M547" s="46">
        <f ca="1">IF(WEEKDAY(Tableau1[[#This Row],[Date]],2)&lt;7,0,MAX(0,SUM(OFFSET(Tableau1[[#This Row],[Heures]],-6,,7))+SUM(OFFSET(Tableau1[[#This Row],[H_Abs]],-6,,7))-_HS))</f>
        <v>0</v>
      </c>
    </row>
    <row r="548" spans="2:13" ht="15" hidden="1" customHeight="1" x14ac:dyDescent="0.25">
      <c r="B548" s="31">
        <f>WEEKNUM(Tableau1[[#This Row],[Date]])</f>
        <v>26</v>
      </c>
      <c r="C548" s="32">
        <f>debut+ROW()-ROW(Tableau1[[#Headers],[Date]])-1</f>
        <v>45836</v>
      </c>
      <c r="D548" s="33" t="str">
        <f>UPPER(TEXT((Tableau1[[#This Row],[Date]]),"mmmm"))</f>
        <v>JUIN</v>
      </c>
      <c r="E548" s="33">
        <f>YEAR(Tableau1[[#This Row],[Date]])</f>
        <v>2025</v>
      </c>
      <c r="F548" s="34"/>
      <c r="G548" s="34"/>
      <c r="H548" s="34"/>
      <c r="I548" s="34"/>
      <c r="J548" s="34"/>
      <c r="K548" s="39">
        <f>MOD(Tableau1[[#This Row],[Fin
apm]]-Tableau1[[#This Row],[Début
apm]],1)+MOD(Tableau1[[#This Row],[Fin
matin]]-Tableau1[[#This Row],[Début
matin]],1)</f>
        <v>0</v>
      </c>
      <c r="L548" s="39">
        <f>IFERROR(VLOOKUP(Tableau1[[#This Row],[Abs.]],Tmotif[],3,0),0)</f>
        <v>0</v>
      </c>
      <c r="M548" s="46">
        <f ca="1">IF(WEEKDAY(Tableau1[[#This Row],[Date]],2)&lt;7,0,MAX(0,SUM(OFFSET(Tableau1[[#This Row],[Heures]],-6,,7))+SUM(OFFSET(Tableau1[[#This Row],[H_Abs]],-6,,7))-_HS))</f>
        <v>0</v>
      </c>
    </row>
    <row r="549" spans="2:13" ht="15" hidden="1" customHeight="1" x14ac:dyDescent="0.25">
      <c r="B549" s="31">
        <f>WEEKNUM(Tableau1[[#This Row],[Date]])</f>
        <v>27</v>
      </c>
      <c r="C549" s="32">
        <f>debut+ROW()-ROW(Tableau1[[#Headers],[Date]])-1</f>
        <v>45837</v>
      </c>
      <c r="D549" s="33" t="str">
        <f>UPPER(TEXT((Tableau1[[#This Row],[Date]]),"mmmm"))</f>
        <v>JUIN</v>
      </c>
      <c r="E549" s="33">
        <f>YEAR(Tableau1[[#This Row],[Date]])</f>
        <v>2025</v>
      </c>
      <c r="F549" s="34"/>
      <c r="G549" s="34"/>
      <c r="H549" s="34"/>
      <c r="I549" s="34"/>
      <c r="J549" s="34"/>
      <c r="K549" s="39">
        <f>MOD(Tableau1[[#This Row],[Fin
apm]]-Tableau1[[#This Row],[Début
apm]],1)+MOD(Tableau1[[#This Row],[Fin
matin]]-Tableau1[[#This Row],[Début
matin]],1)</f>
        <v>0</v>
      </c>
      <c r="L549" s="39">
        <f>IFERROR(VLOOKUP(Tableau1[[#This Row],[Abs.]],Tmotif[],3,0),0)</f>
        <v>0</v>
      </c>
      <c r="M549" s="46">
        <f ca="1">IF(WEEKDAY(Tableau1[[#This Row],[Date]],2)&lt;7,0,MAX(0,SUM(OFFSET(Tableau1[[#This Row],[Heures]],-6,,7))+SUM(OFFSET(Tableau1[[#This Row],[H_Abs]],-6,,7))-_HS))</f>
        <v>0</v>
      </c>
    </row>
    <row r="550" spans="2:13" ht="15" hidden="1" customHeight="1" x14ac:dyDescent="0.25">
      <c r="B550" s="31">
        <f>WEEKNUM(Tableau1[[#This Row],[Date]])</f>
        <v>27</v>
      </c>
      <c r="C550" s="32">
        <f>debut+ROW()-ROW(Tableau1[[#Headers],[Date]])-1</f>
        <v>45838</v>
      </c>
      <c r="D550" s="33" t="str">
        <f>UPPER(TEXT((Tableau1[[#This Row],[Date]]),"mmmm"))</f>
        <v>JUIN</v>
      </c>
      <c r="E550" s="33">
        <f>YEAR(Tableau1[[#This Row],[Date]])</f>
        <v>2025</v>
      </c>
      <c r="F550" s="34"/>
      <c r="G550" s="34"/>
      <c r="H550" s="34"/>
      <c r="I550" s="34"/>
      <c r="J550" s="34"/>
      <c r="K550" s="39">
        <f>MOD(Tableau1[[#This Row],[Fin
apm]]-Tableau1[[#This Row],[Début
apm]],1)+MOD(Tableau1[[#This Row],[Fin
matin]]-Tableau1[[#This Row],[Début
matin]],1)</f>
        <v>0</v>
      </c>
      <c r="L550" s="39">
        <f>IFERROR(VLOOKUP(Tableau1[[#This Row],[Abs.]],Tmotif[],3,0),0)</f>
        <v>0</v>
      </c>
      <c r="M550" s="46">
        <f ca="1">IF(WEEKDAY(Tableau1[[#This Row],[Date]],2)&lt;7,0,MAX(0,SUM(OFFSET(Tableau1[[#This Row],[Heures]],-6,,7))+SUM(OFFSET(Tableau1[[#This Row],[H_Abs]],-6,,7))-_HS))</f>
        <v>0</v>
      </c>
    </row>
    <row r="551" spans="2:13" ht="15" hidden="1" customHeight="1" x14ac:dyDescent="0.25">
      <c r="B551" s="31">
        <f>WEEKNUM(Tableau1[[#This Row],[Date]])</f>
        <v>27</v>
      </c>
      <c r="C551" s="32">
        <f>debut+ROW()-ROW(Tableau1[[#Headers],[Date]])-1</f>
        <v>45839</v>
      </c>
      <c r="D551" s="33" t="str">
        <f>UPPER(TEXT((Tableau1[[#This Row],[Date]]),"mmmm"))</f>
        <v>JUILLET</v>
      </c>
      <c r="E551" s="33">
        <f>YEAR(Tableau1[[#This Row],[Date]])</f>
        <v>2025</v>
      </c>
      <c r="F551" s="34"/>
      <c r="G551" s="34"/>
      <c r="H551" s="34"/>
      <c r="I551" s="34"/>
      <c r="J551" s="34"/>
      <c r="K551" s="39">
        <f>MOD(Tableau1[[#This Row],[Fin
apm]]-Tableau1[[#This Row],[Début
apm]],1)+MOD(Tableau1[[#This Row],[Fin
matin]]-Tableau1[[#This Row],[Début
matin]],1)</f>
        <v>0</v>
      </c>
      <c r="L551" s="39">
        <f>IFERROR(VLOOKUP(Tableau1[[#This Row],[Abs.]],Tmotif[],3,0),0)</f>
        <v>0</v>
      </c>
      <c r="M551" s="46">
        <f ca="1">IF(WEEKDAY(Tableau1[[#This Row],[Date]],2)&lt;7,0,MAX(0,SUM(OFFSET(Tableau1[[#This Row],[Heures]],-6,,7))+SUM(OFFSET(Tableau1[[#This Row],[H_Abs]],-6,,7))-_HS))</f>
        <v>0</v>
      </c>
    </row>
    <row r="552" spans="2:13" ht="15" hidden="1" customHeight="1" x14ac:dyDescent="0.25">
      <c r="B552" s="31">
        <f>WEEKNUM(Tableau1[[#This Row],[Date]])</f>
        <v>27</v>
      </c>
      <c r="C552" s="32">
        <f>debut+ROW()-ROW(Tableau1[[#Headers],[Date]])-1</f>
        <v>45840</v>
      </c>
      <c r="D552" s="33" t="str">
        <f>UPPER(TEXT((Tableau1[[#This Row],[Date]]),"mmmm"))</f>
        <v>JUILLET</v>
      </c>
      <c r="E552" s="33">
        <f>YEAR(Tableau1[[#This Row],[Date]])</f>
        <v>2025</v>
      </c>
      <c r="F552" s="34"/>
      <c r="G552" s="34"/>
      <c r="H552" s="34"/>
      <c r="I552" s="34"/>
      <c r="J552" s="34"/>
      <c r="K552" s="39">
        <f>MOD(Tableau1[[#This Row],[Fin
apm]]-Tableau1[[#This Row],[Début
apm]],1)+MOD(Tableau1[[#This Row],[Fin
matin]]-Tableau1[[#This Row],[Début
matin]],1)</f>
        <v>0</v>
      </c>
      <c r="L552" s="39">
        <f>IFERROR(VLOOKUP(Tableau1[[#This Row],[Abs.]],Tmotif[],3,0),0)</f>
        <v>0</v>
      </c>
      <c r="M552" s="46">
        <f ca="1">IF(WEEKDAY(Tableau1[[#This Row],[Date]],2)&lt;7,0,MAX(0,SUM(OFFSET(Tableau1[[#This Row],[Heures]],-6,,7))+SUM(OFFSET(Tableau1[[#This Row],[H_Abs]],-6,,7))-_HS))</f>
        <v>0</v>
      </c>
    </row>
    <row r="553" spans="2:13" ht="15" hidden="1" customHeight="1" x14ac:dyDescent="0.25">
      <c r="B553" s="31">
        <f>WEEKNUM(Tableau1[[#This Row],[Date]])</f>
        <v>27</v>
      </c>
      <c r="C553" s="32">
        <f>debut+ROW()-ROW(Tableau1[[#Headers],[Date]])-1</f>
        <v>45841</v>
      </c>
      <c r="D553" s="33" t="str">
        <f>UPPER(TEXT((Tableau1[[#This Row],[Date]]),"mmmm"))</f>
        <v>JUILLET</v>
      </c>
      <c r="E553" s="33">
        <f>YEAR(Tableau1[[#This Row],[Date]])</f>
        <v>2025</v>
      </c>
      <c r="F553" s="34"/>
      <c r="G553" s="34"/>
      <c r="H553" s="34"/>
      <c r="I553" s="34"/>
      <c r="J553" s="34"/>
      <c r="K553" s="39">
        <f>MOD(Tableau1[[#This Row],[Fin
apm]]-Tableau1[[#This Row],[Début
apm]],1)+MOD(Tableau1[[#This Row],[Fin
matin]]-Tableau1[[#This Row],[Début
matin]],1)</f>
        <v>0</v>
      </c>
      <c r="L553" s="39">
        <f>IFERROR(VLOOKUP(Tableau1[[#This Row],[Abs.]],Tmotif[],3,0),0)</f>
        <v>0</v>
      </c>
      <c r="M553" s="46">
        <f ca="1">IF(WEEKDAY(Tableau1[[#This Row],[Date]],2)&lt;7,0,MAX(0,SUM(OFFSET(Tableau1[[#This Row],[Heures]],-6,,7))+SUM(OFFSET(Tableau1[[#This Row],[H_Abs]],-6,,7))-_HS))</f>
        <v>0</v>
      </c>
    </row>
    <row r="554" spans="2:13" ht="15" hidden="1" customHeight="1" x14ac:dyDescent="0.25">
      <c r="B554" s="31">
        <f>WEEKNUM(Tableau1[[#This Row],[Date]])</f>
        <v>27</v>
      </c>
      <c r="C554" s="32">
        <f>debut+ROW()-ROW(Tableau1[[#Headers],[Date]])-1</f>
        <v>45842</v>
      </c>
      <c r="D554" s="33" t="str">
        <f>UPPER(TEXT((Tableau1[[#This Row],[Date]]),"mmmm"))</f>
        <v>JUILLET</v>
      </c>
      <c r="E554" s="33">
        <f>YEAR(Tableau1[[#This Row],[Date]])</f>
        <v>2025</v>
      </c>
      <c r="F554" s="34"/>
      <c r="G554" s="34"/>
      <c r="H554" s="34"/>
      <c r="I554" s="34"/>
      <c r="J554" s="34"/>
      <c r="K554" s="39">
        <f>MOD(Tableau1[[#This Row],[Fin
apm]]-Tableau1[[#This Row],[Début
apm]],1)+MOD(Tableau1[[#This Row],[Fin
matin]]-Tableau1[[#This Row],[Début
matin]],1)</f>
        <v>0</v>
      </c>
      <c r="L554" s="39">
        <f>IFERROR(VLOOKUP(Tableau1[[#This Row],[Abs.]],Tmotif[],3,0),0)</f>
        <v>0</v>
      </c>
      <c r="M554" s="46">
        <f ca="1">IF(WEEKDAY(Tableau1[[#This Row],[Date]],2)&lt;7,0,MAX(0,SUM(OFFSET(Tableau1[[#This Row],[Heures]],-6,,7))+SUM(OFFSET(Tableau1[[#This Row],[H_Abs]],-6,,7))-_HS))</f>
        <v>0</v>
      </c>
    </row>
    <row r="555" spans="2:13" ht="15" hidden="1" customHeight="1" x14ac:dyDescent="0.25">
      <c r="B555" s="31">
        <f>WEEKNUM(Tableau1[[#This Row],[Date]])</f>
        <v>27</v>
      </c>
      <c r="C555" s="32">
        <f>debut+ROW()-ROW(Tableau1[[#Headers],[Date]])-1</f>
        <v>45843</v>
      </c>
      <c r="D555" s="33" t="str">
        <f>UPPER(TEXT((Tableau1[[#This Row],[Date]]),"mmmm"))</f>
        <v>JUILLET</v>
      </c>
      <c r="E555" s="33">
        <f>YEAR(Tableau1[[#This Row],[Date]])</f>
        <v>2025</v>
      </c>
      <c r="F555" s="34"/>
      <c r="G555" s="34"/>
      <c r="H555" s="34"/>
      <c r="I555" s="34"/>
      <c r="J555" s="34"/>
      <c r="K555" s="39">
        <f>MOD(Tableau1[[#This Row],[Fin
apm]]-Tableau1[[#This Row],[Début
apm]],1)+MOD(Tableau1[[#This Row],[Fin
matin]]-Tableau1[[#This Row],[Début
matin]],1)</f>
        <v>0</v>
      </c>
      <c r="L555" s="39">
        <f>IFERROR(VLOOKUP(Tableau1[[#This Row],[Abs.]],Tmotif[],3,0),0)</f>
        <v>0</v>
      </c>
      <c r="M555" s="46">
        <f ca="1">IF(WEEKDAY(Tableau1[[#This Row],[Date]],2)&lt;7,0,MAX(0,SUM(OFFSET(Tableau1[[#This Row],[Heures]],-6,,7))+SUM(OFFSET(Tableau1[[#This Row],[H_Abs]],-6,,7))-_HS))</f>
        <v>0</v>
      </c>
    </row>
    <row r="556" spans="2:13" ht="15" hidden="1" customHeight="1" x14ac:dyDescent="0.25">
      <c r="B556" s="31">
        <f>WEEKNUM(Tableau1[[#This Row],[Date]])</f>
        <v>28</v>
      </c>
      <c r="C556" s="32">
        <f>debut+ROW()-ROW(Tableau1[[#Headers],[Date]])-1</f>
        <v>45844</v>
      </c>
      <c r="D556" s="33" t="str">
        <f>UPPER(TEXT((Tableau1[[#This Row],[Date]]),"mmmm"))</f>
        <v>JUILLET</v>
      </c>
      <c r="E556" s="33">
        <f>YEAR(Tableau1[[#This Row],[Date]])</f>
        <v>2025</v>
      </c>
      <c r="F556" s="34"/>
      <c r="G556" s="34"/>
      <c r="H556" s="34"/>
      <c r="I556" s="34"/>
      <c r="J556" s="34"/>
      <c r="K556" s="39">
        <f>MOD(Tableau1[[#This Row],[Fin
apm]]-Tableau1[[#This Row],[Début
apm]],1)+MOD(Tableau1[[#This Row],[Fin
matin]]-Tableau1[[#This Row],[Début
matin]],1)</f>
        <v>0</v>
      </c>
      <c r="L556" s="39">
        <f>IFERROR(VLOOKUP(Tableau1[[#This Row],[Abs.]],Tmotif[],3,0),0)</f>
        <v>0</v>
      </c>
      <c r="M556" s="46">
        <f ca="1">IF(WEEKDAY(Tableau1[[#This Row],[Date]],2)&lt;7,0,MAX(0,SUM(OFFSET(Tableau1[[#This Row],[Heures]],-6,,7))+SUM(OFFSET(Tableau1[[#This Row],[H_Abs]],-6,,7))-_HS))</f>
        <v>0</v>
      </c>
    </row>
    <row r="557" spans="2:13" ht="15" hidden="1" customHeight="1" x14ac:dyDescent="0.25">
      <c r="B557" s="31">
        <f>WEEKNUM(Tableau1[[#This Row],[Date]])</f>
        <v>28</v>
      </c>
      <c r="C557" s="32">
        <f>debut+ROW()-ROW(Tableau1[[#Headers],[Date]])-1</f>
        <v>45845</v>
      </c>
      <c r="D557" s="33" t="str">
        <f>UPPER(TEXT((Tableau1[[#This Row],[Date]]),"mmmm"))</f>
        <v>JUILLET</v>
      </c>
      <c r="E557" s="33">
        <f>YEAR(Tableau1[[#This Row],[Date]])</f>
        <v>2025</v>
      </c>
      <c r="F557" s="34"/>
      <c r="G557" s="34"/>
      <c r="H557" s="34"/>
      <c r="I557" s="34"/>
      <c r="J557" s="34"/>
      <c r="K557" s="39">
        <f>MOD(Tableau1[[#This Row],[Fin
apm]]-Tableau1[[#This Row],[Début
apm]],1)+MOD(Tableau1[[#This Row],[Fin
matin]]-Tableau1[[#This Row],[Début
matin]],1)</f>
        <v>0</v>
      </c>
      <c r="L557" s="39">
        <f>IFERROR(VLOOKUP(Tableau1[[#This Row],[Abs.]],Tmotif[],3,0),0)</f>
        <v>0</v>
      </c>
      <c r="M557" s="46">
        <f ca="1">IF(WEEKDAY(Tableau1[[#This Row],[Date]],2)&lt;7,0,MAX(0,SUM(OFFSET(Tableau1[[#This Row],[Heures]],-6,,7))+SUM(OFFSET(Tableau1[[#This Row],[H_Abs]],-6,,7))-_HS))</f>
        <v>0</v>
      </c>
    </row>
    <row r="558" spans="2:13" ht="15" hidden="1" customHeight="1" x14ac:dyDescent="0.25">
      <c r="B558" s="31">
        <f>WEEKNUM(Tableau1[[#This Row],[Date]])</f>
        <v>28</v>
      </c>
      <c r="C558" s="32">
        <f>debut+ROW()-ROW(Tableau1[[#Headers],[Date]])-1</f>
        <v>45846</v>
      </c>
      <c r="D558" s="33" t="str">
        <f>UPPER(TEXT((Tableau1[[#This Row],[Date]]),"mmmm"))</f>
        <v>JUILLET</v>
      </c>
      <c r="E558" s="33">
        <f>YEAR(Tableau1[[#This Row],[Date]])</f>
        <v>2025</v>
      </c>
      <c r="F558" s="34"/>
      <c r="G558" s="34"/>
      <c r="H558" s="34"/>
      <c r="I558" s="34"/>
      <c r="J558" s="34"/>
      <c r="K558" s="39">
        <f>MOD(Tableau1[[#This Row],[Fin
apm]]-Tableau1[[#This Row],[Début
apm]],1)+MOD(Tableau1[[#This Row],[Fin
matin]]-Tableau1[[#This Row],[Début
matin]],1)</f>
        <v>0</v>
      </c>
      <c r="L558" s="39">
        <f>IFERROR(VLOOKUP(Tableau1[[#This Row],[Abs.]],Tmotif[],3,0),0)</f>
        <v>0</v>
      </c>
      <c r="M558" s="46">
        <f ca="1">IF(WEEKDAY(Tableau1[[#This Row],[Date]],2)&lt;7,0,MAX(0,SUM(OFFSET(Tableau1[[#This Row],[Heures]],-6,,7))+SUM(OFFSET(Tableau1[[#This Row],[H_Abs]],-6,,7))-_HS))</f>
        <v>0</v>
      </c>
    </row>
    <row r="559" spans="2:13" ht="15" hidden="1" customHeight="1" x14ac:dyDescent="0.25">
      <c r="B559" s="31">
        <f>WEEKNUM(Tableau1[[#This Row],[Date]])</f>
        <v>28</v>
      </c>
      <c r="C559" s="32">
        <f>debut+ROW()-ROW(Tableau1[[#Headers],[Date]])-1</f>
        <v>45847</v>
      </c>
      <c r="D559" s="33" t="str">
        <f>UPPER(TEXT((Tableau1[[#This Row],[Date]]),"mmmm"))</f>
        <v>JUILLET</v>
      </c>
      <c r="E559" s="33">
        <f>YEAR(Tableau1[[#This Row],[Date]])</f>
        <v>2025</v>
      </c>
      <c r="F559" s="34"/>
      <c r="G559" s="34"/>
      <c r="H559" s="34"/>
      <c r="I559" s="34"/>
      <c r="J559" s="34"/>
      <c r="K559" s="39">
        <f>MOD(Tableau1[[#This Row],[Fin
apm]]-Tableau1[[#This Row],[Début
apm]],1)+MOD(Tableau1[[#This Row],[Fin
matin]]-Tableau1[[#This Row],[Début
matin]],1)</f>
        <v>0</v>
      </c>
      <c r="L559" s="39">
        <f>IFERROR(VLOOKUP(Tableau1[[#This Row],[Abs.]],Tmotif[],3,0),0)</f>
        <v>0</v>
      </c>
      <c r="M559" s="46">
        <f ca="1">IF(WEEKDAY(Tableau1[[#This Row],[Date]],2)&lt;7,0,MAX(0,SUM(OFFSET(Tableau1[[#This Row],[Heures]],-6,,7))+SUM(OFFSET(Tableau1[[#This Row],[H_Abs]],-6,,7))-_HS))</f>
        <v>0</v>
      </c>
    </row>
    <row r="560" spans="2:13" ht="15" hidden="1" customHeight="1" x14ac:dyDescent="0.25">
      <c r="B560" s="31">
        <f>WEEKNUM(Tableau1[[#This Row],[Date]])</f>
        <v>28</v>
      </c>
      <c r="C560" s="32">
        <f>debut+ROW()-ROW(Tableau1[[#Headers],[Date]])-1</f>
        <v>45848</v>
      </c>
      <c r="D560" s="33" t="str">
        <f>UPPER(TEXT((Tableau1[[#This Row],[Date]]),"mmmm"))</f>
        <v>JUILLET</v>
      </c>
      <c r="E560" s="33">
        <f>YEAR(Tableau1[[#This Row],[Date]])</f>
        <v>2025</v>
      </c>
      <c r="F560" s="34"/>
      <c r="G560" s="34"/>
      <c r="H560" s="34"/>
      <c r="I560" s="34"/>
      <c r="J560" s="34"/>
      <c r="K560" s="39">
        <f>MOD(Tableau1[[#This Row],[Fin
apm]]-Tableau1[[#This Row],[Début
apm]],1)+MOD(Tableau1[[#This Row],[Fin
matin]]-Tableau1[[#This Row],[Début
matin]],1)</f>
        <v>0</v>
      </c>
      <c r="L560" s="39">
        <f>IFERROR(VLOOKUP(Tableau1[[#This Row],[Abs.]],Tmotif[],3,0),0)</f>
        <v>0</v>
      </c>
      <c r="M560" s="46">
        <f ca="1">IF(WEEKDAY(Tableau1[[#This Row],[Date]],2)&lt;7,0,MAX(0,SUM(OFFSET(Tableau1[[#This Row],[Heures]],-6,,7))+SUM(OFFSET(Tableau1[[#This Row],[H_Abs]],-6,,7))-_HS))</f>
        <v>0</v>
      </c>
    </row>
    <row r="561" spans="2:13" ht="15" hidden="1" customHeight="1" x14ac:dyDescent="0.25">
      <c r="B561" s="31">
        <f>WEEKNUM(Tableau1[[#This Row],[Date]])</f>
        <v>28</v>
      </c>
      <c r="C561" s="32">
        <f>debut+ROW()-ROW(Tableau1[[#Headers],[Date]])-1</f>
        <v>45849</v>
      </c>
      <c r="D561" s="33" t="str">
        <f>UPPER(TEXT((Tableau1[[#This Row],[Date]]),"mmmm"))</f>
        <v>JUILLET</v>
      </c>
      <c r="E561" s="33">
        <f>YEAR(Tableau1[[#This Row],[Date]])</f>
        <v>2025</v>
      </c>
      <c r="F561" s="34"/>
      <c r="G561" s="34"/>
      <c r="H561" s="34"/>
      <c r="I561" s="34"/>
      <c r="J561" s="34"/>
      <c r="K561" s="39">
        <f>MOD(Tableau1[[#This Row],[Fin
apm]]-Tableau1[[#This Row],[Début
apm]],1)+MOD(Tableau1[[#This Row],[Fin
matin]]-Tableau1[[#This Row],[Début
matin]],1)</f>
        <v>0</v>
      </c>
      <c r="L561" s="39">
        <f>IFERROR(VLOOKUP(Tableau1[[#This Row],[Abs.]],Tmotif[],3,0),0)</f>
        <v>0</v>
      </c>
      <c r="M561" s="46">
        <f ca="1">IF(WEEKDAY(Tableau1[[#This Row],[Date]],2)&lt;7,0,MAX(0,SUM(OFFSET(Tableau1[[#This Row],[Heures]],-6,,7))+SUM(OFFSET(Tableau1[[#This Row],[H_Abs]],-6,,7))-_HS))</f>
        <v>0</v>
      </c>
    </row>
    <row r="562" spans="2:13" ht="15" hidden="1" customHeight="1" x14ac:dyDescent="0.25">
      <c r="B562" s="31">
        <f>WEEKNUM(Tableau1[[#This Row],[Date]])</f>
        <v>28</v>
      </c>
      <c r="C562" s="32">
        <f>debut+ROW()-ROW(Tableau1[[#Headers],[Date]])-1</f>
        <v>45850</v>
      </c>
      <c r="D562" s="33" t="str">
        <f>UPPER(TEXT((Tableau1[[#This Row],[Date]]),"mmmm"))</f>
        <v>JUILLET</v>
      </c>
      <c r="E562" s="33">
        <f>YEAR(Tableau1[[#This Row],[Date]])</f>
        <v>2025</v>
      </c>
      <c r="F562" s="34"/>
      <c r="G562" s="34"/>
      <c r="H562" s="34"/>
      <c r="I562" s="34"/>
      <c r="J562" s="34"/>
      <c r="K562" s="39">
        <f>MOD(Tableau1[[#This Row],[Fin
apm]]-Tableau1[[#This Row],[Début
apm]],1)+MOD(Tableau1[[#This Row],[Fin
matin]]-Tableau1[[#This Row],[Début
matin]],1)</f>
        <v>0</v>
      </c>
      <c r="L562" s="39">
        <f>IFERROR(VLOOKUP(Tableau1[[#This Row],[Abs.]],Tmotif[],3,0),0)</f>
        <v>0</v>
      </c>
      <c r="M562" s="46">
        <f ca="1">IF(WEEKDAY(Tableau1[[#This Row],[Date]],2)&lt;7,0,MAX(0,SUM(OFFSET(Tableau1[[#This Row],[Heures]],-6,,7))+SUM(OFFSET(Tableau1[[#This Row],[H_Abs]],-6,,7))-_HS))</f>
        <v>0</v>
      </c>
    </row>
    <row r="563" spans="2:13" ht="15" hidden="1" customHeight="1" x14ac:dyDescent="0.25">
      <c r="B563" s="31">
        <f>WEEKNUM(Tableau1[[#This Row],[Date]])</f>
        <v>29</v>
      </c>
      <c r="C563" s="32">
        <f>debut+ROW()-ROW(Tableau1[[#Headers],[Date]])-1</f>
        <v>45851</v>
      </c>
      <c r="D563" s="33" t="str">
        <f>UPPER(TEXT((Tableau1[[#This Row],[Date]]),"mmmm"))</f>
        <v>JUILLET</v>
      </c>
      <c r="E563" s="33">
        <f>YEAR(Tableau1[[#This Row],[Date]])</f>
        <v>2025</v>
      </c>
      <c r="F563" s="34"/>
      <c r="G563" s="34"/>
      <c r="H563" s="34"/>
      <c r="I563" s="34"/>
      <c r="J563" s="34"/>
      <c r="K563" s="39">
        <f>MOD(Tableau1[[#This Row],[Fin
apm]]-Tableau1[[#This Row],[Début
apm]],1)+MOD(Tableau1[[#This Row],[Fin
matin]]-Tableau1[[#This Row],[Début
matin]],1)</f>
        <v>0</v>
      </c>
      <c r="L563" s="39">
        <f>IFERROR(VLOOKUP(Tableau1[[#This Row],[Abs.]],Tmotif[],3,0),0)</f>
        <v>0</v>
      </c>
      <c r="M563" s="46">
        <f ca="1">IF(WEEKDAY(Tableau1[[#This Row],[Date]],2)&lt;7,0,MAX(0,SUM(OFFSET(Tableau1[[#This Row],[Heures]],-6,,7))+SUM(OFFSET(Tableau1[[#This Row],[H_Abs]],-6,,7))-_HS))</f>
        <v>0</v>
      </c>
    </row>
    <row r="564" spans="2:13" ht="15" hidden="1" customHeight="1" x14ac:dyDescent="0.25">
      <c r="B564" s="31">
        <f>WEEKNUM(Tableau1[[#This Row],[Date]])</f>
        <v>29</v>
      </c>
      <c r="C564" s="32">
        <f>debut+ROW()-ROW(Tableau1[[#Headers],[Date]])-1</f>
        <v>45852</v>
      </c>
      <c r="D564" s="33" t="str">
        <f>UPPER(TEXT((Tableau1[[#This Row],[Date]]),"mmmm"))</f>
        <v>JUILLET</v>
      </c>
      <c r="E564" s="33">
        <f>YEAR(Tableau1[[#This Row],[Date]])</f>
        <v>2025</v>
      </c>
      <c r="F564" s="34"/>
      <c r="G564" s="34"/>
      <c r="H564" s="34"/>
      <c r="I564" s="34"/>
      <c r="J564" s="34"/>
      <c r="K564" s="39">
        <f>MOD(Tableau1[[#This Row],[Fin
apm]]-Tableau1[[#This Row],[Début
apm]],1)+MOD(Tableau1[[#This Row],[Fin
matin]]-Tableau1[[#This Row],[Début
matin]],1)</f>
        <v>0</v>
      </c>
      <c r="L564" s="39">
        <f>IFERROR(VLOOKUP(Tableau1[[#This Row],[Abs.]],Tmotif[],3,0),0)</f>
        <v>0</v>
      </c>
      <c r="M564" s="46">
        <f ca="1">IF(WEEKDAY(Tableau1[[#This Row],[Date]],2)&lt;7,0,MAX(0,SUM(OFFSET(Tableau1[[#This Row],[Heures]],-6,,7))+SUM(OFFSET(Tableau1[[#This Row],[H_Abs]],-6,,7))-_HS))</f>
        <v>0</v>
      </c>
    </row>
    <row r="565" spans="2:13" ht="15" hidden="1" customHeight="1" x14ac:dyDescent="0.25">
      <c r="B565" s="31">
        <f>WEEKNUM(Tableau1[[#This Row],[Date]])</f>
        <v>29</v>
      </c>
      <c r="C565" s="32">
        <f>debut+ROW()-ROW(Tableau1[[#Headers],[Date]])-1</f>
        <v>45853</v>
      </c>
      <c r="D565" s="33" t="str">
        <f>UPPER(TEXT((Tableau1[[#This Row],[Date]]),"mmmm"))</f>
        <v>JUILLET</v>
      </c>
      <c r="E565" s="33">
        <f>YEAR(Tableau1[[#This Row],[Date]])</f>
        <v>2025</v>
      </c>
      <c r="F565" s="34"/>
      <c r="G565" s="34"/>
      <c r="H565" s="34"/>
      <c r="I565" s="34"/>
      <c r="J565" s="34"/>
      <c r="K565" s="39">
        <f>MOD(Tableau1[[#This Row],[Fin
apm]]-Tableau1[[#This Row],[Début
apm]],1)+MOD(Tableau1[[#This Row],[Fin
matin]]-Tableau1[[#This Row],[Début
matin]],1)</f>
        <v>0</v>
      </c>
      <c r="L565" s="39">
        <f>IFERROR(VLOOKUP(Tableau1[[#This Row],[Abs.]],Tmotif[],3,0),0)</f>
        <v>0</v>
      </c>
      <c r="M565" s="46">
        <f ca="1">IF(WEEKDAY(Tableau1[[#This Row],[Date]],2)&lt;7,0,MAX(0,SUM(OFFSET(Tableau1[[#This Row],[Heures]],-6,,7))+SUM(OFFSET(Tableau1[[#This Row],[H_Abs]],-6,,7))-_HS))</f>
        <v>0</v>
      </c>
    </row>
    <row r="566" spans="2:13" ht="15" hidden="1" customHeight="1" x14ac:dyDescent="0.25">
      <c r="B566" s="31">
        <f>WEEKNUM(Tableau1[[#This Row],[Date]])</f>
        <v>29</v>
      </c>
      <c r="C566" s="32">
        <f>debut+ROW()-ROW(Tableau1[[#Headers],[Date]])-1</f>
        <v>45854</v>
      </c>
      <c r="D566" s="33" t="str">
        <f>UPPER(TEXT((Tableau1[[#This Row],[Date]]),"mmmm"))</f>
        <v>JUILLET</v>
      </c>
      <c r="E566" s="33">
        <f>YEAR(Tableau1[[#This Row],[Date]])</f>
        <v>2025</v>
      </c>
      <c r="F566" s="34"/>
      <c r="G566" s="34"/>
      <c r="H566" s="34"/>
      <c r="I566" s="34"/>
      <c r="J566" s="34"/>
      <c r="K566" s="39">
        <f>MOD(Tableau1[[#This Row],[Fin
apm]]-Tableau1[[#This Row],[Début
apm]],1)+MOD(Tableau1[[#This Row],[Fin
matin]]-Tableau1[[#This Row],[Début
matin]],1)</f>
        <v>0</v>
      </c>
      <c r="L566" s="39">
        <f>IFERROR(VLOOKUP(Tableau1[[#This Row],[Abs.]],Tmotif[],3,0),0)</f>
        <v>0</v>
      </c>
      <c r="M566" s="46">
        <f ca="1">IF(WEEKDAY(Tableau1[[#This Row],[Date]],2)&lt;7,0,MAX(0,SUM(OFFSET(Tableau1[[#This Row],[Heures]],-6,,7))+SUM(OFFSET(Tableau1[[#This Row],[H_Abs]],-6,,7))-_HS))</f>
        <v>0</v>
      </c>
    </row>
    <row r="567" spans="2:13" ht="15" hidden="1" customHeight="1" x14ac:dyDescent="0.25">
      <c r="B567" s="31">
        <f>WEEKNUM(Tableau1[[#This Row],[Date]])</f>
        <v>29</v>
      </c>
      <c r="C567" s="32">
        <f>debut+ROW()-ROW(Tableau1[[#Headers],[Date]])-1</f>
        <v>45855</v>
      </c>
      <c r="D567" s="33" t="str">
        <f>UPPER(TEXT((Tableau1[[#This Row],[Date]]),"mmmm"))</f>
        <v>JUILLET</v>
      </c>
      <c r="E567" s="33">
        <f>YEAR(Tableau1[[#This Row],[Date]])</f>
        <v>2025</v>
      </c>
      <c r="F567" s="34"/>
      <c r="G567" s="34"/>
      <c r="H567" s="34"/>
      <c r="I567" s="34"/>
      <c r="J567" s="34"/>
      <c r="K567" s="39">
        <f>MOD(Tableau1[[#This Row],[Fin
apm]]-Tableau1[[#This Row],[Début
apm]],1)+MOD(Tableau1[[#This Row],[Fin
matin]]-Tableau1[[#This Row],[Début
matin]],1)</f>
        <v>0</v>
      </c>
      <c r="L567" s="39">
        <f>IFERROR(VLOOKUP(Tableau1[[#This Row],[Abs.]],Tmotif[],3,0),0)</f>
        <v>0</v>
      </c>
      <c r="M567" s="46">
        <f ca="1">IF(WEEKDAY(Tableau1[[#This Row],[Date]],2)&lt;7,0,MAX(0,SUM(OFFSET(Tableau1[[#This Row],[Heures]],-6,,7))+SUM(OFFSET(Tableau1[[#This Row],[H_Abs]],-6,,7))-_HS))</f>
        <v>0</v>
      </c>
    </row>
    <row r="568" spans="2:13" ht="15" hidden="1" customHeight="1" x14ac:dyDescent="0.25">
      <c r="B568" s="31">
        <f>WEEKNUM(Tableau1[[#This Row],[Date]])</f>
        <v>29</v>
      </c>
      <c r="C568" s="32">
        <f>debut+ROW()-ROW(Tableau1[[#Headers],[Date]])-1</f>
        <v>45856</v>
      </c>
      <c r="D568" s="33" t="str">
        <f>UPPER(TEXT((Tableau1[[#This Row],[Date]]),"mmmm"))</f>
        <v>JUILLET</v>
      </c>
      <c r="E568" s="33">
        <f>YEAR(Tableau1[[#This Row],[Date]])</f>
        <v>2025</v>
      </c>
      <c r="F568" s="34"/>
      <c r="G568" s="34"/>
      <c r="H568" s="34"/>
      <c r="I568" s="34"/>
      <c r="J568" s="34"/>
      <c r="K568" s="39">
        <f>MOD(Tableau1[[#This Row],[Fin
apm]]-Tableau1[[#This Row],[Début
apm]],1)+MOD(Tableau1[[#This Row],[Fin
matin]]-Tableau1[[#This Row],[Début
matin]],1)</f>
        <v>0</v>
      </c>
      <c r="L568" s="39">
        <f>IFERROR(VLOOKUP(Tableau1[[#This Row],[Abs.]],Tmotif[],3,0),0)</f>
        <v>0</v>
      </c>
      <c r="M568" s="46">
        <f ca="1">IF(WEEKDAY(Tableau1[[#This Row],[Date]],2)&lt;7,0,MAX(0,SUM(OFFSET(Tableau1[[#This Row],[Heures]],-6,,7))+SUM(OFFSET(Tableau1[[#This Row],[H_Abs]],-6,,7))-_HS))</f>
        <v>0</v>
      </c>
    </row>
    <row r="569" spans="2:13" ht="15" hidden="1" customHeight="1" x14ac:dyDescent="0.25">
      <c r="B569" s="31">
        <f>WEEKNUM(Tableau1[[#This Row],[Date]])</f>
        <v>29</v>
      </c>
      <c r="C569" s="32">
        <f>debut+ROW()-ROW(Tableau1[[#Headers],[Date]])-1</f>
        <v>45857</v>
      </c>
      <c r="D569" s="33" t="str">
        <f>UPPER(TEXT((Tableau1[[#This Row],[Date]]),"mmmm"))</f>
        <v>JUILLET</v>
      </c>
      <c r="E569" s="33">
        <f>YEAR(Tableau1[[#This Row],[Date]])</f>
        <v>2025</v>
      </c>
      <c r="F569" s="34"/>
      <c r="G569" s="34"/>
      <c r="H569" s="34"/>
      <c r="I569" s="34"/>
      <c r="J569" s="34"/>
      <c r="K569" s="39">
        <f>MOD(Tableau1[[#This Row],[Fin
apm]]-Tableau1[[#This Row],[Début
apm]],1)+MOD(Tableau1[[#This Row],[Fin
matin]]-Tableau1[[#This Row],[Début
matin]],1)</f>
        <v>0</v>
      </c>
      <c r="L569" s="39">
        <f>IFERROR(VLOOKUP(Tableau1[[#This Row],[Abs.]],Tmotif[],3,0),0)</f>
        <v>0</v>
      </c>
      <c r="M569" s="46">
        <f ca="1">IF(WEEKDAY(Tableau1[[#This Row],[Date]],2)&lt;7,0,MAX(0,SUM(OFFSET(Tableau1[[#This Row],[Heures]],-6,,7))+SUM(OFFSET(Tableau1[[#This Row],[H_Abs]],-6,,7))-_HS))</f>
        <v>0</v>
      </c>
    </row>
    <row r="570" spans="2:13" ht="15" hidden="1" customHeight="1" x14ac:dyDescent="0.25">
      <c r="B570" s="31">
        <f>WEEKNUM(Tableau1[[#This Row],[Date]])</f>
        <v>30</v>
      </c>
      <c r="C570" s="32">
        <f>debut+ROW()-ROW(Tableau1[[#Headers],[Date]])-1</f>
        <v>45858</v>
      </c>
      <c r="D570" s="33" t="str">
        <f>UPPER(TEXT((Tableau1[[#This Row],[Date]]),"mmmm"))</f>
        <v>JUILLET</v>
      </c>
      <c r="E570" s="33">
        <f>YEAR(Tableau1[[#This Row],[Date]])</f>
        <v>2025</v>
      </c>
      <c r="F570" s="34"/>
      <c r="G570" s="34"/>
      <c r="H570" s="34"/>
      <c r="I570" s="34"/>
      <c r="J570" s="34"/>
      <c r="K570" s="39">
        <f>MOD(Tableau1[[#This Row],[Fin
apm]]-Tableau1[[#This Row],[Début
apm]],1)+MOD(Tableau1[[#This Row],[Fin
matin]]-Tableau1[[#This Row],[Début
matin]],1)</f>
        <v>0</v>
      </c>
      <c r="L570" s="39">
        <f>IFERROR(VLOOKUP(Tableau1[[#This Row],[Abs.]],Tmotif[],3,0),0)</f>
        <v>0</v>
      </c>
      <c r="M570" s="46">
        <f ca="1">IF(WEEKDAY(Tableau1[[#This Row],[Date]],2)&lt;7,0,MAX(0,SUM(OFFSET(Tableau1[[#This Row],[Heures]],-6,,7))+SUM(OFFSET(Tableau1[[#This Row],[H_Abs]],-6,,7))-_HS))</f>
        <v>0</v>
      </c>
    </row>
    <row r="571" spans="2:13" ht="15" hidden="1" customHeight="1" x14ac:dyDescent="0.25">
      <c r="B571" s="31">
        <f>WEEKNUM(Tableau1[[#This Row],[Date]])</f>
        <v>30</v>
      </c>
      <c r="C571" s="32">
        <f>debut+ROW()-ROW(Tableau1[[#Headers],[Date]])-1</f>
        <v>45859</v>
      </c>
      <c r="D571" s="33" t="str">
        <f>UPPER(TEXT((Tableau1[[#This Row],[Date]]),"mmmm"))</f>
        <v>JUILLET</v>
      </c>
      <c r="E571" s="33">
        <f>YEAR(Tableau1[[#This Row],[Date]])</f>
        <v>2025</v>
      </c>
      <c r="F571" s="34"/>
      <c r="G571" s="34"/>
      <c r="H571" s="34"/>
      <c r="I571" s="34"/>
      <c r="J571" s="34"/>
      <c r="K571" s="39">
        <f>MOD(Tableau1[[#This Row],[Fin
apm]]-Tableau1[[#This Row],[Début
apm]],1)+MOD(Tableau1[[#This Row],[Fin
matin]]-Tableau1[[#This Row],[Début
matin]],1)</f>
        <v>0</v>
      </c>
      <c r="L571" s="39">
        <f>IFERROR(VLOOKUP(Tableau1[[#This Row],[Abs.]],Tmotif[],3,0),0)</f>
        <v>0</v>
      </c>
      <c r="M571" s="46">
        <f ca="1">IF(WEEKDAY(Tableau1[[#This Row],[Date]],2)&lt;7,0,MAX(0,SUM(OFFSET(Tableau1[[#This Row],[Heures]],-6,,7))+SUM(OFFSET(Tableau1[[#This Row],[H_Abs]],-6,,7))-_HS))</f>
        <v>0</v>
      </c>
    </row>
    <row r="572" spans="2:13" ht="15" hidden="1" customHeight="1" x14ac:dyDescent="0.25">
      <c r="B572" s="31">
        <f>WEEKNUM(Tableau1[[#This Row],[Date]])</f>
        <v>30</v>
      </c>
      <c r="C572" s="32">
        <f>debut+ROW()-ROW(Tableau1[[#Headers],[Date]])-1</f>
        <v>45860</v>
      </c>
      <c r="D572" s="33" t="str">
        <f>UPPER(TEXT((Tableau1[[#This Row],[Date]]),"mmmm"))</f>
        <v>JUILLET</v>
      </c>
      <c r="E572" s="33">
        <f>YEAR(Tableau1[[#This Row],[Date]])</f>
        <v>2025</v>
      </c>
      <c r="F572" s="34"/>
      <c r="G572" s="34"/>
      <c r="H572" s="34"/>
      <c r="I572" s="34"/>
      <c r="J572" s="34"/>
      <c r="K572" s="39">
        <f>MOD(Tableau1[[#This Row],[Fin
apm]]-Tableau1[[#This Row],[Début
apm]],1)+MOD(Tableau1[[#This Row],[Fin
matin]]-Tableau1[[#This Row],[Début
matin]],1)</f>
        <v>0</v>
      </c>
      <c r="L572" s="39">
        <f>IFERROR(VLOOKUP(Tableau1[[#This Row],[Abs.]],Tmotif[],3,0),0)</f>
        <v>0</v>
      </c>
      <c r="M572" s="46">
        <f ca="1">IF(WEEKDAY(Tableau1[[#This Row],[Date]],2)&lt;7,0,MAX(0,SUM(OFFSET(Tableau1[[#This Row],[Heures]],-6,,7))+SUM(OFFSET(Tableau1[[#This Row],[H_Abs]],-6,,7))-_HS))</f>
        <v>0</v>
      </c>
    </row>
    <row r="573" spans="2:13" ht="15" hidden="1" customHeight="1" x14ac:dyDescent="0.25">
      <c r="B573" s="31">
        <f>WEEKNUM(Tableau1[[#This Row],[Date]])</f>
        <v>30</v>
      </c>
      <c r="C573" s="32">
        <f>debut+ROW()-ROW(Tableau1[[#Headers],[Date]])-1</f>
        <v>45861</v>
      </c>
      <c r="D573" s="33" t="str">
        <f>UPPER(TEXT((Tableau1[[#This Row],[Date]]),"mmmm"))</f>
        <v>JUILLET</v>
      </c>
      <c r="E573" s="33">
        <f>YEAR(Tableau1[[#This Row],[Date]])</f>
        <v>2025</v>
      </c>
      <c r="F573" s="34"/>
      <c r="G573" s="34"/>
      <c r="H573" s="34"/>
      <c r="I573" s="34"/>
      <c r="J573" s="34"/>
      <c r="K573" s="39">
        <f>MOD(Tableau1[[#This Row],[Fin
apm]]-Tableau1[[#This Row],[Début
apm]],1)+MOD(Tableau1[[#This Row],[Fin
matin]]-Tableau1[[#This Row],[Début
matin]],1)</f>
        <v>0</v>
      </c>
      <c r="L573" s="39">
        <f>IFERROR(VLOOKUP(Tableau1[[#This Row],[Abs.]],Tmotif[],3,0),0)</f>
        <v>0</v>
      </c>
      <c r="M573" s="46">
        <f ca="1">IF(WEEKDAY(Tableau1[[#This Row],[Date]],2)&lt;7,0,MAX(0,SUM(OFFSET(Tableau1[[#This Row],[Heures]],-6,,7))+SUM(OFFSET(Tableau1[[#This Row],[H_Abs]],-6,,7))-_HS))</f>
        <v>0</v>
      </c>
    </row>
    <row r="574" spans="2:13" ht="15" hidden="1" customHeight="1" x14ac:dyDescent="0.25">
      <c r="B574" s="31">
        <f>WEEKNUM(Tableau1[[#This Row],[Date]])</f>
        <v>30</v>
      </c>
      <c r="C574" s="32">
        <f>debut+ROW()-ROW(Tableau1[[#Headers],[Date]])-1</f>
        <v>45862</v>
      </c>
      <c r="D574" s="33" t="str">
        <f>UPPER(TEXT((Tableau1[[#This Row],[Date]]),"mmmm"))</f>
        <v>JUILLET</v>
      </c>
      <c r="E574" s="33">
        <f>YEAR(Tableau1[[#This Row],[Date]])</f>
        <v>2025</v>
      </c>
      <c r="F574" s="34"/>
      <c r="G574" s="34"/>
      <c r="H574" s="34"/>
      <c r="I574" s="34"/>
      <c r="J574" s="34"/>
      <c r="K574" s="39">
        <f>MOD(Tableau1[[#This Row],[Fin
apm]]-Tableau1[[#This Row],[Début
apm]],1)+MOD(Tableau1[[#This Row],[Fin
matin]]-Tableau1[[#This Row],[Début
matin]],1)</f>
        <v>0</v>
      </c>
      <c r="L574" s="39">
        <f>IFERROR(VLOOKUP(Tableau1[[#This Row],[Abs.]],Tmotif[],3,0),0)</f>
        <v>0</v>
      </c>
      <c r="M574" s="46">
        <f ca="1">IF(WEEKDAY(Tableau1[[#This Row],[Date]],2)&lt;7,0,MAX(0,SUM(OFFSET(Tableau1[[#This Row],[Heures]],-6,,7))+SUM(OFFSET(Tableau1[[#This Row],[H_Abs]],-6,,7))-_HS))</f>
        <v>0</v>
      </c>
    </row>
    <row r="575" spans="2:13" ht="15" hidden="1" customHeight="1" x14ac:dyDescent="0.25">
      <c r="B575" s="31">
        <f>WEEKNUM(Tableau1[[#This Row],[Date]])</f>
        <v>30</v>
      </c>
      <c r="C575" s="32">
        <f>debut+ROW()-ROW(Tableau1[[#Headers],[Date]])-1</f>
        <v>45863</v>
      </c>
      <c r="D575" s="33" t="str">
        <f>UPPER(TEXT((Tableau1[[#This Row],[Date]]),"mmmm"))</f>
        <v>JUILLET</v>
      </c>
      <c r="E575" s="33">
        <f>YEAR(Tableau1[[#This Row],[Date]])</f>
        <v>2025</v>
      </c>
      <c r="F575" s="34"/>
      <c r="G575" s="34"/>
      <c r="H575" s="34"/>
      <c r="I575" s="34"/>
      <c r="J575" s="34"/>
      <c r="K575" s="39">
        <f>MOD(Tableau1[[#This Row],[Fin
apm]]-Tableau1[[#This Row],[Début
apm]],1)+MOD(Tableau1[[#This Row],[Fin
matin]]-Tableau1[[#This Row],[Début
matin]],1)</f>
        <v>0</v>
      </c>
      <c r="L575" s="39">
        <f>IFERROR(VLOOKUP(Tableau1[[#This Row],[Abs.]],Tmotif[],3,0),0)</f>
        <v>0</v>
      </c>
      <c r="M575" s="46">
        <f ca="1">IF(WEEKDAY(Tableau1[[#This Row],[Date]],2)&lt;7,0,MAX(0,SUM(OFFSET(Tableau1[[#This Row],[Heures]],-6,,7))+SUM(OFFSET(Tableau1[[#This Row],[H_Abs]],-6,,7))-_HS))</f>
        <v>0</v>
      </c>
    </row>
    <row r="576" spans="2:13" ht="15" hidden="1" customHeight="1" x14ac:dyDescent="0.25">
      <c r="B576" s="31">
        <f>WEEKNUM(Tableau1[[#This Row],[Date]])</f>
        <v>30</v>
      </c>
      <c r="C576" s="32">
        <f>debut+ROW()-ROW(Tableau1[[#Headers],[Date]])-1</f>
        <v>45864</v>
      </c>
      <c r="D576" s="33" t="str">
        <f>UPPER(TEXT((Tableau1[[#This Row],[Date]]),"mmmm"))</f>
        <v>JUILLET</v>
      </c>
      <c r="E576" s="33">
        <f>YEAR(Tableau1[[#This Row],[Date]])</f>
        <v>2025</v>
      </c>
      <c r="F576" s="34"/>
      <c r="G576" s="34"/>
      <c r="H576" s="34"/>
      <c r="I576" s="34"/>
      <c r="J576" s="34"/>
      <c r="K576" s="39">
        <f>MOD(Tableau1[[#This Row],[Fin
apm]]-Tableau1[[#This Row],[Début
apm]],1)+MOD(Tableau1[[#This Row],[Fin
matin]]-Tableau1[[#This Row],[Début
matin]],1)</f>
        <v>0</v>
      </c>
      <c r="L576" s="39">
        <f>IFERROR(VLOOKUP(Tableau1[[#This Row],[Abs.]],Tmotif[],3,0),0)</f>
        <v>0</v>
      </c>
      <c r="M576" s="46">
        <f ca="1">IF(WEEKDAY(Tableau1[[#This Row],[Date]],2)&lt;7,0,MAX(0,SUM(OFFSET(Tableau1[[#This Row],[Heures]],-6,,7))+SUM(OFFSET(Tableau1[[#This Row],[H_Abs]],-6,,7))-_HS))</f>
        <v>0</v>
      </c>
    </row>
    <row r="577" spans="2:13" ht="15" hidden="1" customHeight="1" x14ac:dyDescent="0.25">
      <c r="B577" s="31">
        <f>WEEKNUM(Tableau1[[#This Row],[Date]])</f>
        <v>31</v>
      </c>
      <c r="C577" s="32">
        <f>debut+ROW()-ROW(Tableau1[[#Headers],[Date]])-1</f>
        <v>45865</v>
      </c>
      <c r="D577" s="33" t="str">
        <f>UPPER(TEXT((Tableau1[[#This Row],[Date]]),"mmmm"))</f>
        <v>JUILLET</v>
      </c>
      <c r="E577" s="33">
        <f>YEAR(Tableau1[[#This Row],[Date]])</f>
        <v>2025</v>
      </c>
      <c r="F577" s="34"/>
      <c r="G577" s="34"/>
      <c r="H577" s="34"/>
      <c r="I577" s="34"/>
      <c r="J577" s="34"/>
      <c r="K577" s="39">
        <f>MOD(Tableau1[[#This Row],[Fin
apm]]-Tableau1[[#This Row],[Début
apm]],1)+MOD(Tableau1[[#This Row],[Fin
matin]]-Tableau1[[#This Row],[Début
matin]],1)</f>
        <v>0</v>
      </c>
      <c r="L577" s="39">
        <f>IFERROR(VLOOKUP(Tableau1[[#This Row],[Abs.]],Tmotif[],3,0),0)</f>
        <v>0</v>
      </c>
      <c r="M577" s="46">
        <f ca="1">IF(WEEKDAY(Tableau1[[#This Row],[Date]],2)&lt;7,0,MAX(0,SUM(OFFSET(Tableau1[[#This Row],[Heures]],-6,,7))+SUM(OFFSET(Tableau1[[#This Row],[H_Abs]],-6,,7))-_HS))</f>
        <v>0</v>
      </c>
    </row>
    <row r="578" spans="2:13" ht="15" hidden="1" customHeight="1" x14ac:dyDescent="0.25">
      <c r="B578" s="31">
        <f>WEEKNUM(Tableau1[[#This Row],[Date]])</f>
        <v>31</v>
      </c>
      <c r="C578" s="32">
        <f>debut+ROW()-ROW(Tableau1[[#Headers],[Date]])-1</f>
        <v>45866</v>
      </c>
      <c r="D578" s="33" t="str">
        <f>UPPER(TEXT((Tableau1[[#This Row],[Date]]),"mmmm"))</f>
        <v>JUILLET</v>
      </c>
      <c r="E578" s="33">
        <f>YEAR(Tableau1[[#This Row],[Date]])</f>
        <v>2025</v>
      </c>
      <c r="F578" s="34"/>
      <c r="G578" s="34"/>
      <c r="H578" s="34"/>
      <c r="I578" s="34"/>
      <c r="J578" s="34"/>
      <c r="K578" s="39">
        <f>MOD(Tableau1[[#This Row],[Fin
apm]]-Tableau1[[#This Row],[Début
apm]],1)+MOD(Tableau1[[#This Row],[Fin
matin]]-Tableau1[[#This Row],[Début
matin]],1)</f>
        <v>0</v>
      </c>
      <c r="L578" s="39">
        <f>IFERROR(VLOOKUP(Tableau1[[#This Row],[Abs.]],Tmotif[],3,0),0)</f>
        <v>0</v>
      </c>
      <c r="M578" s="46">
        <f ca="1">IF(WEEKDAY(Tableau1[[#This Row],[Date]],2)&lt;7,0,MAX(0,SUM(OFFSET(Tableau1[[#This Row],[Heures]],-6,,7))+SUM(OFFSET(Tableau1[[#This Row],[H_Abs]],-6,,7))-_HS))</f>
        <v>0</v>
      </c>
    </row>
    <row r="579" spans="2:13" ht="15" hidden="1" customHeight="1" x14ac:dyDescent="0.25">
      <c r="B579" s="31">
        <f>WEEKNUM(Tableau1[[#This Row],[Date]])</f>
        <v>31</v>
      </c>
      <c r="C579" s="32">
        <f>debut+ROW()-ROW(Tableau1[[#Headers],[Date]])-1</f>
        <v>45867</v>
      </c>
      <c r="D579" s="33" t="str">
        <f>UPPER(TEXT((Tableau1[[#This Row],[Date]]),"mmmm"))</f>
        <v>JUILLET</v>
      </c>
      <c r="E579" s="33">
        <f>YEAR(Tableau1[[#This Row],[Date]])</f>
        <v>2025</v>
      </c>
      <c r="F579" s="34"/>
      <c r="G579" s="34"/>
      <c r="H579" s="34"/>
      <c r="I579" s="34"/>
      <c r="J579" s="34"/>
      <c r="K579" s="39">
        <f>MOD(Tableau1[[#This Row],[Fin
apm]]-Tableau1[[#This Row],[Début
apm]],1)+MOD(Tableau1[[#This Row],[Fin
matin]]-Tableau1[[#This Row],[Début
matin]],1)</f>
        <v>0</v>
      </c>
      <c r="L579" s="39">
        <f>IFERROR(VLOOKUP(Tableau1[[#This Row],[Abs.]],Tmotif[],3,0),0)</f>
        <v>0</v>
      </c>
      <c r="M579" s="46">
        <f ca="1">IF(WEEKDAY(Tableau1[[#This Row],[Date]],2)&lt;7,0,MAX(0,SUM(OFFSET(Tableau1[[#This Row],[Heures]],-6,,7))+SUM(OFFSET(Tableau1[[#This Row],[H_Abs]],-6,,7))-_HS))</f>
        <v>0</v>
      </c>
    </row>
    <row r="580" spans="2:13" ht="15" hidden="1" customHeight="1" x14ac:dyDescent="0.25">
      <c r="B580" s="31">
        <f>WEEKNUM(Tableau1[[#This Row],[Date]])</f>
        <v>31</v>
      </c>
      <c r="C580" s="32">
        <f>debut+ROW()-ROW(Tableau1[[#Headers],[Date]])-1</f>
        <v>45868</v>
      </c>
      <c r="D580" s="33" t="str">
        <f>UPPER(TEXT((Tableau1[[#This Row],[Date]]),"mmmm"))</f>
        <v>JUILLET</v>
      </c>
      <c r="E580" s="33">
        <f>YEAR(Tableau1[[#This Row],[Date]])</f>
        <v>2025</v>
      </c>
      <c r="F580" s="34"/>
      <c r="G580" s="34"/>
      <c r="H580" s="34"/>
      <c r="I580" s="34"/>
      <c r="J580" s="34"/>
      <c r="K580" s="39">
        <f>MOD(Tableau1[[#This Row],[Fin
apm]]-Tableau1[[#This Row],[Début
apm]],1)+MOD(Tableau1[[#This Row],[Fin
matin]]-Tableau1[[#This Row],[Début
matin]],1)</f>
        <v>0</v>
      </c>
      <c r="L580" s="39">
        <f>IFERROR(VLOOKUP(Tableau1[[#This Row],[Abs.]],Tmotif[],3,0),0)</f>
        <v>0</v>
      </c>
      <c r="M580" s="46">
        <f ca="1">IF(WEEKDAY(Tableau1[[#This Row],[Date]],2)&lt;7,0,MAX(0,SUM(OFFSET(Tableau1[[#This Row],[Heures]],-6,,7))+SUM(OFFSET(Tableau1[[#This Row],[H_Abs]],-6,,7))-_HS))</f>
        <v>0</v>
      </c>
    </row>
    <row r="581" spans="2:13" ht="15" hidden="1" customHeight="1" x14ac:dyDescent="0.25">
      <c r="B581" s="31">
        <f>WEEKNUM(Tableau1[[#This Row],[Date]])</f>
        <v>31</v>
      </c>
      <c r="C581" s="32">
        <f>debut+ROW()-ROW(Tableau1[[#Headers],[Date]])-1</f>
        <v>45869</v>
      </c>
      <c r="D581" s="33" t="str">
        <f>UPPER(TEXT((Tableau1[[#This Row],[Date]]),"mmmm"))</f>
        <v>JUILLET</v>
      </c>
      <c r="E581" s="33">
        <f>YEAR(Tableau1[[#This Row],[Date]])</f>
        <v>2025</v>
      </c>
      <c r="F581" s="34"/>
      <c r="G581" s="34"/>
      <c r="H581" s="34"/>
      <c r="I581" s="34"/>
      <c r="J581" s="34"/>
      <c r="K581" s="39">
        <f>MOD(Tableau1[[#This Row],[Fin
apm]]-Tableau1[[#This Row],[Début
apm]],1)+MOD(Tableau1[[#This Row],[Fin
matin]]-Tableau1[[#This Row],[Début
matin]],1)</f>
        <v>0</v>
      </c>
      <c r="L581" s="39">
        <f>IFERROR(VLOOKUP(Tableau1[[#This Row],[Abs.]],Tmotif[],3,0),0)</f>
        <v>0</v>
      </c>
      <c r="M581" s="46">
        <f ca="1">IF(WEEKDAY(Tableau1[[#This Row],[Date]],2)&lt;7,0,MAX(0,SUM(OFFSET(Tableau1[[#This Row],[Heures]],-6,,7))+SUM(OFFSET(Tableau1[[#This Row],[H_Abs]],-6,,7))-_HS))</f>
        <v>0</v>
      </c>
    </row>
    <row r="582" spans="2:13" ht="15" hidden="1" customHeight="1" x14ac:dyDescent="0.25">
      <c r="B582" s="31">
        <f>WEEKNUM(Tableau1[[#This Row],[Date]])</f>
        <v>31</v>
      </c>
      <c r="C582" s="32">
        <f>debut+ROW()-ROW(Tableau1[[#Headers],[Date]])-1</f>
        <v>45870</v>
      </c>
      <c r="D582" s="33" t="str">
        <f>UPPER(TEXT((Tableau1[[#This Row],[Date]]),"mmmm"))</f>
        <v>AOÛT</v>
      </c>
      <c r="E582" s="33">
        <f>YEAR(Tableau1[[#This Row],[Date]])</f>
        <v>2025</v>
      </c>
      <c r="F582" s="34"/>
      <c r="G582" s="34"/>
      <c r="H582" s="34"/>
      <c r="I582" s="34"/>
      <c r="J582" s="34"/>
      <c r="K582" s="39">
        <f>MOD(Tableau1[[#This Row],[Fin
apm]]-Tableau1[[#This Row],[Début
apm]],1)+MOD(Tableau1[[#This Row],[Fin
matin]]-Tableau1[[#This Row],[Début
matin]],1)</f>
        <v>0</v>
      </c>
      <c r="L582" s="39">
        <f>IFERROR(VLOOKUP(Tableau1[[#This Row],[Abs.]],Tmotif[],3,0),0)</f>
        <v>0</v>
      </c>
      <c r="M582" s="46">
        <f ca="1">IF(WEEKDAY(Tableau1[[#This Row],[Date]],2)&lt;7,0,MAX(0,SUM(OFFSET(Tableau1[[#This Row],[Heures]],-6,,7))+SUM(OFFSET(Tableau1[[#This Row],[H_Abs]],-6,,7))-_HS))</f>
        <v>0</v>
      </c>
    </row>
    <row r="583" spans="2:13" ht="15" hidden="1" customHeight="1" x14ac:dyDescent="0.25">
      <c r="B583" s="31">
        <f>WEEKNUM(Tableau1[[#This Row],[Date]])</f>
        <v>31</v>
      </c>
      <c r="C583" s="32">
        <f>debut+ROW()-ROW(Tableau1[[#Headers],[Date]])-1</f>
        <v>45871</v>
      </c>
      <c r="D583" s="33" t="str">
        <f>UPPER(TEXT((Tableau1[[#This Row],[Date]]),"mmmm"))</f>
        <v>AOÛT</v>
      </c>
      <c r="E583" s="33">
        <f>YEAR(Tableau1[[#This Row],[Date]])</f>
        <v>2025</v>
      </c>
      <c r="F583" s="34"/>
      <c r="G583" s="34"/>
      <c r="H583" s="34"/>
      <c r="I583" s="34"/>
      <c r="J583" s="34"/>
      <c r="K583" s="39">
        <f>MOD(Tableau1[[#This Row],[Fin
apm]]-Tableau1[[#This Row],[Début
apm]],1)+MOD(Tableau1[[#This Row],[Fin
matin]]-Tableau1[[#This Row],[Début
matin]],1)</f>
        <v>0</v>
      </c>
      <c r="L583" s="39">
        <f>IFERROR(VLOOKUP(Tableau1[[#This Row],[Abs.]],Tmotif[],3,0),0)</f>
        <v>0</v>
      </c>
      <c r="M583" s="46">
        <f ca="1">IF(WEEKDAY(Tableau1[[#This Row],[Date]],2)&lt;7,0,MAX(0,SUM(OFFSET(Tableau1[[#This Row],[Heures]],-6,,7))+SUM(OFFSET(Tableau1[[#This Row],[H_Abs]],-6,,7))-_HS))</f>
        <v>0</v>
      </c>
    </row>
    <row r="584" spans="2:13" ht="15" hidden="1" customHeight="1" x14ac:dyDescent="0.25">
      <c r="B584" s="31">
        <f>WEEKNUM(Tableau1[[#This Row],[Date]])</f>
        <v>32</v>
      </c>
      <c r="C584" s="32">
        <f>debut+ROW()-ROW(Tableau1[[#Headers],[Date]])-1</f>
        <v>45872</v>
      </c>
      <c r="D584" s="33" t="str">
        <f>UPPER(TEXT((Tableau1[[#This Row],[Date]]),"mmmm"))</f>
        <v>AOÛT</v>
      </c>
      <c r="E584" s="33">
        <f>YEAR(Tableau1[[#This Row],[Date]])</f>
        <v>2025</v>
      </c>
      <c r="F584" s="34"/>
      <c r="G584" s="34"/>
      <c r="H584" s="34"/>
      <c r="I584" s="34"/>
      <c r="J584" s="34"/>
      <c r="K584" s="39">
        <f>MOD(Tableau1[[#This Row],[Fin
apm]]-Tableau1[[#This Row],[Début
apm]],1)+MOD(Tableau1[[#This Row],[Fin
matin]]-Tableau1[[#This Row],[Début
matin]],1)</f>
        <v>0</v>
      </c>
      <c r="L584" s="39">
        <f>IFERROR(VLOOKUP(Tableau1[[#This Row],[Abs.]],Tmotif[],3,0),0)</f>
        <v>0</v>
      </c>
      <c r="M584" s="46">
        <f ca="1">IF(WEEKDAY(Tableau1[[#This Row],[Date]],2)&lt;7,0,MAX(0,SUM(OFFSET(Tableau1[[#This Row],[Heures]],-6,,7))+SUM(OFFSET(Tableau1[[#This Row],[H_Abs]],-6,,7))-_HS))</f>
        <v>0</v>
      </c>
    </row>
    <row r="585" spans="2:13" ht="15" hidden="1" customHeight="1" x14ac:dyDescent="0.25">
      <c r="B585" s="31">
        <f>WEEKNUM(Tableau1[[#This Row],[Date]])</f>
        <v>32</v>
      </c>
      <c r="C585" s="32">
        <f>debut+ROW()-ROW(Tableau1[[#Headers],[Date]])-1</f>
        <v>45873</v>
      </c>
      <c r="D585" s="33" t="str">
        <f>UPPER(TEXT((Tableau1[[#This Row],[Date]]),"mmmm"))</f>
        <v>AOÛT</v>
      </c>
      <c r="E585" s="33">
        <f>YEAR(Tableau1[[#This Row],[Date]])</f>
        <v>2025</v>
      </c>
      <c r="F585" s="34"/>
      <c r="G585" s="34"/>
      <c r="H585" s="34"/>
      <c r="I585" s="34"/>
      <c r="J585" s="34"/>
      <c r="K585" s="39">
        <f>MOD(Tableau1[[#This Row],[Fin
apm]]-Tableau1[[#This Row],[Début
apm]],1)+MOD(Tableau1[[#This Row],[Fin
matin]]-Tableau1[[#This Row],[Début
matin]],1)</f>
        <v>0</v>
      </c>
      <c r="L585" s="39">
        <f>IFERROR(VLOOKUP(Tableau1[[#This Row],[Abs.]],Tmotif[],3,0),0)</f>
        <v>0</v>
      </c>
      <c r="M585" s="46">
        <f ca="1">IF(WEEKDAY(Tableau1[[#This Row],[Date]],2)&lt;7,0,MAX(0,SUM(OFFSET(Tableau1[[#This Row],[Heures]],-6,,7))+SUM(OFFSET(Tableau1[[#This Row],[H_Abs]],-6,,7))-_HS))</f>
        <v>0</v>
      </c>
    </row>
    <row r="586" spans="2:13" ht="15" hidden="1" customHeight="1" x14ac:dyDescent="0.25">
      <c r="B586" s="31">
        <f>WEEKNUM(Tableau1[[#This Row],[Date]])</f>
        <v>32</v>
      </c>
      <c r="C586" s="32">
        <f>debut+ROW()-ROW(Tableau1[[#Headers],[Date]])-1</f>
        <v>45874</v>
      </c>
      <c r="D586" s="33" t="str">
        <f>UPPER(TEXT((Tableau1[[#This Row],[Date]]),"mmmm"))</f>
        <v>AOÛT</v>
      </c>
      <c r="E586" s="33">
        <f>YEAR(Tableau1[[#This Row],[Date]])</f>
        <v>2025</v>
      </c>
      <c r="F586" s="34"/>
      <c r="G586" s="34"/>
      <c r="H586" s="34"/>
      <c r="I586" s="34"/>
      <c r="J586" s="34"/>
      <c r="K586" s="39">
        <f>MOD(Tableau1[[#This Row],[Fin
apm]]-Tableau1[[#This Row],[Début
apm]],1)+MOD(Tableau1[[#This Row],[Fin
matin]]-Tableau1[[#This Row],[Début
matin]],1)</f>
        <v>0</v>
      </c>
      <c r="L586" s="39">
        <f>IFERROR(VLOOKUP(Tableau1[[#This Row],[Abs.]],Tmotif[],3,0),0)</f>
        <v>0</v>
      </c>
      <c r="M586" s="46">
        <f ca="1">IF(WEEKDAY(Tableau1[[#This Row],[Date]],2)&lt;7,0,MAX(0,SUM(OFFSET(Tableau1[[#This Row],[Heures]],-6,,7))+SUM(OFFSET(Tableau1[[#This Row],[H_Abs]],-6,,7))-_HS))</f>
        <v>0</v>
      </c>
    </row>
    <row r="587" spans="2:13" ht="15" hidden="1" customHeight="1" x14ac:dyDescent="0.25">
      <c r="B587" s="31">
        <f>WEEKNUM(Tableau1[[#This Row],[Date]])</f>
        <v>32</v>
      </c>
      <c r="C587" s="32">
        <f>debut+ROW()-ROW(Tableau1[[#Headers],[Date]])-1</f>
        <v>45875</v>
      </c>
      <c r="D587" s="33" t="str">
        <f>UPPER(TEXT((Tableau1[[#This Row],[Date]]),"mmmm"))</f>
        <v>AOÛT</v>
      </c>
      <c r="E587" s="33">
        <f>YEAR(Tableau1[[#This Row],[Date]])</f>
        <v>2025</v>
      </c>
      <c r="F587" s="34"/>
      <c r="G587" s="34"/>
      <c r="H587" s="34"/>
      <c r="I587" s="34"/>
      <c r="J587" s="34"/>
      <c r="K587" s="39">
        <f>MOD(Tableau1[[#This Row],[Fin
apm]]-Tableau1[[#This Row],[Début
apm]],1)+MOD(Tableau1[[#This Row],[Fin
matin]]-Tableau1[[#This Row],[Début
matin]],1)</f>
        <v>0</v>
      </c>
      <c r="L587" s="39">
        <f>IFERROR(VLOOKUP(Tableau1[[#This Row],[Abs.]],Tmotif[],3,0),0)</f>
        <v>0</v>
      </c>
      <c r="M587" s="46">
        <f ca="1">IF(WEEKDAY(Tableau1[[#This Row],[Date]],2)&lt;7,0,MAX(0,SUM(OFFSET(Tableau1[[#This Row],[Heures]],-6,,7))+SUM(OFFSET(Tableau1[[#This Row],[H_Abs]],-6,,7))-_HS))</f>
        <v>0</v>
      </c>
    </row>
    <row r="588" spans="2:13" ht="15" hidden="1" customHeight="1" x14ac:dyDescent="0.25">
      <c r="B588" s="31">
        <f>WEEKNUM(Tableau1[[#This Row],[Date]])</f>
        <v>32</v>
      </c>
      <c r="C588" s="32">
        <f>debut+ROW()-ROW(Tableau1[[#Headers],[Date]])-1</f>
        <v>45876</v>
      </c>
      <c r="D588" s="33" t="str">
        <f>UPPER(TEXT((Tableau1[[#This Row],[Date]]),"mmmm"))</f>
        <v>AOÛT</v>
      </c>
      <c r="E588" s="33">
        <f>YEAR(Tableau1[[#This Row],[Date]])</f>
        <v>2025</v>
      </c>
      <c r="F588" s="34"/>
      <c r="G588" s="34"/>
      <c r="H588" s="34"/>
      <c r="I588" s="34"/>
      <c r="J588" s="34"/>
      <c r="K588" s="39">
        <f>MOD(Tableau1[[#This Row],[Fin
apm]]-Tableau1[[#This Row],[Début
apm]],1)+MOD(Tableau1[[#This Row],[Fin
matin]]-Tableau1[[#This Row],[Début
matin]],1)</f>
        <v>0</v>
      </c>
      <c r="L588" s="39">
        <f>IFERROR(VLOOKUP(Tableau1[[#This Row],[Abs.]],Tmotif[],3,0),0)</f>
        <v>0</v>
      </c>
      <c r="M588" s="46">
        <f ca="1">IF(WEEKDAY(Tableau1[[#This Row],[Date]],2)&lt;7,0,MAX(0,SUM(OFFSET(Tableau1[[#This Row],[Heures]],-6,,7))+SUM(OFFSET(Tableau1[[#This Row],[H_Abs]],-6,,7))-_HS))</f>
        <v>0</v>
      </c>
    </row>
    <row r="589" spans="2:13" ht="15" hidden="1" customHeight="1" x14ac:dyDescent="0.25">
      <c r="B589" s="31">
        <f>WEEKNUM(Tableau1[[#This Row],[Date]])</f>
        <v>32</v>
      </c>
      <c r="C589" s="32">
        <f>debut+ROW()-ROW(Tableau1[[#Headers],[Date]])-1</f>
        <v>45877</v>
      </c>
      <c r="D589" s="33" t="str">
        <f>UPPER(TEXT((Tableau1[[#This Row],[Date]]),"mmmm"))</f>
        <v>AOÛT</v>
      </c>
      <c r="E589" s="33">
        <f>YEAR(Tableau1[[#This Row],[Date]])</f>
        <v>2025</v>
      </c>
      <c r="F589" s="34"/>
      <c r="G589" s="34"/>
      <c r="H589" s="34"/>
      <c r="I589" s="34"/>
      <c r="J589" s="34"/>
      <c r="K589" s="39">
        <f>MOD(Tableau1[[#This Row],[Fin
apm]]-Tableau1[[#This Row],[Début
apm]],1)+MOD(Tableau1[[#This Row],[Fin
matin]]-Tableau1[[#This Row],[Début
matin]],1)</f>
        <v>0</v>
      </c>
      <c r="L589" s="39">
        <f>IFERROR(VLOOKUP(Tableau1[[#This Row],[Abs.]],Tmotif[],3,0),0)</f>
        <v>0</v>
      </c>
      <c r="M589" s="46">
        <f ca="1">IF(WEEKDAY(Tableau1[[#This Row],[Date]],2)&lt;7,0,MAX(0,SUM(OFFSET(Tableau1[[#This Row],[Heures]],-6,,7))+SUM(OFFSET(Tableau1[[#This Row],[H_Abs]],-6,,7))-_HS))</f>
        <v>0</v>
      </c>
    </row>
    <row r="590" spans="2:13" ht="15" hidden="1" customHeight="1" x14ac:dyDescent="0.25">
      <c r="B590" s="31">
        <f>WEEKNUM(Tableau1[[#This Row],[Date]])</f>
        <v>32</v>
      </c>
      <c r="C590" s="32">
        <f>debut+ROW()-ROW(Tableau1[[#Headers],[Date]])-1</f>
        <v>45878</v>
      </c>
      <c r="D590" s="33" t="str">
        <f>UPPER(TEXT((Tableau1[[#This Row],[Date]]),"mmmm"))</f>
        <v>AOÛT</v>
      </c>
      <c r="E590" s="33">
        <f>YEAR(Tableau1[[#This Row],[Date]])</f>
        <v>2025</v>
      </c>
      <c r="F590" s="34"/>
      <c r="G590" s="34"/>
      <c r="H590" s="34"/>
      <c r="I590" s="34"/>
      <c r="J590" s="34"/>
      <c r="K590" s="39">
        <f>MOD(Tableau1[[#This Row],[Fin
apm]]-Tableau1[[#This Row],[Début
apm]],1)+MOD(Tableau1[[#This Row],[Fin
matin]]-Tableau1[[#This Row],[Début
matin]],1)</f>
        <v>0</v>
      </c>
      <c r="L590" s="39">
        <f>IFERROR(VLOOKUP(Tableau1[[#This Row],[Abs.]],Tmotif[],3,0),0)</f>
        <v>0</v>
      </c>
      <c r="M590" s="46">
        <f ca="1">IF(WEEKDAY(Tableau1[[#This Row],[Date]],2)&lt;7,0,MAX(0,SUM(OFFSET(Tableau1[[#This Row],[Heures]],-6,,7))+SUM(OFFSET(Tableau1[[#This Row],[H_Abs]],-6,,7))-_HS))</f>
        <v>0</v>
      </c>
    </row>
    <row r="591" spans="2:13" ht="15" hidden="1" customHeight="1" x14ac:dyDescent="0.25">
      <c r="B591" s="31">
        <f>WEEKNUM(Tableau1[[#This Row],[Date]])</f>
        <v>33</v>
      </c>
      <c r="C591" s="32">
        <f>debut+ROW()-ROW(Tableau1[[#Headers],[Date]])-1</f>
        <v>45879</v>
      </c>
      <c r="D591" s="33" t="str">
        <f>UPPER(TEXT((Tableau1[[#This Row],[Date]]),"mmmm"))</f>
        <v>AOÛT</v>
      </c>
      <c r="E591" s="33">
        <f>YEAR(Tableau1[[#This Row],[Date]])</f>
        <v>2025</v>
      </c>
      <c r="F591" s="34"/>
      <c r="G591" s="34"/>
      <c r="H591" s="34"/>
      <c r="I591" s="34"/>
      <c r="J591" s="34"/>
      <c r="K591" s="39">
        <f>MOD(Tableau1[[#This Row],[Fin
apm]]-Tableau1[[#This Row],[Début
apm]],1)+MOD(Tableau1[[#This Row],[Fin
matin]]-Tableau1[[#This Row],[Début
matin]],1)</f>
        <v>0</v>
      </c>
      <c r="L591" s="39">
        <f>IFERROR(VLOOKUP(Tableau1[[#This Row],[Abs.]],Tmotif[],3,0),0)</f>
        <v>0</v>
      </c>
      <c r="M591" s="46">
        <f ca="1">IF(WEEKDAY(Tableau1[[#This Row],[Date]],2)&lt;7,0,MAX(0,SUM(OFFSET(Tableau1[[#This Row],[Heures]],-6,,7))+SUM(OFFSET(Tableau1[[#This Row],[H_Abs]],-6,,7))-_HS))</f>
        <v>0</v>
      </c>
    </row>
    <row r="592" spans="2:13" ht="15" hidden="1" customHeight="1" x14ac:dyDescent="0.25">
      <c r="B592" s="31">
        <f>WEEKNUM(Tableau1[[#This Row],[Date]])</f>
        <v>33</v>
      </c>
      <c r="C592" s="32">
        <f>debut+ROW()-ROW(Tableau1[[#Headers],[Date]])-1</f>
        <v>45880</v>
      </c>
      <c r="D592" s="33" t="str">
        <f>UPPER(TEXT((Tableau1[[#This Row],[Date]]),"mmmm"))</f>
        <v>AOÛT</v>
      </c>
      <c r="E592" s="33">
        <f>YEAR(Tableau1[[#This Row],[Date]])</f>
        <v>2025</v>
      </c>
      <c r="F592" s="34"/>
      <c r="G592" s="34"/>
      <c r="H592" s="34"/>
      <c r="I592" s="34"/>
      <c r="J592" s="34"/>
      <c r="K592" s="39">
        <f>MOD(Tableau1[[#This Row],[Fin
apm]]-Tableau1[[#This Row],[Début
apm]],1)+MOD(Tableau1[[#This Row],[Fin
matin]]-Tableau1[[#This Row],[Début
matin]],1)</f>
        <v>0</v>
      </c>
      <c r="L592" s="39">
        <f>IFERROR(VLOOKUP(Tableau1[[#This Row],[Abs.]],Tmotif[],3,0),0)</f>
        <v>0</v>
      </c>
      <c r="M592" s="46">
        <f ca="1">IF(WEEKDAY(Tableau1[[#This Row],[Date]],2)&lt;7,0,MAX(0,SUM(OFFSET(Tableau1[[#This Row],[Heures]],-6,,7))+SUM(OFFSET(Tableau1[[#This Row],[H_Abs]],-6,,7))-_HS))</f>
        <v>0</v>
      </c>
    </row>
    <row r="593" spans="2:13" ht="15" hidden="1" customHeight="1" x14ac:dyDescent="0.25">
      <c r="B593" s="31">
        <f>WEEKNUM(Tableau1[[#This Row],[Date]])</f>
        <v>33</v>
      </c>
      <c r="C593" s="32">
        <f>debut+ROW()-ROW(Tableau1[[#Headers],[Date]])-1</f>
        <v>45881</v>
      </c>
      <c r="D593" s="33" t="str">
        <f>UPPER(TEXT((Tableau1[[#This Row],[Date]]),"mmmm"))</f>
        <v>AOÛT</v>
      </c>
      <c r="E593" s="33">
        <f>YEAR(Tableau1[[#This Row],[Date]])</f>
        <v>2025</v>
      </c>
      <c r="F593" s="34"/>
      <c r="G593" s="34"/>
      <c r="H593" s="34"/>
      <c r="I593" s="34"/>
      <c r="J593" s="34"/>
      <c r="K593" s="39">
        <f>MOD(Tableau1[[#This Row],[Fin
apm]]-Tableau1[[#This Row],[Début
apm]],1)+MOD(Tableau1[[#This Row],[Fin
matin]]-Tableau1[[#This Row],[Début
matin]],1)</f>
        <v>0</v>
      </c>
      <c r="L593" s="39">
        <f>IFERROR(VLOOKUP(Tableau1[[#This Row],[Abs.]],Tmotif[],3,0),0)</f>
        <v>0</v>
      </c>
      <c r="M593" s="46">
        <f ca="1">IF(WEEKDAY(Tableau1[[#This Row],[Date]],2)&lt;7,0,MAX(0,SUM(OFFSET(Tableau1[[#This Row],[Heures]],-6,,7))+SUM(OFFSET(Tableau1[[#This Row],[H_Abs]],-6,,7))-_HS))</f>
        <v>0</v>
      </c>
    </row>
    <row r="594" spans="2:13" ht="15" hidden="1" customHeight="1" x14ac:dyDescent="0.25">
      <c r="B594" s="31">
        <f>WEEKNUM(Tableau1[[#This Row],[Date]])</f>
        <v>33</v>
      </c>
      <c r="C594" s="32">
        <f>debut+ROW()-ROW(Tableau1[[#Headers],[Date]])-1</f>
        <v>45882</v>
      </c>
      <c r="D594" s="33" t="str">
        <f>UPPER(TEXT((Tableau1[[#This Row],[Date]]),"mmmm"))</f>
        <v>AOÛT</v>
      </c>
      <c r="E594" s="33">
        <f>YEAR(Tableau1[[#This Row],[Date]])</f>
        <v>2025</v>
      </c>
      <c r="F594" s="34"/>
      <c r="G594" s="34"/>
      <c r="H594" s="34"/>
      <c r="I594" s="34"/>
      <c r="J594" s="34"/>
      <c r="K594" s="39">
        <f>MOD(Tableau1[[#This Row],[Fin
apm]]-Tableau1[[#This Row],[Début
apm]],1)+MOD(Tableau1[[#This Row],[Fin
matin]]-Tableau1[[#This Row],[Début
matin]],1)</f>
        <v>0</v>
      </c>
      <c r="L594" s="39">
        <f>IFERROR(VLOOKUP(Tableau1[[#This Row],[Abs.]],Tmotif[],3,0),0)</f>
        <v>0</v>
      </c>
      <c r="M594" s="46">
        <f ca="1">IF(WEEKDAY(Tableau1[[#This Row],[Date]],2)&lt;7,0,MAX(0,SUM(OFFSET(Tableau1[[#This Row],[Heures]],-6,,7))+SUM(OFFSET(Tableau1[[#This Row],[H_Abs]],-6,,7))-_HS))</f>
        <v>0</v>
      </c>
    </row>
    <row r="595" spans="2:13" ht="15" hidden="1" customHeight="1" x14ac:dyDescent="0.25">
      <c r="B595" s="31">
        <f>WEEKNUM(Tableau1[[#This Row],[Date]])</f>
        <v>33</v>
      </c>
      <c r="C595" s="32">
        <f>debut+ROW()-ROW(Tableau1[[#Headers],[Date]])-1</f>
        <v>45883</v>
      </c>
      <c r="D595" s="33" t="str">
        <f>UPPER(TEXT((Tableau1[[#This Row],[Date]]),"mmmm"))</f>
        <v>AOÛT</v>
      </c>
      <c r="E595" s="33">
        <f>YEAR(Tableau1[[#This Row],[Date]])</f>
        <v>2025</v>
      </c>
      <c r="F595" s="34"/>
      <c r="G595" s="34"/>
      <c r="H595" s="34"/>
      <c r="I595" s="34"/>
      <c r="J595" s="34"/>
      <c r="K595" s="39">
        <f>MOD(Tableau1[[#This Row],[Fin
apm]]-Tableau1[[#This Row],[Début
apm]],1)+MOD(Tableau1[[#This Row],[Fin
matin]]-Tableau1[[#This Row],[Début
matin]],1)</f>
        <v>0</v>
      </c>
      <c r="L595" s="39">
        <f>IFERROR(VLOOKUP(Tableau1[[#This Row],[Abs.]],Tmotif[],3,0),0)</f>
        <v>0</v>
      </c>
      <c r="M595" s="46">
        <f ca="1">IF(WEEKDAY(Tableau1[[#This Row],[Date]],2)&lt;7,0,MAX(0,SUM(OFFSET(Tableau1[[#This Row],[Heures]],-6,,7))+SUM(OFFSET(Tableau1[[#This Row],[H_Abs]],-6,,7))-_HS))</f>
        <v>0</v>
      </c>
    </row>
    <row r="596" spans="2:13" ht="15" hidden="1" customHeight="1" x14ac:dyDescent="0.25">
      <c r="B596" s="31">
        <f>WEEKNUM(Tableau1[[#This Row],[Date]])</f>
        <v>33</v>
      </c>
      <c r="C596" s="32">
        <f>debut+ROW()-ROW(Tableau1[[#Headers],[Date]])-1</f>
        <v>45884</v>
      </c>
      <c r="D596" s="33" t="str">
        <f>UPPER(TEXT((Tableau1[[#This Row],[Date]]),"mmmm"))</f>
        <v>AOÛT</v>
      </c>
      <c r="E596" s="33">
        <f>YEAR(Tableau1[[#This Row],[Date]])</f>
        <v>2025</v>
      </c>
      <c r="F596" s="34"/>
      <c r="G596" s="34"/>
      <c r="H596" s="34"/>
      <c r="I596" s="34"/>
      <c r="J596" s="34"/>
      <c r="K596" s="39">
        <f>MOD(Tableau1[[#This Row],[Fin
apm]]-Tableau1[[#This Row],[Début
apm]],1)+MOD(Tableau1[[#This Row],[Fin
matin]]-Tableau1[[#This Row],[Début
matin]],1)</f>
        <v>0</v>
      </c>
      <c r="L596" s="39">
        <f>IFERROR(VLOOKUP(Tableau1[[#This Row],[Abs.]],Tmotif[],3,0),0)</f>
        <v>0</v>
      </c>
      <c r="M596" s="46">
        <f ca="1">IF(WEEKDAY(Tableau1[[#This Row],[Date]],2)&lt;7,0,MAX(0,SUM(OFFSET(Tableau1[[#This Row],[Heures]],-6,,7))+SUM(OFFSET(Tableau1[[#This Row],[H_Abs]],-6,,7))-_HS))</f>
        <v>0</v>
      </c>
    </row>
    <row r="597" spans="2:13" ht="15" hidden="1" customHeight="1" x14ac:dyDescent="0.25">
      <c r="B597" s="31">
        <f>WEEKNUM(Tableau1[[#This Row],[Date]])</f>
        <v>33</v>
      </c>
      <c r="C597" s="32">
        <f>debut+ROW()-ROW(Tableau1[[#Headers],[Date]])-1</f>
        <v>45885</v>
      </c>
      <c r="D597" s="33" t="str">
        <f>UPPER(TEXT((Tableau1[[#This Row],[Date]]),"mmmm"))</f>
        <v>AOÛT</v>
      </c>
      <c r="E597" s="33">
        <f>YEAR(Tableau1[[#This Row],[Date]])</f>
        <v>2025</v>
      </c>
      <c r="F597" s="34"/>
      <c r="G597" s="34"/>
      <c r="H597" s="34"/>
      <c r="I597" s="34"/>
      <c r="J597" s="34"/>
      <c r="K597" s="39">
        <f>MOD(Tableau1[[#This Row],[Fin
apm]]-Tableau1[[#This Row],[Début
apm]],1)+MOD(Tableau1[[#This Row],[Fin
matin]]-Tableau1[[#This Row],[Début
matin]],1)</f>
        <v>0</v>
      </c>
      <c r="L597" s="39">
        <f>IFERROR(VLOOKUP(Tableau1[[#This Row],[Abs.]],Tmotif[],3,0),0)</f>
        <v>0</v>
      </c>
      <c r="M597" s="46">
        <f ca="1">IF(WEEKDAY(Tableau1[[#This Row],[Date]],2)&lt;7,0,MAX(0,SUM(OFFSET(Tableau1[[#This Row],[Heures]],-6,,7))+SUM(OFFSET(Tableau1[[#This Row],[H_Abs]],-6,,7))-_HS))</f>
        <v>0</v>
      </c>
    </row>
    <row r="598" spans="2:13" ht="15" hidden="1" customHeight="1" x14ac:dyDescent="0.25">
      <c r="B598" s="31">
        <f>WEEKNUM(Tableau1[[#This Row],[Date]])</f>
        <v>34</v>
      </c>
      <c r="C598" s="32">
        <f>debut+ROW()-ROW(Tableau1[[#Headers],[Date]])-1</f>
        <v>45886</v>
      </c>
      <c r="D598" s="33" t="str">
        <f>UPPER(TEXT((Tableau1[[#This Row],[Date]]),"mmmm"))</f>
        <v>AOÛT</v>
      </c>
      <c r="E598" s="33">
        <f>YEAR(Tableau1[[#This Row],[Date]])</f>
        <v>2025</v>
      </c>
      <c r="F598" s="34"/>
      <c r="G598" s="34"/>
      <c r="H598" s="34"/>
      <c r="I598" s="34"/>
      <c r="J598" s="34"/>
      <c r="K598" s="39">
        <f>MOD(Tableau1[[#This Row],[Fin
apm]]-Tableau1[[#This Row],[Début
apm]],1)+MOD(Tableau1[[#This Row],[Fin
matin]]-Tableau1[[#This Row],[Début
matin]],1)</f>
        <v>0</v>
      </c>
      <c r="L598" s="39">
        <f>IFERROR(VLOOKUP(Tableau1[[#This Row],[Abs.]],Tmotif[],3,0),0)</f>
        <v>0</v>
      </c>
      <c r="M598" s="46">
        <f ca="1">IF(WEEKDAY(Tableau1[[#This Row],[Date]],2)&lt;7,0,MAX(0,SUM(OFFSET(Tableau1[[#This Row],[Heures]],-6,,7))+SUM(OFFSET(Tableau1[[#This Row],[H_Abs]],-6,,7))-_HS))</f>
        <v>0</v>
      </c>
    </row>
    <row r="599" spans="2:13" ht="15" hidden="1" customHeight="1" x14ac:dyDescent="0.25">
      <c r="B599" s="31">
        <f>WEEKNUM(Tableau1[[#This Row],[Date]])</f>
        <v>34</v>
      </c>
      <c r="C599" s="32">
        <f>debut+ROW()-ROW(Tableau1[[#Headers],[Date]])-1</f>
        <v>45887</v>
      </c>
      <c r="D599" s="33" t="str">
        <f>UPPER(TEXT((Tableau1[[#This Row],[Date]]),"mmmm"))</f>
        <v>AOÛT</v>
      </c>
      <c r="E599" s="33">
        <f>YEAR(Tableau1[[#This Row],[Date]])</f>
        <v>2025</v>
      </c>
      <c r="F599" s="34"/>
      <c r="G599" s="34"/>
      <c r="H599" s="34"/>
      <c r="I599" s="34"/>
      <c r="J599" s="34"/>
      <c r="K599" s="39">
        <f>MOD(Tableau1[[#This Row],[Fin
apm]]-Tableau1[[#This Row],[Début
apm]],1)+MOD(Tableau1[[#This Row],[Fin
matin]]-Tableau1[[#This Row],[Début
matin]],1)</f>
        <v>0</v>
      </c>
      <c r="L599" s="39">
        <f>IFERROR(VLOOKUP(Tableau1[[#This Row],[Abs.]],Tmotif[],3,0),0)</f>
        <v>0</v>
      </c>
      <c r="M599" s="46">
        <f ca="1">IF(WEEKDAY(Tableau1[[#This Row],[Date]],2)&lt;7,0,MAX(0,SUM(OFFSET(Tableau1[[#This Row],[Heures]],-6,,7))+SUM(OFFSET(Tableau1[[#This Row],[H_Abs]],-6,,7))-_HS))</f>
        <v>0</v>
      </c>
    </row>
    <row r="600" spans="2:13" ht="15" hidden="1" customHeight="1" x14ac:dyDescent="0.25">
      <c r="B600" s="31">
        <f>WEEKNUM(Tableau1[[#This Row],[Date]])</f>
        <v>34</v>
      </c>
      <c r="C600" s="32">
        <f>debut+ROW()-ROW(Tableau1[[#Headers],[Date]])-1</f>
        <v>45888</v>
      </c>
      <c r="D600" s="33" t="str">
        <f>UPPER(TEXT((Tableau1[[#This Row],[Date]]),"mmmm"))</f>
        <v>AOÛT</v>
      </c>
      <c r="E600" s="33">
        <f>YEAR(Tableau1[[#This Row],[Date]])</f>
        <v>2025</v>
      </c>
      <c r="F600" s="34"/>
      <c r="G600" s="34"/>
      <c r="H600" s="34"/>
      <c r="I600" s="34"/>
      <c r="J600" s="34"/>
      <c r="K600" s="39">
        <f>MOD(Tableau1[[#This Row],[Fin
apm]]-Tableau1[[#This Row],[Début
apm]],1)+MOD(Tableau1[[#This Row],[Fin
matin]]-Tableau1[[#This Row],[Début
matin]],1)</f>
        <v>0</v>
      </c>
      <c r="L600" s="39">
        <f>IFERROR(VLOOKUP(Tableau1[[#This Row],[Abs.]],Tmotif[],3,0),0)</f>
        <v>0</v>
      </c>
      <c r="M600" s="46">
        <f ca="1">IF(WEEKDAY(Tableau1[[#This Row],[Date]],2)&lt;7,0,MAX(0,SUM(OFFSET(Tableau1[[#This Row],[Heures]],-6,,7))+SUM(OFFSET(Tableau1[[#This Row],[H_Abs]],-6,,7))-_HS))</f>
        <v>0</v>
      </c>
    </row>
    <row r="601" spans="2:13" ht="15" hidden="1" customHeight="1" x14ac:dyDescent="0.25">
      <c r="B601" s="31">
        <f>WEEKNUM(Tableau1[[#This Row],[Date]])</f>
        <v>34</v>
      </c>
      <c r="C601" s="32">
        <f>debut+ROW()-ROW(Tableau1[[#Headers],[Date]])-1</f>
        <v>45889</v>
      </c>
      <c r="D601" s="33" t="str">
        <f>UPPER(TEXT((Tableau1[[#This Row],[Date]]),"mmmm"))</f>
        <v>AOÛT</v>
      </c>
      <c r="E601" s="33">
        <f>YEAR(Tableau1[[#This Row],[Date]])</f>
        <v>2025</v>
      </c>
      <c r="F601" s="34"/>
      <c r="G601" s="34"/>
      <c r="H601" s="34"/>
      <c r="I601" s="34"/>
      <c r="J601" s="34"/>
      <c r="K601" s="39">
        <f>MOD(Tableau1[[#This Row],[Fin
apm]]-Tableau1[[#This Row],[Début
apm]],1)+MOD(Tableau1[[#This Row],[Fin
matin]]-Tableau1[[#This Row],[Début
matin]],1)</f>
        <v>0</v>
      </c>
      <c r="L601" s="39">
        <f>IFERROR(VLOOKUP(Tableau1[[#This Row],[Abs.]],Tmotif[],3,0),0)</f>
        <v>0</v>
      </c>
      <c r="M601" s="46">
        <f ca="1">IF(WEEKDAY(Tableau1[[#This Row],[Date]],2)&lt;7,0,MAX(0,SUM(OFFSET(Tableau1[[#This Row],[Heures]],-6,,7))+SUM(OFFSET(Tableau1[[#This Row],[H_Abs]],-6,,7))-_HS))</f>
        <v>0</v>
      </c>
    </row>
    <row r="602" spans="2:13" ht="15" hidden="1" customHeight="1" x14ac:dyDescent="0.25">
      <c r="B602" s="31">
        <f>WEEKNUM(Tableau1[[#This Row],[Date]])</f>
        <v>34</v>
      </c>
      <c r="C602" s="32">
        <f>debut+ROW()-ROW(Tableau1[[#Headers],[Date]])-1</f>
        <v>45890</v>
      </c>
      <c r="D602" s="33" t="str">
        <f>UPPER(TEXT((Tableau1[[#This Row],[Date]]),"mmmm"))</f>
        <v>AOÛT</v>
      </c>
      <c r="E602" s="33">
        <f>YEAR(Tableau1[[#This Row],[Date]])</f>
        <v>2025</v>
      </c>
      <c r="F602" s="34"/>
      <c r="G602" s="34"/>
      <c r="H602" s="34"/>
      <c r="I602" s="34"/>
      <c r="J602" s="34"/>
      <c r="K602" s="39">
        <f>MOD(Tableau1[[#This Row],[Fin
apm]]-Tableau1[[#This Row],[Début
apm]],1)+MOD(Tableau1[[#This Row],[Fin
matin]]-Tableau1[[#This Row],[Début
matin]],1)</f>
        <v>0</v>
      </c>
      <c r="L602" s="39">
        <f>IFERROR(VLOOKUP(Tableau1[[#This Row],[Abs.]],Tmotif[],3,0),0)</f>
        <v>0</v>
      </c>
      <c r="M602" s="46">
        <f ca="1">IF(WEEKDAY(Tableau1[[#This Row],[Date]],2)&lt;7,0,MAX(0,SUM(OFFSET(Tableau1[[#This Row],[Heures]],-6,,7))+SUM(OFFSET(Tableau1[[#This Row],[H_Abs]],-6,,7))-_HS))</f>
        <v>0</v>
      </c>
    </row>
    <row r="603" spans="2:13" ht="15" hidden="1" customHeight="1" x14ac:dyDescent="0.25">
      <c r="B603" s="31">
        <f>WEEKNUM(Tableau1[[#This Row],[Date]])</f>
        <v>34</v>
      </c>
      <c r="C603" s="32">
        <f>debut+ROW()-ROW(Tableau1[[#Headers],[Date]])-1</f>
        <v>45891</v>
      </c>
      <c r="D603" s="33" t="str">
        <f>UPPER(TEXT((Tableau1[[#This Row],[Date]]),"mmmm"))</f>
        <v>AOÛT</v>
      </c>
      <c r="E603" s="33">
        <f>YEAR(Tableau1[[#This Row],[Date]])</f>
        <v>2025</v>
      </c>
      <c r="F603" s="34"/>
      <c r="G603" s="34"/>
      <c r="H603" s="34"/>
      <c r="I603" s="34"/>
      <c r="J603" s="34"/>
      <c r="K603" s="39">
        <f>MOD(Tableau1[[#This Row],[Fin
apm]]-Tableau1[[#This Row],[Début
apm]],1)+MOD(Tableau1[[#This Row],[Fin
matin]]-Tableau1[[#This Row],[Début
matin]],1)</f>
        <v>0</v>
      </c>
      <c r="L603" s="39">
        <f>IFERROR(VLOOKUP(Tableau1[[#This Row],[Abs.]],Tmotif[],3,0),0)</f>
        <v>0</v>
      </c>
      <c r="M603" s="46">
        <f ca="1">IF(WEEKDAY(Tableau1[[#This Row],[Date]],2)&lt;7,0,MAX(0,SUM(OFFSET(Tableau1[[#This Row],[Heures]],-6,,7))+SUM(OFFSET(Tableau1[[#This Row],[H_Abs]],-6,,7))-_HS))</f>
        <v>0</v>
      </c>
    </row>
    <row r="604" spans="2:13" ht="15" hidden="1" customHeight="1" x14ac:dyDescent="0.25">
      <c r="B604" s="31">
        <f>WEEKNUM(Tableau1[[#This Row],[Date]])</f>
        <v>34</v>
      </c>
      <c r="C604" s="32">
        <f>debut+ROW()-ROW(Tableau1[[#Headers],[Date]])-1</f>
        <v>45892</v>
      </c>
      <c r="D604" s="33" t="str">
        <f>UPPER(TEXT((Tableau1[[#This Row],[Date]]),"mmmm"))</f>
        <v>AOÛT</v>
      </c>
      <c r="E604" s="33">
        <f>YEAR(Tableau1[[#This Row],[Date]])</f>
        <v>2025</v>
      </c>
      <c r="F604" s="34"/>
      <c r="G604" s="34"/>
      <c r="H604" s="34"/>
      <c r="I604" s="34"/>
      <c r="J604" s="34"/>
      <c r="K604" s="39">
        <f>MOD(Tableau1[[#This Row],[Fin
apm]]-Tableau1[[#This Row],[Début
apm]],1)+MOD(Tableau1[[#This Row],[Fin
matin]]-Tableau1[[#This Row],[Début
matin]],1)</f>
        <v>0</v>
      </c>
      <c r="L604" s="39">
        <f>IFERROR(VLOOKUP(Tableau1[[#This Row],[Abs.]],Tmotif[],3,0),0)</f>
        <v>0</v>
      </c>
      <c r="M604" s="46">
        <f ca="1">IF(WEEKDAY(Tableau1[[#This Row],[Date]],2)&lt;7,0,MAX(0,SUM(OFFSET(Tableau1[[#This Row],[Heures]],-6,,7))+SUM(OFFSET(Tableau1[[#This Row],[H_Abs]],-6,,7))-_HS))</f>
        <v>0</v>
      </c>
    </row>
    <row r="605" spans="2:13" ht="15" hidden="1" customHeight="1" x14ac:dyDescent="0.25">
      <c r="B605" s="31">
        <f>WEEKNUM(Tableau1[[#This Row],[Date]])</f>
        <v>35</v>
      </c>
      <c r="C605" s="32">
        <f>debut+ROW()-ROW(Tableau1[[#Headers],[Date]])-1</f>
        <v>45893</v>
      </c>
      <c r="D605" s="33" t="str">
        <f>UPPER(TEXT((Tableau1[[#This Row],[Date]]),"mmmm"))</f>
        <v>AOÛT</v>
      </c>
      <c r="E605" s="33">
        <f>YEAR(Tableau1[[#This Row],[Date]])</f>
        <v>2025</v>
      </c>
      <c r="F605" s="34"/>
      <c r="G605" s="34"/>
      <c r="H605" s="34"/>
      <c r="I605" s="34"/>
      <c r="J605" s="34"/>
      <c r="K605" s="39">
        <f>MOD(Tableau1[[#This Row],[Fin
apm]]-Tableau1[[#This Row],[Début
apm]],1)+MOD(Tableau1[[#This Row],[Fin
matin]]-Tableau1[[#This Row],[Début
matin]],1)</f>
        <v>0</v>
      </c>
      <c r="L605" s="39">
        <f>IFERROR(VLOOKUP(Tableau1[[#This Row],[Abs.]],Tmotif[],3,0),0)</f>
        <v>0</v>
      </c>
      <c r="M605" s="46">
        <f ca="1">IF(WEEKDAY(Tableau1[[#This Row],[Date]],2)&lt;7,0,MAX(0,SUM(OFFSET(Tableau1[[#This Row],[Heures]],-6,,7))+SUM(OFFSET(Tableau1[[#This Row],[H_Abs]],-6,,7))-_HS))</f>
        <v>0</v>
      </c>
    </row>
    <row r="606" spans="2:13" ht="15" hidden="1" customHeight="1" x14ac:dyDescent="0.25">
      <c r="B606" s="31">
        <f>WEEKNUM(Tableau1[[#This Row],[Date]])</f>
        <v>35</v>
      </c>
      <c r="C606" s="32">
        <f>debut+ROW()-ROW(Tableau1[[#Headers],[Date]])-1</f>
        <v>45894</v>
      </c>
      <c r="D606" s="33" t="str">
        <f>UPPER(TEXT((Tableau1[[#This Row],[Date]]),"mmmm"))</f>
        <v>AOÛT</v>
      </c>
      <c r="E606" s="33">
        <f>YEAR(Tableau1[[#This Row],[Date]])</f>
        <v>2025</v>
      </c>
      <c r="F606" s="34"/>
      <c r="G606" s="34"/>
      <c r="H606" s="34"/>
      <c r="I606" s="34"/>
      <c r="J606" s="34"/>
      <c r="K606" s="39">
        <f>MOD(Tableau1[[#This Row],[Fin
apm]]-Tableau1[[#This Row],[Début
apm]],1)+MOD(Tableau1[[#This Row],[Fin
matin]]-Tableau1[[#This Row],[Début
matin]],1)</f>
        <v>0</v>
      </c>
      <c r="L606" s="39">
        <f>IFERROR(VLOOKUP(Tableau1[[#This Row],[Abs.]],Tmotif[],3,0),0)</f>
        <v>0</v>
      </c>
      <c r="M606" s="46">
        <f ca="1">IF(WEEKDAY(Tableau1[[#This Row],[Date]],2)&lt;7,0,MAX(0,SUM(OFFSET(Tableau1[[#This Row],[Heures]],-6,,7))+SUM(OFFSET(Tableau1[[#This Row],[H_Abs]],-6,,7))-_HS))</f>
        <v>0</v>
      </c>
    </row>
    <row r="607" spans="2:13" ht="15" hidden="1" customHeight="1" x14ac:dyDescent="0.25">
      <c r="B607" s="31">
        <f>WEEKNUM(Tableau1[[#This Row],[Date]])</f>
        <v>35</v>
      </c>
      <c r="C607" s="32">
        <f>debut+ROW()-ROW(Tableau1[[#Headers],[Date]])-1</f>
        <v>45895</v>
      </c>
      <c r="D607" s="33" t="str">
        <f>UPPER(TEXT((Tableau1[[#This Row],[Date]]),"mmmm"))</f>
        <v>AOÛT</v>
      </c>
      <c r="E607" s="33">
        <f>YEAR(Tableau1[[#This Row],[Date]])</f>
        <v>2025</v>
      </c>
      <c r="F607" s="34"/>
      <c r="G607" s="34"/>
      <c r="H607" s="34"/>
      <c r="I607" s="34"/>
      <c r="J607" s="34"/>
      <c r="K607" s="39">
        <f>MOD(Tableau1[[#This Row],[Fin
apm]]-Tableau1[[#This Row],[Début
apm]],1)+MOD(Tableau1[[#This Row],[Fin
matin]]-Tableau1[[#This Row],[Début
matin]],1)</f>
        <v>0</v>
      </c>
      <c r="L607" s="39">
        <f>IFERROR(VLOOKUP(Tableau1[[#This Row],[Abs.]],Tmotif[],3,0),0)</f>
        <v>0</v>
      </c>
      <c r="M607" s="46">
        <f ca="1">IF(WEEKDAY(Tableau1[[#This Row],[Date]],2)&lt;7,0,MAX(0,SUM(OFFSET(Tableau1[[#This Row],[Heures]],-6,,7))+SUM(OFFSET(Tableau1[[#This Row],[H_Abs]],-6,,7))-_HS))</f>
        <v>0</v>
      </c>
    </row>
    <row r="608" spans="2:13" ht="15" hidden="1" customHeight="1" x14ac:dyDescent="0.25">
      <c r="B608" s="31">
        <f>WEEKNUM(Tableau1[[#This Row],[Date]])</f>
        <v>35</v>
      </c>
      <c r="C608" s="32">
        <f>debut+ROW()-ROW(Tableau1[[#Headers],[Date]])-1</f>
        <v>45896</v>
      </c>
      <c r="D608" s="33" t="str">
        <f>UPPER(TEXT((Tableau1[[#This Row],[Date]]),"mmmm"))</f>
        <v>AOÛT</v>
      </c>
      <c r="E608" s="33">
        <f>YEAR(Tableau1[[#This Row],[Date]])</f>
        <v>2025</v>
      </c>
      <c r="F608" s="34"/>
      <c r="G608" s="34"/>
      <c r="H608" s="34"/>
      <c r="I608" s="34"/>
      <c r="J608" s="34"/>
      <c r="K608" s="39">
        <f>MOD(Tableau1[[#This Row],[Fin
apm]]-Tableau1[[#This Row],[Début
apm]],1)+MOD(Tableau1[[#This Row],[Fin
matin]]-Tableau1[[#This Row],[Début
matin]],1)</f>
        <v>0</v>
      </c>
      <c r="L608" s="39">
        <f>IFERROR(VLOOKUP(Tableau1[[#This Row],[Abs.]],Tmotif[],3,0),0)</f>
        <v>0</v>
      </c>
      <c r="M608" s="46">
        <f ca="1">IF(WEEKDAY(Tableau1[[#This Row],[Date]],2)&lt;7,0,MAX(0,SUM(OFFSET(Tableau1[[#This Row],[Heures]],-6,,7))+SUM(OFFSET(Tableau1[[#This Row],[H_Abs]],-6,,7))-_HS))</f>
        <v>0</v>
      </c>
    </row>
    <row r="609" spans="2:13" ht="15" hidden="1" customHeight="1" x14ac:dyDescent="0.25">
      <c r="B609" s="31">
        <f>WEEKNUM(Tableau1[[#This Row],[Date]])</f>
        <v>35</v>
      </c>
      <c r="C609" s="32">
        <f>debut+ROW()-ROW(Tableau1[[#Headers],[Date]])-1</f>
        <v>45897</v>
      </c>
      <c r="D609" s="33" t="str">
        <f>UPPER(TEXT((Tableau1[[#This Row],[Date]]),"mmmm"))</f>
        <v>AOÛT</v>
      </c>
      <c r="E609" s="33">
        <f>YEAR(Tableau1[[#This Row],[Date]])</f>
        <v>2025</v>
      </c>
      <c r="F609" s="34"/>
      <c r="G609" s="34"/>
      <c r="H609" s="34"/>
      <c r="I609" s="34"/>
      <c r="J609" s="34"/>
      <c r="K609" s="39">
        <f>MOD(Tableau1[[#This Row],[Fin
apm]]-Tableau1[[#This Row],[Début
apm]],1)+MOD(Tableau1[[#This Row],[Fin
matin]]-Tableau1[[#This Row],[Début
matin]],1)</f>
        <v>0</v>
      </c>
      <c r="L609" s="39">
        <f>IFERROR(VLOOKUP(Tableau1[[#This Row],[Abs.]],Tmotif[],3,0),0)</f>
        <v>0</v>
      </c>
      <c r="M609" s="46">
        <f ca="1">IF(WEEKDAY(Tableau1[[#This Row],[Date]],2)&lt;7,0,MAX(0,SUM(OFFSET(Tableau1[[#This Row],[Heures]],-6,,7))+SUM(OFFSET(Tableau1[[#This Row],[H_Abs]],-6,,7))-_HS))</f>
        <v>0</v>
      </c>
    </row>
    <row r="610" spans="2:13" ht="15" hidden="1" customHeight="1" x14ac:dyDescent="0.25">
      <c r="B610" s="31">
        <f>WEEKNUM(Tableau1[[#This Row],[Date]])</f>
        <v>35</v>
      </c>
      <c r="C610" s="32">
        <f>debut+ROW()-ROW(Tableau1[[#Headers],[Date]])-1</f>
        <v>45898</v>
      </c>
      <c r="D610" s="33" t="str">
        <f>UPPER(TEXT((Tableau1[[#This Row],[Date]]),"mmmm"))</f>
        <v>AOÛT</v>
      </c>
      <c r="E610" s="33">
        <f>YEAR(Tableau1[[#This Row],[Date]])</f>
        <v>2025</v>
      </c>
      <c r="F610" s="34"/>
      <c r="G610" s="34"/>
      <c r="H610" s="34"/>
      <c r="I610" s="34"/>
      <c r="J610" s="34"/>
      <c r="K610" s="39">
        <f>MOD(Tableau1[[#This Row],[Fin
apm]]-Tableau1[[#This Row],[Début
apm]],1)+MOD(Tableau1[[#This Row],[Fin
matin]]-Tableau1[[#This Row],[Début
matin]],1)</f>
        <v>0</v>
      </c>
      <c r="L610" s="39">
        <f>IFERROR(VLOOKUP(Tableau1[[#This Row],[Abs.]],Tmotif[],3,0),0)</f>
        <v>0</v>
      </c>
      <c r="M610" s="46">
        <f ca="1">IF(WEEKDAY(Tableau1[[#This Row],[Date]],2)&lt;7,0,MAX(0,SUM(OFFSET(Tableau1[[#This Row],[Heures]],-6,,7))+SUM(OFFSET(Tableau1[[#This Row],[H_Abs]],-6,,7))-_HS))</f>
        <v>0</v>
      </c>
    </row>
    <row r="611" spans="2:13" ht="15" hidden="1" customHeight="1" x14ac:dyDescent="0.25">
      <c r="B611" s="31">
        <f>WEEKNUM(Tableau1[[#This Row],[Date]])</f>
        <v>35</v>
      </c>
      <c r="C611" s="32">
        <f>debut+ROW()-ROW(Tableau1[[#Headers],[Date]])-1</f>
        <v>45899</v>
      </c>
      <c r="D611" s="33" t="str">
        <f>UPPER(TEXT((Tableau1[[#This Row],[Date]]),"mmmm"))</f>
        <v>AOÛT</v>
      </c>
      <c r="E611" s="33">
        <f>YEAR(Tableau1[[#This Row],[Date]])</f>
        <v>2025</v>
      </c>
      <c r="F611" s="34"/>
      <c r="G611" s="34"/>
      <c r="H611" s="34"/>
      <c r="I611" s="34"/>
      <c r="J611" s="34"/>
      <c r="K611" s="39">
        <f>MOD(Tableau1[[#This Row],[Fin
apm]]-Tableau1[[#This Row],[Début
apm]],1)+MOD(Tableau1[[#This Row],[Fin
matin]]-Tableau1[[#This Row],[Début
matin]],1)</f>
        <v>0</v>
      </c>
      <c r="L611" s="39">
        <f>IFERROR(VLOOKUP(Tableau1[[#This Row],[Abs.]],Tmotif[],3,0),0)</f>
        <v>0</v>
      </c>
      <c r="M611" s="46">
        <f ca="1">IF(WEEKDAY(Tableau1[[#This Row],[Date]],2)&lt;7,0,MAX(0,SUM(OFFSET(Tableau1[[#This Row],[Heures]],-6,,7))+SUM(OFFSET(Tableau1[[#This Row],[H_Abs]],-6,,7))-_HS))</f>
        <v>0</v>
      </c>
    </row>
    <row r="612" spans="2:13" ht="15" hidden="1" customHeight="1" x14ac:dyDescent="0.25">
      <c r="B612" s="31">
        <f>WEEKNUM(Tableau1[[#This Row],[Date]])</f>
        <v>36</v>
      </c>
      <c r="C612" s="32">
        <f>debut+ROW()-ROW(Tableau1[[#Headers],[Date]])-1</f>
        <v>45900</v>
      </c>
      <c r="D612" s="33" t="str">
        <f>UPPER(TEXT((Tableau1[[#This Row],[Date]]),"mmmm"))</f>
        <v>AOÛT</v>
      </c>
      <c r="E612" s="33">
        <f>YEAR(Tableau1[[#This Row],[Date]])</f>
        <v>2025</v>
      </c>
      <c r="F612" s="34"/>
      <c r="G612" s="34"/>
      <c r="H612" s="34"/>
      <c r="I612" s="34"/>
      <c r="J612" s="34"/>
      <c r="K612" s="39">
        <f>MOD(Tableau1[[#This Row],[Fin
apm]]-Tableau1[[#This Row],[Début
apm]],1)+MOD(Tableau1[[#This Row],[Fin
matin]]-Tableau1[[#This Row],[Début
matin]],1)</f>
        <v>0</v>
      </c>
      <c r="L612" s="39">
        <f>IFERROR(VLOOKUP(Tableau1[[#This Row],[Abs.]],Tmotif[],3,0),0)</f>
        <v>0</v>
      </c>
      <c r="M612" s="46">
        <f ca="1">IF(WEEKDAY(Tableau1[[#This Row],[Date]],2)&lt;7,0,MAX(0,SUM(OFFSET(Tableau1[[#This Row],[Heures]],-6,,7))+SUM(OFFSET(Tableau1[[#This Row],[H_Abs]],-6,,7))-_HS))</f>
        <v>0</v>
      </c>
    </row>
    <row r="613" spans="2:13" ht="15" hidden="1" customHeight="1" x14ac:dyDescent="0.25">
      <c r="B613" s="31">
        <f>WEEKNUM(Tableau1[[#This Row],[Date]])</f>
        <v>36</v>
      </c>
      <c r="C613" s="32">
        <f>debut+ROW()-ROW(Tableau1[[#Headers],[Date]])-1</f>
        <v>45901</v>
      </c>
      <c r="D613" s="33" t="str">
        <f>UPPER(TEXT((Tableau1[[#This Row],[Date]]),"mmmm"))</f>
        <v>SEPTEMBRE</v>
      </c>
      <c r="E613" s="33">
        <f>YEAR(Tableau1[[#This Row],[Date]])</f>
        <v>2025</v>
      </c>
      <c r="F613" s="34"/>
      <c r="G613" s="34"/>
      <c r="H613" s="34"/>
      <c r="I613" s="34"/>
      <c r="J613" s="34"/>
      <c r="K613" s="39">
        <f>MOD(Tableau1[[#This Row],[Fin
apm]]-Tableau1[[#This Row],[Début
apm]],1)+MOD(Tableau1[[#This Row],[Fin
matin]]-Tableau1[[#This Row],[Début
matin]],1)</f>
        <v>0</v>
      </c>
      <c r="L613" s="39">
        <f>IFERROR(VLOOKUP(Tableau1[[#This Row],[Abs.]],Tmotif[],3,0),0)</f>
        <v>0</v>
      </c>
      <c r="M613" s="46">
        <f ca="1">IF(WEEKDAY(Tableau1[[#This Row],[Date]],2)&lt;7,0,MAX(0,SUM(OFFSET(Tableau1[[#This Row],[Heures]],-6,,7))+SUM(OFFSET(Tableau1[[#This Row],[H_Abs]],-6,,7))-_HS))</f>
        <v>0</v>
      </c>
    </row>
    <row r="614" spans="2:13" ht="15" hidden="1" customHeight="1" x14ac:dyDescent="0.25">
      <c r="B614" s="31">
        <f>WEEKNUM(Tableau1[[#This Row],[Date]])</f>
        <v>36</v>
      </c>
      <c r="C614" s="32">
        <f>debut+ROW()-ROW(Tableau1[[#Headers],[Date]])-1</f>
        <v>45902</v>
      </c>
      <c r="D614" s="33" t="str">
        <f>UPPER(TEXT((Tableau1[[#This Row],[Date]]),"mmmm"))</f>
        <v>SEPTEMBRE</v>
      </c>
      <c r="E614" s="33">
        <f>YEAR(Tableau1[[#This Row],[Date]])</f>
        <v>2025</v>
      </c>
      <c r="F614" s="34"/>
      <c r="G614" s="34"/>
      <c r="H614" s="34"/>
      <c r="I614" s="34"/>
      <c r="J614" s="34"/>
      <c r="K614" s="39">
        <f>MOD(Tableau1[[#This Row],[Fin
apm]]-Tableau1[[#This Row],[Début
apm]],1)+MOD(Tableau1[[#This Row],[Fin
matin]]-Tableau1[[#This Row],[Début
matin]],1)</f>
        <v>0</v>
      </c>
      <c r="L614" s="39">
        <f>IFERROR(VLOOKUP(Tableau1[[#This Row],[Abs.]],Tmotif[],3,0),0)</f>
        <v>0</v>
      </c>
      <c r="M614" s="46">
        <f ca="1">IF(WEEKDAY(Tableau1[[#This Row],[Date]],2)&lt;7,0,MAX(0,SUM(OFFSET(Tableau1[[#This Row],[Heures]],-6,,7))+SUM(OFFSET(Tableau1[[#This Row],[H_Abs]],-6,,7))-_HS))</f>
        <v>0</v>
      </c>
    </row>
    <row r="615" spans="2:13" ht="15" hidden="1" customHeight="1" x14ac:dyDescent="0.25">
      <c r="B615" s="31">
        <f>WEEKNUM(Tableau1[[#This Row],[Date]])</f>
        <v>36</v>
      </c>
      <c r="C615" s="32">
        <f>debut+ROW()-ROW(Tableau1[[#Headers],[Date]])-1</f>
        <v>45903</v>
      </c>
      <c r="D615" s="33" t="str">
        <f>UPPER(TEXT((Tableau1[[#This Row],[Date]]),"mmmm"))</f>
        <v>SEPTEMBRE</v>
      </c>
      <c r="E615" s="33">
        <f>YEAR(Tableau1[[#This Row],[Date]])</f>
        <v>2025</v>
      </c>
      <c r="F615" s="34"/>
      <c r="G615" s="34"/>
      <c r="H615" s="34"/>
      <c r="I615" s="34"/>
      <c r="J615" s="34"/>
      <c r="K615" s="39">
        <f>MOD(Tableau1[[#This Row],[Fin
apm]]-Tableau1[[#This Row],[Début
apm]],1)+MOD(Tableau1[[#This Row],[Fin
matin]]-Tableau1[[#This Row],[Début
matin]],1)</f>
        <v>0</v>
      </c>
      <c r="L615" s="39">
        <f>IFERROR(VLOOKUP(Tableau1[[#This Row],[Abs.]],Tmotif[],3,0),0)</f>
        <v>0</v>
      </c>
      <c r="M615" s="46">
        <f ca="1">IF(WEEKDAY(Tableau1[[#This Row],[Date]],2)&lt;7,0,MAX(0,SUM(OFFSET(Tableau1[[#This Row],[Heures]],-6,,7))+SUM(OFFSET(Tableau1[[#This Row],[H_Abs]],-6,,7))-_HS))</f>
        <v>0</v>
      </c>
    </row>
    <row r="616" spans="2:13" ht="15" hidden="1" customHeight="1" x14ac:dyDescent="0.25">
      <c r="B616" s="31">
        <f>WEEKNUM(Tableau1[[#This Row],[Date]])</f>
        <v>36</v>
      </c>
      <c r="C616" s="32">
        <f>debut+ROW()-ROW(Tableau1[[#Headers],[Date]])-1</f>
        <v>45904</v>
      </c>
      <c r="D616" s="33" t="str">
        <f>UPPER(TEXT((Tableau1[[#This Row],[Date]]),"mmmm"))</f>
        <v>SEPTEMBRE</v>
      </c>
      <c r="E616" s="33">
        <f>YEAR(Tableau1[[#This Row],[Date]])</f>
        <v>2025</v>
      </c>
      <c r="F616" s="34"/>
      <c r="G616" s="34"/>
      <c r="H616" s="34"/>
      <c r="I616" s="34"/>
      <c r="J616" s="34"/>
      <c r="K616" s="39">
        <f>MOD(Tableau1[[#This Row],[Fin
apm]]-Tableau1[[#This Row],[Début
apm]],1)+MOD(Tableau1[[#This Row],[Fin
matin]]-Tableau1[[#This Row],[Début
matin]],1)</f>
        <v>0</v>
      </c>
      <c r="L616" s="39">
        <f>IFERROR(VLOOKUP(Tableau1[[#This Row],[Abs.]],Tmotif[],3,0),0)</f>
        <v>0</v>
      </c>
      <c r="M616" s="46">
        <f ca="1">IF(WEEKDAY(Tableau1[[#This Row],[Date]],2)&lt;7,0,MAX(0,SUM(OFFSET(Tableau1[[#This Row],[Heures]],-6,,7))+SUM(OFFSET(Tableau1[[#This Row],[H_Abs]],-6,,7))-_HS))</f>
        <v>0</v>
      </c>
    </row>
    <row r="617" spans="2:13" ht="15" hidden="1" customHeight="1" x14ac:dyDescent="0.25">
      <c r="B617" s="31">
        <f>WEEKNUM(Tableau1[[#This Row],[Date]])</f>
        <v>36</v>
      </c>
      <c r="C617" s="32">
        <f>debut+ROW()-ROW(Tableau1[[#Headers],[Date]])-1</f>
        <v>45905</v>
      </c>
      <c r="D617" s="33" t="str">
        <f>UPPER(TEXT((Tableau1[[#This Row],[Date]]),"mmmm"))</f>
        <v>SEPTEMBRE</v>
      </c>
      <c r="E617" s="33">
        <f>YEAR(Tableau1[[#This Row],[Date]])</f>
        <v>2025</v>
      </c>
      <c r="F617" s="34"/>
      <c r="G617" s="34"/>
      <c r="H617" s="34"/>
      <c r="I617" s="34"/>
      <c r="J617" s="34"/>
      <c r="K617" s="39">
        <f>MOD(Tableau1[[#This Row],[Fin
apm]]-Tableau1[[#This Row],[Début
apm]],1)+MOD(Tableau1[[#This Row],[Fin
matin]]-Tableau1[[#This Row],[Début
matin]],1)</f>
        <v>0</v>
      </c>
      <c r="L617" s="39">
        <f>IFERROR(VLOOKUP(Tableau1[[#This Row],[Abs.]],Tmotif[],3,0),0)</f>
        <v>0</v>
      </c>
      <c r="M617" s="46">
        <f ca="1">IF(WEEKDAY(Tableau1[[#This Row],[Date]],2)&lt;7,0,MAX(0,SUM(OFFSET(Tableau1[[#This Row],[Heures]],-6,,7))+SUM(OFFSET(Tableau1[[#This Row],[H_Abs]],-6,,7))-_HS))</f>
        <v>0</v>
      </c>
    </row>
    <row r="618" spans="2:13" ht="15" hidden="1" customHeight="1" x14ac:dyDescent="0.25">
      <c r="B618" s="31">
        <f>WEEKNUM(Tableau1[[#This Row],[Date]])</f>
        <v>36</v>
      </c>
      <c r="C618" s="32">
        <f>debut+ROW()-ROW(Tableau1[[#Headers],[Date]])-1</f>
        <v>45906</v>
      </c>
      <c r="D618" s="33" t="str">
        <f>UPPER(TEXT((Tableau1[[#This Row],[Date]]),"mmmm"))</f>
        <v>SEPTEMBRE</v>
      </c>
      <c r="E618" s="33">
        <f>YEAR(Tableau1[[#This Row],[Date]])</f>
        <v>2025</v>
      </c>
      <c r="F618" s="34"/>
      <c r="G618" s="34"/>
      <c r="H618" s="34"/>
      <c r="I618" s="34"/>
      <c r="J618" s="34"/>
      <c r="K618" s="39">
        <f>MOD(Tableau1[[#This Row],[Fin
apm]]-Tableau1[[#This Row],[Début
apm]],1)+MOD(Tableau1[[#This Row],[Fin
matin]]-Tableau1[[#This Row],[Début
matin]],1)</f>
        <v>0</v>
      </c>
      <c r="L618" s="39">
        <f>IFERROR(VLOOKUP(Tableau1[[#This Row],[Abs.]],Tmotif[],3,0),0)</f>
        <v>0</v>
      </c>
      <c r="M618" s="46">
        <f ca="1">IF(WEEKDAY(Tableau1[[#This Row],[Date]],2)&lt;7,0,MAX(0,SUM(OFFSET(Tableau1[[#This Row],[Heures]],-6,,7))+SUM(OFFSET(Tableau1[[#This Row],[H_Abs]],-6,,7))-_HS))</f>
        <v>0</v>
      </c>
    </row>
    <row r="619" spans="2:13" ht="15" hidden="1" customHeight="1" x14ac:dyDescent="0.25">
      <c r="B619" s="31">
        <f>WEEKNUM(Tableau1[[#This Row],[Date]])</f>
        <v>37</v>
      </c>
      <c r="C619" s="32">
        <f>debut+ROW()-ROW(Tableau1[[#Headers],[Date]])-1</f>
        <v>45907</v>
      </c>
      <c r="D619" s="33" t="str">
        <f>UPPER(TEXT((Tableau1[[#This Row],[Date]]),"mmmm"))</f>
        <v>SEPTEMBRE</v>
      </c>
      <c r="E619" s="33">
        <f>YEAR(Tableau1[[#This Row],[Date]])</f>
        <v>2025</v>
      </c>
      <c r="F619" s="34"/>
      <c r="G619" s="34"/>
      <c r="H619" s="34"/>
      <c r="I619" s="34"/>
      <c r="J619" s="34"/>
      <c r="K619" s="39">
        <f>MOD(Tableau1[[#This Row],[Fin
apm]]-Tableau1[[#This Row],[Début
apm]],1)+MOD(Tableau1[[#This Row],[Fin
matin]]-Tableau1[[#This Row],[Début
matin]],1)</f>
        <v>0</v>
      </c>
      <c r="L619" s="39">
        <f>IFERROR(VLOOKUP(Tableau1[[#This Row],[Abs.]],Tmotif[],3,0),0)</f>
        <v>0</v>
      </c>
      <c r="M619" s="46">
        <f ca="1">IF(WEEKDAY(Tableau1[[#This Row],[Date]],2)&lt;7,0,MAX(0,SUM(OFFSET(Tableau1[[#This Row],[Heures]],-6,,7))+SUM(OFFSET(Tableau1[[#This Row],[H_Abs]],-6,,7))-_HS))</f>
        <v>0</v>
      </c>
    </row>
    <row r="620" spans="2:13" ht="15" hidden="1" customHeight="1" x14ac:dyDescent="0.25">
      <c r="B620" s="31">
        <f>WEEKNUM(Tableau1[[#This Row],[Date]])</f>
        <v>37</v>
      </c>
      <c r="C620" s="32">
        <f>debut+ROW()-ROW(Tableau1[[#Headers],[Date]])-1</f>
        <v>45908</v>
      </c>
      <c r="D620" s="33" t="str">
        <f>UPPER(TEXT((Tableau1[[#This Row],[Date]]),"mmmm"))</f>
        <v>SEPTEMBRE</v>
      </c>
      <c r="E620" s="33">
        <f>YEAR(Tableau1[[#This Row],[Date]])</f>
        <v>2025</v>
      </c>
      <c r="F620" s="34"/>
      <c r="G620" s="34"/>
      <c r="H620" s="34"/>
      <c r="I620" s="34"/>
      <c r="J620" s="34"/>
      <c r="K620" s="39">
        <f>MOD(Tableau1[[#This Row],[Fin
apm]]-Tableau1[[#This Row],[Début
apm]],1)+MOD(Tableau1[[#This Row],[Fin
matin]]-Tableau1[[#This Row],[Début
matin]],1)</f>
        <v>0</v>
      </c>
      <c r="L620" s="39">
        <f>IFERROR(VLOOKUP(Tableau1[[#This Row],[Abs.]],Tmotif[],3,0),0)</f>
        <v>0</v>
      </c>
      <c r="M620" s="46">
        <f ca="1">IF(WEEKDAY(Tableau1[[#This Row],[Date]],2)&lt;7,0,MAX(0,SUM(OFFSET(Tableau1[[#This Row],[Heures]],-6,,7))+SUM(OFFSET(Tableau1[[#This Row],[H_Abs]],-6,,7))-_HS))</f>
        <v>0</v>
      </c>
    </row>
    <row r="621" spans="2:13" ht="15" hidden="1" customHeight="1" x14ac:dyDescent="0.25">
      <c r="B621" s="31">
        <f>WEEKNUM(Tableau1[[#This Row],[Date]])</f>
        <v>37</v>
      </c>
      <c r="C621" s="32">
        <f>debut+ROW()-ROW(Tableau1[[#Headers],[Date]])-1</f>
        <v>45909</v>
      </c>
      <c r="D621" s="33" t="str">
        <f>UPPER(TEXT((Tableau1[[#This Row],[Date]]),"mmmm"))</f>
        <v>SEPTEMBRE</v>
      </c>
      <c r="E621" s="33">
        <f>YEAR(Tableau1[[#This Row],[Date]])</f>
        <v>2025</v>
      </c>
      <c r="F621" s="34"/>
      <c r="G621" s="34"/>
      <c r="H621" s="34"/>
      <c r="I621" s="34"/>
      <c r="J621" s="34"/>
      <c r="K621" s="39">
        <f>MOD(Tableau1[[#This Row],[Fin
apm]]-Tableau1[[#This Row],[Début
apm]],1)+MOD(Tableau1[[#This Row],[Fin
matin]]-Tableau1[[#This Row],[Début
matin]],1)</f>
        <v>0</v>
      </c>
      <c r="L621" s="39">
        <f>IFERROR(VLOOKUP(Tableau1[[#This Row],[Abs.]],Tmotif[],3,0),0)</f>
        <v>0</v>
      </c>
      <c r="M621" s="46">
        <f ca="1">IF(WEEKDAY(Tableau1[[#This Row],[Date]],2)&lt;7,0,MAX(0,SUM(OFFSET(Tableau1[[#This Row],[Heures]],-6,,7))+SUM(OFFSET(Tableau1[[#This Row],[H_Abs]],-6,,7))-_HS))</f>
        <v>0</v>
      </c>
    </row>
    <row r="622" spans="2:13" ht="15" hidden="1" customHeight="1" x14ac:dyDescent="0.25">
      <c r="B622" s="31">
        <f>WEEKNUM(Tableau1[[#This Row],[Date]])</f>
        <v>37</v>
      </c>
      <c r="C622" s="32">
        <f>debut+ROW()-ROW(Tableau1[[#Headers],[Date]])-1</f>
        <v>45910</v>
      </c>
      <c r="D622" s="33" t="str">
        <f>UPPER(TEXT((Tableau1[[#This Row],[Date]]),"mmmm"))</f>
        <v>SEPTEMBRE</v>
      </c>
      <c r="E622" s="33">
        <f>YEAR(Tableau1[[#This Row],[Date]])</f>
        <v>2025</v>
      </c>
      <c r="F622" s="34"/>
      <c r="G622" s="34"/>
      <c r="H622" s="34"/>
      <c r="I622" s="34"/>
      <c r="J622" s="34"/>
      <c r="K622" s="39">
        <f>MOD(Tableau1[[#This Row],[Fin
apm]]-Tableau1[[#This Row],[Début
apm]],1)+MOD(Tableau1[[#This Row],[Fin
matin]]-Tableau1[[#This Row],[Début
matin]],1)</f>
        <v>0</v>
      </c>
      <c r="L622" s="39">
        <f>IFERROR(VLOOKUP(Tableau1[[#This Row],[Abs.]],Tmotif[],3,0),0)</f>
        <v>0</v>
      </c>
      <c r="M622" s="46">
        <f ca="1">IF(WEEKDAY(Tableau1[[#This Row],[Date]],2)&lt;7,0,MAX(0,SUM(OFFSET(Tableau1[[#This Row],[Heures]],-6,,7))+SUM(OFFSET(Tableau1[[#This Row],[H_Abs]],-6,,7))-_HS))</f>
        <v>0</v>
      </c>
    </row>
    <row r="623" spans="2:13" ht="15" hidden="1" customHeight="1" x14ac:dyDescent="0.25">
      <c r="B623" s="31">
        <f>WEEKNUM(Tableau1[[#This Row],[Date]])</f>
        <v>37</v>
      </c>
      <c r="C623" s="32">
        <f>debut+ROW()-ROW(Tableau1[[#Headers],[Date]])-1</f>
        <v>45911</v>
      </c>
      <c r="D623" s="33" t="str">
        <f>UPPER(TEXT((Tableau1[[#This Row],[Date]]),"mmmm"))</f>
        <v>SEPTEMBRE</v>
      </c>
      <c r="E623" s="33">
        <f>YEAR(Tableau1[[#This Row],[Date]])</f>
        <v>2025</v>
      </c>
      <c r="F623" s="34"/>
      <c r="G623" s="34"/>
      <c r="H623" s="34"/>
      <c r="I623" s="34"/>
      <c r="J623" s="34"/>
      <c r="K623" s="39">
        <f>MOD(Tableau1[[#This Row],[Fin
apm]]-Tableau1[[#This Row],[Début
apm]],1)+MOD(Tableau1[[#This Row],[Fin
matin]]-Tableau1[[#This Row],[Début
matin]],1)</f>
        <v>0</v>
      </c>
      <c r="L623" s="39">
        <f>IFERROR(VLOOKUP(Tableau1[[#This Row],[Abs.]],Tmotif[],3,0),0)</f>
        <v>0</v>
      </c>
      <c r="M623" s="46">
        <f ca="1">IF(WEEKDAY(Tableau1[[#This Row],[Date]],2)&lt;7,0,MAX(0,SUM(OFFSET(Tableau1[[#This Row],[Heures]],-6,,7))+SUM(OFFSET(Tableau1[[#This Row],[H_Abs]],-6,,7))-_HS))</f>
        <v>0</v>
      </c>
    </row>
    <row r="624" spans="2:13" ht="15" hidden="1" customHeight="1" x14ac:dyDescent="0.25">
      <c r="B624" s="31">
        <f>WEEKNUM(Tableau1[[#This Row],[Date]])</f>
        <v>37</v>
      </c>
      <c r="C624" s="32">
        <f>debut+ROW()-ROW(Tableau1[[#Headers],[Date]])-1</f>
        <v>45912</v>
      </c>
      <c r="D624" s="33" t="str">
        <f>UPPER(TEXT((Tableau1[[#This Row],[Date]]),"mmmm"))</f>
        <v>SEPTEMBRE</v>
      </c>
      <c r="E624" s="33">
        <f>YEAR(Tableau1[[#This Row],[Date]])</f>
        <v>2025</v>
      </c>
      <c r="F624" s="34"/>
      <c r="G624" s="34"/>
      <c r="H624" s="34"/>
      <c r="I624" s="34"/>
      <c r="J624" s="34"/>
      <c r="K624" s="39">
        <f>MOD(Tableau1[[#This Row],[Fin
apm]]-Tableau1[[#This Row],[Début
apm]],1)+MOD(Tableau1[[#This Row],[Fin
matin]]-Tableau1[[#This Row],[Début
matin]],1)</f>
        <v>0</v>
      </c>
      <c r="L624" s="39">
        <f>IFERROR(VLOOKUP(Tableau1[[#This Row],[Abs.]],Tmotif[],3,0),0)</f>
        <v>0</v>
      </c>
      <c r="M624" s="46">
        <f ca="1">IF(WEEKDAY(Tableau1[[#This Row],[Date]],2)&lt;7,0,MAX(0,SUM(OFFSET(Tableau1[[#This Row],[Heures]],-6,,7))+SUM(OFFSET(Tableau1[[#This Row],[H_Abs]],-6,,7))-_HS))</f>
        <v>0</v>
      </c>
    </row>
    <row r="625" spans="2:13" ht="15" hidden="1" customHeight="1" x14ac:dyDescent="0.25">
      <c r="B625" s="31">
        <f>WEEKNUM(Tableau1[[#This Row],[Date]])</f>
        <v>37</v>
      </c>
      <c r="C625" s="32">
        <f>debut+ROW()-ROW(Tableau1[[#Headers],[Date]])-1</f>
        <v>45913</v>
      </c>
      <c r="D625" s="33" t="str">
        <f>UPPER(TEXT((Tableau1[[#This Row],[Date]]),"mmmm"))</f>
        <v>SEPTEMBRE</v>
      </c>
      <c r="E625" s="33">
        <f>YEAR(Tableau1[[#This Row],[Date]])</f>
        <v>2025</v>
      </c>
      <c r="F625" s="34"/>
      <c r="G625" s="34"/>
      <c r="H625" s="34"/>
      <c r="I625" s="34"/>
      <c r="J625" s="34"/>
      <c r="K625" s="39">
        <f>MOD(Tableau1[[#This Row],[Fin
apm]]-Tableau1[[#This Row],[Début
apm]],1)+MOD(Tableau1[[#This Row],[Fin
matin]]-Tableau1[[#This Row],[Début
matin]],1)</f>
        <v>0</v>
      </c>
      <c r="L625" s="39">
        <f>IFERROR(VLOOKUP(Tableau1[[#This Row],[Abs.]],Tmotif[],3,0),0)</f>
        <v>0</v>
      </c>
      <c r="M625" s="46">
        <f ca="1">IF(WEEKDAY(Tableau1[[#This Row],[Date]],2)&lt;7,0,MAX(0,SUM(OFFSET(Tableau1[[#This Row],[Heures]],-6,,7))+SUM(OFFSET(Tableau1[[#This Row],[H_Abs]],-6,,7))-_HS))</f>
        <v>0</v>
      </c>
    </row>
    <row r="626" spans="2:13" ht="15" hidden="1" customHeight="1" x14ac:dyDescent="0.25">
      <c r="B626" s="31">
        <f>WEEKNUM(Tableau1[[#This Row],[Date]])</f>
        <v>38</v>
      </c>
      <c r="C626" s="32">
        <f>debut+ROW()-ROW(Tableau1[[#Headers],[Date]])-1</f>
        <v>45914</v>
      </c>
      <c r="D626" s="33" t="str">
        <f>UPPER(TEXT((Tableau1[[#This Row],[Date]]),"mmmm"))</f>
        <v>SEPTEMBRE</v>
      </c>
      <c r="E626" s="33">
        <f>YEAR(Tableau1[[#This Row],[Date]])</f>
        <v>2025</v>
      </c>
      <c r="F626" s="34"/>
      <c r="G626" s="34"/>
      <c r="H626" s="34"/>
      <c r="I626" s="34"/>
      <c r="J626" s="34"/>
      <c r="K626" s="39">
        <f>MOD(Tableau1[[#This Row],[Fin
apm]]-Tableau1[[#This Row],[Début
apm]],1)+MOD(Tableau1[[#This Row],[Fin
matin]]-Tableau1[[#This Row],[Début
matin]],1)</f>
        <v>0</v>
      </c>
      <c r="L626" s="39">
        <f>IFERROR(VLOOKUP(Tableau1[[#This Row],[Abs.]],Tmotif[],3,0),0)</f>
        <v>0</v>
      </c>
      <c r="M626" s="46">
        <f ca="1">IF(WEEKDAY(Tableau1[[#This Row],[Date]],2)&lt;7,0,MAX(0,SUM(OFFSET(Tableau1[[#This Row],[Heures]],-6,,7))+SUM(OFFSET(Tableau1[[#This Row],[H_Abs]],-6,,7))-_HS))</f>
        <v>0</v>
      </c>
    </row>
    <row r="627" spans="2:13" ht="15" hidden="1" customHeight="1" x14ac:dyDescent="0.25">
      <c r="B627" s="31">
        <f>WEEKNUM(Tableau1[[#This Row],[Date]])</f>
        <v>38</v>
      </c>
      <c r="C627" s="32">
        <f>debut+ROW()-ROW(Tableau1[[#Headers],[Date]])-1</f>
        <v>45915</v>
      </c>
      <c r="D627" s="33" t="str">
        <f>UPPER(TEXT((Tableau1[[#This Row],[Date]]),"mmmm"))</f>
        <v>SEPTEMBRE</v>
      </c>
      <c r="E627" s="33">
        <f>YEAR(Tableau1[[#This Row],[Date]])</f>
        <v>2025</v>
      </c>
      <c r="F627" s="34"/>
      <c r="G627" s="34"/>
      <c r="H627" s="34"/>
      <c r="I627" s="34"/>
      <c r="J627" s="34"/>
      <c r="K627" s="39">
        <f>MOD(Tableau1[[#This Row],[Fin
apm]]-Tableau1[[#This Row],[Début
apm]],1)+MOD(Tableau1[[#This Row],[Fin
matin]]-Tableau1[[#This Row],[Début
matin]],1)</f>
        <v>0</v>
      </c>
      <c r="L627" s="39">
        <f>IFERROR(VLOOKUP(Tableau1[[#This Row],[Abs.]],Tmotif[],3,0),0)</f>
        <v>0</v>
      </c>
      <c r="M627" s="46">
        <f ca="1">IF(WEEKDAY(Tableau1[[#This Row],[Date]],2)&lt;7,0,MAX(0,SUM(OFFSET(Tableau1[[#This Row],[Heures]],-6,,7))+SUM(OFFSET(Tableau1[[#This Row],[H_Abs]],-6,,7))-_HS))</f>
        <v>0</v>
      </c>
    </row>
    <row r="628" spans="2:13" ht="15" hidden="1" customHeight="1" x14ac:dyDescent="0.25">
      <c r="B628" s="31">
        <f>WEEKNUM(Tableau1[[#This Row],[Date]])</f>
        <v>38</v>
      </c>
      <c r="C628" s="32">
        <f>debut+ROW()-ROW(Tableau1[[#Headers],[Date]])-1</f>
        <v>45916</v>
      </c>
      <c r="D628" s="33" t="str">
        <f>UPPER(TEXT((Tableau1[[#This Row],[Date]]),"mmmm"))</f>
        <v>SEPTEMBRE</v>
      </c>
      <c r="E628" s="33">
        <f>YEAR(Tableau1[[#This Row],[Date]])</f>
        <v>2025</v>
      </c>
      <c r="F628" s="34"/>
      <c r="G628" s="34"/>
      <c r="H628" s="34"/>
      <c r="I628" s="34"/>
      <c r="J628" s="34"/>
      <c r="K628" s="39">
        <f>MOD(Tableau1[[#This Row],[Fin
apm]]-Tableau1[[#This Row],[Début
apm]],1)+MOD(Tableau1[[#This Row],[Fin
matin]]-Tableau1[[#This Row],[Début
matin]],1)</f>
        <v>0</v>
      </c>
      <c r="L628" s="39">
        <f>IFERROR(VLOOKUP(Tableau1[[#This Row],[Abs.]],Tmotif[],3,0),0)</f>
        <v>0</v>
      </c>
      <c r="M628" s="46">
        <f ca="1">IF(WEEKDAY(Tableau1[[#This Row],[Date]],2)&lt;7,0,MAX(0,SUM(OFFSET(Tableau1[[#This Row],[Heures]],-6,,7))+SUM(OFFSET(Tableau1[[#This Row],[H_Abs]],-6,,7))-_HS))</f>
        <v>0</v>
      </c>
    </row>
    <row r="629" spans="2:13" ht="15" hidden="1" customHeight="1" x14ac:dyDescent="0.25">
      <c r="B629" s="31">
        <f>WEEKNUM(Tableau1[[#This Row],[Date]])</f>
        <v>38</v>
      </c>
      <c r="C629" s="32">
        <f>debut+ROW()-ROW(Tableau1[[#Headers],[Date]])-1</f>
        <v>45917</v>
      </c>
      <c r="D629" s="33" t="str">
        <f>UPPER(TEXT((Tableau1[[#This Row],[Date]]),"mmmm"))</f>
        <v>SEPTEMBRE</v>
      </c>
      <c r="E629" s="33">
        <f>YEAR(Tableau1[[#This Row],[Date]])</f>
        <v>2025</v>
      </c>
      <c r="F629" s="34"/>
      <c r="G629" s="34"/>
      <c r="H629" s="34"/>
      <c r="I629" s="34"/>
      <c r="J629" s="34"/>
      <c r="K629" s="39">
        <f>MOD(Tableau1[[#This Row],[Fin
apm]]-Tableau1[[#This Row],[Début
apm]],1)+MOD(Tableau1[[#This Row],[Fin
matin]]-Tableau1[[#This Row],[Début
matin]],1)</f>
        <v>0</v>
      </c>
      <c r="L629" s="39">
        <f>IFERROR(VLOOKUP(Tableau1[[#This Row],[Abs.]],Tmotif[],3,0),0)</f>
        <v>0</v>
      </c>
      <c r="M629" s="46">
        <f ca="1">IF(WEEKDAY(Tableau1[[#This Row],[Date]],2)&lt;7,0,MAX(0,SUM(OFFSET(Tableau1[[#This Row],[Heures]],-6,,7))+SUM(OFFSET(Tableau1[[#This Row],[H_Abs]],-6,,7))-_HS))</f>
        <v>0</v>
      </c>
    </row>
    <row r="630" spans="2:13" ht="15" hidden="1" customHeight="1" x14ac:dyDescent="0.25">
      <c r="B630" s="31">
        <f>WEEKNUM(Tableau1[[#This Row],[Date]])</f>
        <v>38</v>
      </c>
      <c r="C630" s="32">
        <f>debut+ROW()-ROW(Tableau1[[#Headers],[Date]])-1</f>
        <v>45918</v>
      </c>
      <c r="D630" s="33" t="str">
        <f>UPPER(TEXT((Tableau1[[#This Row],[Date]]),"mmmm"))</f>
        <v>SEPTEMBRE</v>
      </c>
      <c r="E630" s="33">
        <f>YEAR(Tableau1[[#This Row],[Date]])</f>
        <v>2025</v>
      </c>
      <c r="F630" s="34"/>
      <c r="G630" s="34"/>
      <c r="H630" s="34"/>
      <c r="I630" s="34"/>
      <c r="J630" s="34"/>
      <c r="K630" s="39">
        <f>MOD(Tableau1[[#This Row],[Fin
apm]]-Tableau1[[#This Row],[Début
apm]],1)+MOD(Tableau1[[#This Row],[Fin
matin]]-Tableau1[[#This Row],[Début
matin]],1)</f>
        <v>0</v>
      </c>
      <c r="L630" s="39">
        <f>IFERROR(VLOOKUP(Tableau1[[#This Row],[Abs.]],Tmotif[],3,0),0)</f>
        <v>0</v>
      </c>
      <c r="M630" s="46">
        <f ca="1">IF(WEEKDAY(Tableau1[[#This Row],[Date]],2)&lt;7,0,MAX(0,SUM(OFFSET(Tableau1[[#This Row],[Heures]],-6,,7))+SUM(OFFSET(Tableau1[[#This Row],[H_Abs]],-6,,7))-_HS))</f>
        <v>0</v>
      </c>
    </row>
    <row r="631" spans="2:13" ht="15" hidden="1" customHeight="1" x14ac:dyDescent="0.25">
      <c r="B631" s="31">
        <f>WEEKNUM(Tableau1[[#This Row],[Date]])</f>
        <v>38</v>
      </c>
      <c r="C631" s="32">
        <f>debut+ROW()-ROW(Tableau1[[#Headers],[Date]])-1</f>
        <v>45919</v>
      </c>
      <c r="D631" s="33" t="str">
        <f>UPPER(TEXT((Tableau1[[#This Row],[Date]]),"mmmm"))</f>
        <v>SEPTEMBRE</v>
      </c>
      <c r="E631" s="33">
        <f>YEAR(Tableau1[[#This Row],[Date]])</f>
        <v>2025</v>
      </c>
      <c r="F631" s="34"/>
      <c r="G631" s="34"/>
      <c r="H631" s="34"/>
      <c r="I631" s="34"/>
      <c r="J631" s="34"/>
      <c r="K631" s="39">
        <f>MOD(Tableau1[[#This Row],[Fin
apm]]-Tableau1[[#This Row],[Début
apm]],1)+MOD(Tableau1[[#This Row],[Fin
matin]]-Tableau1[[#This Row],[Début
matin]],1)</f>
        <v>0</v>
      </c>
      <c r="L631" s="39">
        <f>IFERROR(VLOOKUP(Tableau1[[#This Row],[Abs.]],Tmotif[],3,0),0)</f>
        <v>0</v>
      </c>
      <c r="M631" s="46">
        <f ca="1">IF(WEEKDAY(Tableau1[[#This Row],[Date]],2)&lt;7,0,MAX(0,SUM(OFFSET(Tableau1[[#This Row],[Heures]],-6,,7))+SUM(OFFSET(Tableau1[[#This Row],[H_Abs]],-6,,7))-_HS))</f>
        <v>0</v>
      </c>
    </row>
    <row r="632" spans="2:13" ht="15" hidden="1" customHeight="1" x14ac:dyDescent="0.25">
      <c r="B632" s="31">
        <f>WEEKNUM(Tableau1[[#This Row],[Date]])</f>
        <v>38</v>
      </c>
      <c r="C632" s="32">
        <f>debut+ROW()-ROW(Tableau1[[#Headers],[Date]])-1</f>
        <v>45920</v>
      </c>
      <c r="D632" s="33" t="str">
        <f>UPPER(TEXT((Tableau1[[#This Row],[Date]]),"mmmm"))</f>
        <v>SEPTEMBRE</v>
      </c>
      <c r="E632" s="33">
        <f>YEAR(Tableau1[[#This Row],[Date]])</f>
        <v>2025</v>
      </c>
      <c r="F632" s="34"/>
      <c r="G632" s="34"/>
      <c r="H632" s="34"/>
      <c r="I632" s="34"/>
      <c r="J632" s="34"/>
      <c r="K632" s="39">
        <f>MOD(Tableau1[[#This Row],[Fin
apm]]-Tableau1[[#This Row],[Début
apm]],1)+MOD(Tableau1[[#This Row],[Fin
matin]]-Tableau1[[#This Row],[Début
matin]],1)</f>
        <v>0</v>
      </c>
      <c r="L632" s="39">
        <f>IFERROR(VLOOKUP(Tableau1[[#This Row],[Abs.]],Tmotif[],3,0),0)</f>
        <v>0</v>
      </c>
      <c r="M632" s="46">
        <f ca="1">IF(WEEKDAY(Tableau1[[#This Row],[Date]],2)&lt;7,0,MAX(0,SUM(OFFSET(Tableau1[[#This Row],[Heures]],-6,,7))+SUM(OFFSET(Tableau1[[#This Row],[H_Abs]],-6,,7))-_HS))</f>
        <v>0</v>
      </c>
    </row>
    <row r="633" spans="2:13" ht="15" hidden="1" customHeight="1" x14ac:dyDescent="0.25">
      <c r="B633" s="31">
        <f>WEEKNUM(Tableau1[[#This Row],[Date]])</f>
        <v>39</v>
      </c>
      <c r="C633" s="32">
        <f>debut+ROW()-ROW(Tableau1[[#Headers],[Date]])-1</f>
        <v>45921</v>
      </c>
      <c r="D633" s="33" t="str">
        <f>UPPER(TEXT((Tableau1[[#This Row],[Date]]),"mmmm"))</f>
        <v>SEPTEMBRE</v>
      </c>
      <c r="E633" s="33">
        <f>YEAR(Tableau1[[#This Row],[Date]])</f>
        <v>2025</v>
      </c>
      <c r="F633" s="34"/>
      <c r="G633" s="34"/>
      <c r="H633" s="34"/>
      <c r="I633" s="34"/>
      <c r="J633" s="34"/>
      <c r="K633" s="39">
        <f>MOD(Tableau1[[#This Row],[Fin
apm]]-Tableau1[[#This Row],[Début
apm]],1)+MOD(Tableau1[[#This Row],[Fin
matin]]-Tableau1[[#This Row],[Début
matin]],1)</f>
        <v>0</v>
      </c>
      <c r="L633" s="39">
        <f>IFERROR(VLOOKUP(Tableau1[[#This Row],[Abs.]],Tmotif[],3,0),0)</f>
        <v>0</v>
      </c>
      <c r="M633" s="46">
        <f ca="1">IF(WEEKDAY(Tableau1[[#This Row],[Date]],2)&lt;7,0,MAX(0,SUM(OFFSET(Tableau1[[#This Row],[Heures]],-6,,7))+SUM(OFFSET(Tableau1[[#This Row],[H_Abs]],-6,,7))-_HS))</f>
        <v>0</v>
      </c>
    </row>
    <row r="634" spans="2:13" ht="15" hidden="1" customHeight="1" x14ac:dyDescent="0.25">
      <c r="B634" s="31">
        <f>WEEKNUM(Tableau1[[#This Row],[Date]])</f>
        <v>39</v>
      </c>
      <c r="C634" s="32">
        <f>debut+ROW()-ROW(Tableau1[[#Headers],[Date]])-1</f>
        <v>45922</v>
      </c>
      <c r="D634" s="33" t="str">
        <f>UPPER(TEXT((Tableau1[[#This Row],[Date]]),"mmmm"))</f>
        <v>SEPTEMBRE</v>
      </c>
      <c r="E634" s="33">
        <f>YEAR(Tableau1[[#This Row],[Date]])</f>
        <v>2025</v>
      </c>
      <c r="F634" s="34"/>
      <c r="G634" s="34"/>
      <c r="H634" s="34"/>
      <c r="I634" s="34"/>
      <c r="J634" s="34"/>
      <c r="K634" s="39">
        <f>MOD(Tableau1[[#This Row],[Fin
apm]]-Tableau1[[#This Row],[Début
apm]],1)+MOD(Tableau1[[#This Row],[Fin
matin]]-Tableau1[[#This Row],[Début
matin]],1)</f>
        <v>0</v>
      </c>
      <c r="L634" s="39">
        <f>IFERROR(VLOOKUP(Tableau1[[#This Row],[Abs.]],Tmotif[],3,0),0)</f>
        <v>0</v>
      </c>
      <c r="M634" s="46">
        <f ca="1">IF(WEEKDAY(Tableau1[[#This Row],[Date]],2)&lt;7,0,MAX(0,SUM(OFFSET(Tableau1[[#This Row],[Heures]],-6,,7))+SUM(OFFSET(Tableau1[[#This Row],[H_Abs]],-6,,7))-_HS))</f>
        <v>0</v>
      </c>
    </row>
    <row r="635" spans="2:13" ht="15" hidden="1" customHeight="1" x14ac:dyDescent="0.25">
      <c r="B635" s="31">
        <f>WEEKNUM(Tableau1[[#This Row],[Date]])</f>
        <v>39</v>
      </c>
      <c r="C635" s="32">
        <f>debut+ROW()-ROW(Tableau1[[#Headers],[Date]])-1</f>
        <v>45923</v>
      </c>
      <c r="D635" s="33" t="str">
        <f>UPPER(TEXT((Tableau1[[#This Row],[Date]]),"mmmm"))</f>
        <v>SEPTEMBRE</v>
      </c>
      <c r="E635" s="33">
        <f>YEAR(Tableau1[[#This Row],[Date]])</f>
        <v>2025</v>
      </c>
      <c r="F635" s="34"/>
      <c r="G635" s="34"/>
      <c r="H635" s="34"/>
      <c r="I635" s="34"/>
      <c r="J635" s="34"/>
      <c r="K635" s="39">
        <f>MOD(Tableau1[[#This Row],[Fin
apm]]-Tableau1[[#This Row],[Début
apm]],1)+MOD(Tableau1[[#This Row],[Fin
matin]]-Tableau1[[#This Row],[Début
matin]],1)</f>
        <v>0</v>
      </c>
      <c r="L635" s="39">
        <f>IFERROR(VLOOKUP(Tableau1[[#This Row],[Abs.]],Tmotif[],3,0),0)</f>
        <v>0</v>
      </c>
      <c r="M635" s="46">
        <f ca="1">IF(WEEKDAY(Tableau1[[#This Row],[Date]],2)&lt;7,0,MAX(0,SUM(OFFSET(Tableau1[[#This Row],[Heures]],-6,,7))+SUM(OFFSET(Tableau1[[#This Row],[H_Abs]],-6,,7))-_HS))</f>
        <v>0</v>
      </c>
    </row>
    <row r="636" spans="2:13" ht="15" hidden="1" customHeight="1" x14ac:dyDescent="0.25">
      <c r="B636" s="31">
        <f>WEEKNUM(Tableau1[[#This Row],[Date]])</f>
        <v>39</v>
      </c>
      <c r="C636" s="32">
        <f>debut+ROW()-ROW(Tableau1[[#Headers],[Date]])-1</f>
        <v>45924</v>
      </c>
      <c r="D636" s="33" t="str">
        <f>UPPER(TEXT((Tableau1[[#This Row],[Date]]),"mmmm"))</f>
        <v>SEPTEMBRE</v>
      </c>
      <c r="E636" s="33">
        <f>YEAR(Tableau1[[#This Row],[Date]])</f>
        <v>2025</v>
      </c>
      <c r="F636" s="34"/>
      <c r="G636" s="34"/>
      <c r="H636" s="34"/>
      <c r="I636" s="34"/>
      <c r="J636" s="34"/>
      <c r="K636" s="39">
        <f>MOD(Tableau1[[#This Row],[Fin
apm]]-Tableau1[[#This Row],[Début
apm]],1)+MOD(Tableau1[[#This Row],[Fin
matin]]-Tableau1[[#This Row],[Début
matin]],1)</f>
        <v>0</v>
      </c>
      <c r="L636" s="39">
        <f>IFERROR(VLOOKUP(Tableau1[[#This Row],[Abs.]],Tmotif[],3,0),0)</f>
        <v>0</v>
      </c>
      <c r="M636" s="46">
        <f ca="1">IF(WEEKDAY(Tableau1[[#This Row],[Date]],2)&lt;7,0,MAX(0,SUM(OFFSET(Tableau1[[#This Row],[Heures]],-6,,7))+SUM(OFFSET(Tableau1[[#This Row],[H_Abs]],-6,,7))-_HS))</f>
        <v>0</v>
      </c>
    </row>
    <row r="637" spans="2:13" ht="15" hidden="1" customHeight="1" x14ac:dyDescent="0.25">
      <c r="B637" s="31">
        <f>WEEKNUM(Tableau1[[#This Row],[Date]])</f>
        <v>39</v>
      </c>
      <c r="C637" s="32">
        <f>debut+ROW()-ROW(Tableau1[[#Headers],[Date]])-1</f>
        <v>45925</v>
      </c>
      <c r="D637" s="33" t="str">
        <f>UPPER(TEXT((Tableau1[[#This Row],[Date]]),"mmmm"))</f>
        <v>SEPTEMBRE</v>
      </c>
      <c r="E637" s="33">
        <f>YEAR(Tableau1[[#This Row],[Date]])</f>
        <v>2025</v>
      </c>
      <c r="F637" s="34"/>
      <c r="G637" s="34"/>
      <c r="H637" s="34"/>
      <c r="I637" s="34"/>
      <c r="J637" s="34"/>
      <c r="K637" s="39">
        <f>MOD(Tableau1[[#This Row],[Fin
apm]]-Tableau1[[#This Row],[Début
apm]],1)+MOD(Tableau1[[#This Row],[Fin
matin]]-Tableau1[[#This Row],[Début
matin]],1)</f>
        <v>0</v>
      </c>
      <c r="L637" s="39">
        <f>IFERROR(VLOOKUP(Tableau1[[#This Row],[Abs.]],Tmotif[],3,0),0)</f>
        <v>0</v>
      </c>
      <c r="M637" s="46">
        <f ca="1">IF(WEEKDAY(Tableau1[[#This Row],[Date]],2)&lt;7,0,MAX(0,SUM(OFFSET(Tableau1[[#This Row],[Heures]],-6,,7))+SUM(OFFSET(Tableau1[[#This Row],[H_Abs]],-6,,7))-_HS))</f>
        <v>0</v>
      </c>
    </row>
    <row r="638" spans="2:13" ht="15" hidden="1" customHeight="1" x14ac:dyDescent="0.25">
      <c r="B638" s="31">
        <f>WEEKNUM(Tableau1[[#This Row],[Date]])</f>
        <v>39</v>
      </c>
      <c r="C638" s="32">
        <f>debut+ROW()-ROW(Tableau1[[#Headers],[Date]])-1</f>
        <v>45926</v>
      </c>
      <c r="D638" s="33" t="str">
        <f>UPPER(TEXT((Tableau1[[#This Row],[Date]]),"mmmm"))</f>
        <v>SEPTEMBRE</v>
      </c>
      <c r="E638" s="33">
        <f>YEAR(Tableau1[[#This Row],[Date]])</f>
        <v>2025</v>
      </c>
      <c r="F638" s="34"/>
      <c r="G638" s="34"/>
      <c r="H638" s="34"/>
      <c r="I638" s="34"/>
      <c r="J638" s="34"/>
      <c r="K638" s="39">
        <f>MOD(Tableau1[[#This Row],[Fin
apm]]-Tableau1[[#This Row],[Début
apm]],1)+MOD(Tableau1[[#This Row],[Fin
matin]]-Tableau1[[#This Row],[Début
matin]],1)</f>
        <v>0</v>
      </c>
      <c r="L638" s="39">
        <f>IFERROR(VLOOKUP(Tableau1[[#This Row],[Abs.]],Tmotif[],3,0),0)</f>
        <v>0</v>
      </c>
      <c r="M638" s="46">
        <f ca="1">IF(WEEKDAY(Tableau1[[#This Row],[Date]],2)&lt;7,0,MAX(0,SUM(OFFSET(Tableau1[[#This Row],[Heures]],-6,,7))+SUM(OFFSET(Tableau1[[#This Row],[H_Abs]],-6,,7))-_HS))</f>
        <v>0</v>
      </c>
    </row>
    <row r="639" spans="2:13" ht="15" hidden="1" customHeight="1" x14ac:dyDescent="0.25">
      <c r="B639" s="31">
        <f>WEEKNUM(Tableau1[[#This Row],[Date]])</f>
        <v>39</v>
      </c>
      <c r="C639" s="32">
        <f>debut+ROW()-ROW(Tableau1[[#Headers],[Date]])-1</f>
        <v>45927</v>
      </c>
      <c r="D639" s="33" t="str">
        <f>UPPER(TEXT((Tableau1[[#This Row],[Date]]),"mmmm"))</f>
        <v>SEPTEMBRE</v>
      </c>
      <c r="E639" s="33">
        <f>YEAR(Tableau1[[#This Row],[Date]])</f>
        <v>2025</v>
      </c>
      <c r="F639" s="34"/>
      <c r="G639" s="34"/>
      <c r="H639" s="34"/>
      <c r="I639" s="34"/>
      <c r="J639" s="34"/>
      <c r="K639" s="39">
        <f>MOD(Tableau1[[#This Row],[Fin
apm]]-Tableau1[[#This Row],[Début
apm]],1)+MOD(Tableau1[[#This Row],[Fin
matin]]-Tableau1[[#This Row],[Début
matin]],1)</f>
        <v>0</v>
      </c>
      <c r="L639" s="39">
        <f>IFERROR(VLOOKUP(Tableau1[[#This Row],[Abs.]],Tmotif[],3,0),0)</f>
        <v>0</v>
      </c>
      <c r="M639" s="46">
        <f ca="1">IF(WEEKDAY(Tableau1[[#This Row],[Date]],2)&lt;7,0,MAX(0,SUM(OFFSET(Tableau1[[#This Row],[Heures]],-6,,7))+SUM(OFFSET(Tableau1[[#This Row],[H_Abs]],-6,,7))-_HS))</f>
        <v>0</v>
      </c>
    </row>
    <row r="640" spans="2:13" ht="15" hidden="1" customHeight="1" x14ac:dyDescent="0.25">
      <c r="B640" s="31">
        <f>WEEKNUM(Tableau1[[#This Row],[Date]])</f>
        <v>40</v>
      </c>
      <c r="C640" s="32">
        <f>debut+ROW()-ROW(Tableau1[[#Headers],[Date]])-1</f>
        <v>45928</v>
      </c>
      <c r="D640" s="33" t="str">
        <f>UPPER(TEXT((Tableau1[[#This Row],[Date]]),"mmmm"))</f>
        <v>SEPTEMBRE</v>
      </c>
      <c r="E640" s="33">
        <f>YEAR(Tableau1[[#This Row],[Date]])</f>
        <v>2025</v>
      </c>
      <c r="F640" s="34"/>
      <c r="G640" s="34"/>
      <c r="H640" s="34"/>
      <c r="I640" s="34"/>
      <c r="J640" s="34"/>
      <c r="K640" s="39">
        <f>MOD(Tableau1[[#This Row],[Fin
apm]]-Tableau1[[#This Row],[Début
apm]],1)+MOD(Tableau1[[#This Row],[Fin
matin]]-Tableau1[[#This Row],[Début
matin]],1)</f>
        <v>0</v>
      </c>
      <c r="L640" s="39">
        <f>IFERROR(VLOOKUP(Tableau1[[#This Row],[Abs.]],Tmotif[],3,0),0)</f>
        <v>0</v>
      </c>
      <c r="M640" s="46">
        <f ca="1">IF(WEEKDAY(Tableau1[[#This Row],[Date]],2)&lt;7,0,MAX(0,SUM(OFFSET(Tableau1[[#This Row],[Heures]],-6,,7))+SUM(OFFSET(Tableau1[[#This Row],[H_Abs]],-6,,7))-_HS))</f>
        <v>0</v>
      </c>
    </row>
    <row r="641" spans="2:13" ht="15" hidden="1" customHeight="1" x14ac:dyDescent="0.25">
      <c r="B641" s="31">
        <f>WEEKNUM(Tableau1[[#This Row],[Date]])</f>
        <v>40</v>
      </c>
      <c r="C641" s="32">
        <f>debut+ROW()-ROW(Tableau1[[#Headers],[Date]])-1</f>
        <v>45929</v>
      </c>
      <c r="D641" s="33" t="str">
        <f>UPPER(TEXT((Tableau1[[#This Row],[Date]]),"mmmm"))</f>
        <v>SEPTEMBRE</v>
      </c>
      <c r="E641" s="33">
        <f>YEAR(Tableau1[[#This Row],[Date]])</f>
        <v>2025</v>
      </c>
      <c r="F641" s="34"/>
      <c r="G641" s="34"/>
      <c r="H641" s="34"/>
      <c r="I641" s="34"/>
      <c r="J641" s="34"/>
      <c r="K641" s="39">
        <f>MOD(Tableau1[[#This Row],[Fin
apm]]-Tableau1[[#This Row],[Début
apm]],1)+MOD(Tableau1[[#This Row],[Fin
matin]]-Tableau1[[#This Row],[Début
matin]],1)</f>
        <v>0</v>
      </c>
      <c r="L641" s="39">
        <f>IFERROR(VLOOKUP(Tableau1[[#This Row],[Abs.]],Tmotif[],3,0),0)</f>
        <v>0</v>
      </c>
      <c r="M641" s="46">
        <f ca="1">IF(WEEKDAY(Tableau1[[#This Row],[Date]],2)&lt;7,0,MAX(0,SUM(OFFSET(Tableau1[[#This Row],[Heures]],-6,,7))+SUM(OFFSET(Tableau1[[#This Row],[H_Abs]],-6,,7))-_HS))</f>
        <v>0</v>
      </c>
    </row>
    <row r="642" spans="2:13" ht="15" hidden="1" customHeight="1" x14ac:dyDescent="0.25">
      <c r="B642" s="31">
        <f>WEEKNUM(Tableau1[[#This Row],[Date]])</f>
        <v>40</v>
      </c>
      <c r="C642" s="32">
        <f>debut+ROW()-ROW(Tableau1[[#Headers],[Date]])-1</f>
        <v>45930</v>
      </c>
      <c r="D642" s="33" t="str">
        <f>UPPER(TEXT((Tableau1[[#This Row],[Date]]),"mmmm"))</f>
        <v>SEPTEMBRE</v>
      </c>
      <c r="E642" s="33">
        <f>YEAR(Tableau1[[#This Row],[Date]])</f>
        <v>2025</v>
      </c>
      <c r="F642" s="34"/>
      <c r="G642" s="34"/>
      <c r="H642" s="34"/>
      <c r="I642" s="34"/>
      <c r="J642" s="34"/>
      <c r="K642" s="39">
        <f>MOD(Tableau1[[#This Row],[Fin
apm]]-Tableau1[[#This Row],[Début
apm]],1)+MOD(Tableau1[[#This Row],[Fin
matin]]-Tableau1[[#This Row],[Début
matin]],1)</f>
        <v>0</v>
      </c>
      <c r="L642" s="39">
        <f>IFERROR(VLOOKUP(Tableau1[[#This Row],[Abs.]],Tmotif[],3,0),0)</f>
        <v>0</v>
      </c>
      <c r="M642" s="46">
        <f ca="1">IF(WEEKDAY(Tableau1[[#This Row],[Date]],2)&lt;7,0,MAX(0,SUM(OFFSET(Tableau1[[#This Row],[Heures]],-6,,7))+SUM(OFFSET(Tableau1[[#This Row],[H_Abs]],-6,,7))-_HS))</f>
        <v>0</v>
      </c>
    </row>
    <row r="643" spans="2:13" ht="15" hidden="1" customHeight="1" x14ac:dyDescent="0.25">
      <c r="B643" s="31">
        <f>WEEKNUM(Tableau1[[#This Row],[Date]])</f>
        <v>40</v>
      </c>
      <c r="C643" s="32">
        <f>debut+ROW()-ROW(Tableau1[[#Headers],[Date]])-1</f>
        <v>45931</v>
      </c>
      <c r="D643" s="33" t="str">
        <f>UPPER(TEXT((Tableau1[[#This Row],[Date]]),"mmmm"))</f>
        <v>OCTOBRE</v>
      </c>
      <c r="E643" s="33">
        <f>YEAR(Tableau1[[#This Row],[Date]])</f>
        <v>2025</v>
      </c>
      <c r="F643" s="34"/>
      <c r="G643" s="34"/>
      <c r="H643" s="34"/>
      <c r="I643" s="34"/>
      <c r="J643" s="34"/>
      <c r="K643" s="39">
        <f>MOD(Tableau1[[#This Row],[Fin
apm]]-Tableau1[[#This Row],[Début
apm]],1)+MOD(Tableau1[[#This Row],[Fin
matin]]-Tableau1[[#This Row],[Début
matin]],1)</f>
        <v>0</v>
      </c>
      <c r="L643" s="39">
        <f>IFERROR(VLOOKUP(Tableau1[[#This Row],[Abs.]],Tmotif[],3,0),0)</f>
        <v>0</v>
      </c>
      <c r="M643" s="46">
        <f ca="1">IF(WEEKDAY(Tableau1[[#This Row],[Date]],2)&lt;7,0,MAX(0,SUM(OFFSET(Tableau1[[#This Row],[Heures]],-6,,7))+SUM(OFFSET(Tableau1[[#This Row],[H_Abs]],-6,,7))-_HS))</f>
        <v>0</v>
      </c>
    </row>
    <row r="644" spans="2:13" ht="15" hidden="1" customHeight="1" x14ac:dyDescent="0.25">
      <c r="B644" s="31">
        <f>WEEKNUM(Tableau1[[#This Row],[Date]])</f>
        <v>40</v>
      </c>
      <c r="C644" s="32">
        <f>debut+ROW()-ROW(Tableau1[[#Headers],[Date]])-1</f>
        <v>45932</v>
      </c>
      <c r="D644" s="33" t="str">
        <f>UPPER(TEXT((Tableau1[[#This Row],[Date]]),"mmmm"))</f>
        <v>OCTOBRE</v>
      </c>
      <c r="E644" s="33">
        <f>YEAR(Tableau1[[#This Row],[Date]])</f>
        <v>2025</v>
      </c>
      <c r="F644" s="34"/>
      <c r="G644" s="34"/>
      <c r="H644" s="34"/>
      <c r="I644" s="34"/>
      <c r="J644" s="34"/>
      <c r="K644" s="39">
        <f>MOD(Tableau1[[#This Row],[Fin
apm]]-Tableau1[[#This Row],[Début
apm]],1)+MOD(Tableau1[[#This Row],[Fin
matin]]-Tableau1[[#This Row],[Début
matin]],1)</f>
        <v>0</v>
      </c>
      <c r="L644" s="39">
        <f>IFERROR(VLOOKUP(Tableau1[[#This Row],[Abs.]],Tmotif[],3,0),0)</f>
        <v>0</v>
      </c>
      <c r="M644" s="46">
        <f ca="1">IF(WEEKDAY(Tableau1[[#This Row],[Date]],2)&lt;7,0,MAX(0,SUM(OFFSET(Tableau1[[#This Row],[Heures]],-6,,7))+SUM(OFFSET(Tableau1[[#This Row],[H_Abs]],-6,,7))-_HS))</f>
        <v>0</v>
      </c>
    </row>
    <row r="645" spans="2:13" ht="15" hidden="1" customHeight="1" x14ac:dyDescent="0.25">
      <c r="B645" s="31">
        <f>WEEKNUM(Tableau1[[#This Row],[Date]])</f>
        <v>40</v>
      </c>
      <c r="C645" s="32">
        <f>debut+ROW()-ROW(Tableau1[[#Headers],[Date]])-1</f>
        <v>45933</v>
      </c>
      <c r="D645" s="33" t="str">
        <f>UPPER(TEXT((Tableau1[[#This Row],[Date]]),"mmmm"))</f>
        <v>OCTOBRE</v>
      </c>
      <c r="E645" s="33">
        <f>YEAR(Tableau1[[#This Row],[Date]])</f>
        <v>2025</v>
      </c>
      <c r="F645" s="34"/>
      <c r="G645" s="34"/>
      <c r="H645" s="34"/>
      <c r="I645" s="34"/>
      <c r="J645" s="34"/>
      <c r="K645" s="39">
        <f>MOD(Tableau1[[#This Row],[Fin
apm]]-Tableau1[[#This Row],[Début
apm]],1)+MOD(Tableau1[[#This Row],[Fin
matin]]-Tableau1[[#This Row],[Début
matin]],1)</f>
        <v>0</v>
      </c>
      <c r="L645" s="39">
        <f>IFERROR(VLOOKUP(Tableau1[[#This Row],[Abs.]],Tmotif[],3,0),0)</f>
        <v>0</v>
      </c>
      <c r="M645" s="46">
        <f ca="1">IF(WEEKDAY(Tableau1[[#This Row],[Date]],2)&lt;7,0,MAX(0,SUM(OFFSET(Tableau1[[#This Row],[Heures]],-6,,7))+SUM(OFFSET(Tableau1[[#This Row],[H_Abs]],-6,,7))-_HS))</f>
        <v>0</v>
      </c>
    </row>
    <row r="646" spans="2:13" ht="15" hidden="1" customHeight="1" x14ac:dyDescent="0.25">
      <c r="B646" s="31">
        <f>WEEKNUM(Tableau1[[#This Row],[Date]])</f>
        <v>40</v>
      </c>
      <c r="C646" s="32">
        <f>debut+ROW()-ROW(Tableau1[[#Headers],[Date]])-1</f>
        <v>45934</v>
      </c>
      <c r="D646" s="33" t="str">
        <f>UPPER(TEXT((Tableau1[[#This Row],[Date]]),"mmmm"))</f>
        <v>OCTOBRE</v>
      </c>
      <c r="E646" s="33">
        <f>YEAR(Tableau1[[#This Row],[Date]])</f>
        <v>2025</v>
      </c>
      <c r="F646" s="34"/>
      <c r="G646" s="34"/>
      <c r="H646" s="34"/>
      <c r="I646" s="34"/>
      <c r="J646" s="34"/>
      <c r="K646" s="39">
        <f>MOD(Tableau1[[#This Row],[Fin
apm]]-Tableau1[[#This Row],[Début
apm]],1)+MOD(Tableau1[[#This Row],[Fin
matin]]-Tableau1[[#This Row],[Début
matin]],1)</f>
        <v>0</v>
      </c>
      <c r="L646" s="39">
        <f>IFERROR(VLOOKUP(Tableau1[[#This Row],[Abs.]],Tmotif[],3,0),0)</f>
        <v>0</v>
      </c>
      <c r="M646" s="46">
        <f ca="1">IF(WEEKDAY(Tableau1[[#This Row],[Date]],2)&lt;7,0,MAX(0,SUM(OFFSET(Tableau1[[#This Row],[Heures]],-6,,7))+SUM(OFFSET(Tableau1[[#This Row],[H_Abs]],-6,,7))-_HS))</f>
        <v>0</v>
      </c>
    </row>
    <row r="647" spans="2:13" ht="15" hidden="1" customHeight="1" x14ac:dyDescent="0.25">
      <c r="B647" s="31">
        <f>WEEKNUM(Tableau1[[#This Row],[Date]])</f>
        <v>41</v>
      </c>
      <c r="C647" s="32">
        <f>debut+ROW()-ROW(Tableau1[[#Headers],[Date]])-1</f>
        <v>45935</v>
      </c>
      <c r="D647" s="33" t="str">
        <f>UPPER(TEXT((Tableau1[[#This Row],[Date]]),"mmmm"))</f>
        <v>OCTOBRE</v>
      </c>
      <c r="E647" s="33">
        <f>YEAR(Tableau1[[#This Row],[Date]])</f>
        <v>2025</v>
      </c>
      <c r="F647" s="34"/>
      <c r="G647" s="34"/>
      <c r="H647" s="34"/>
      <c r="I647" s="34"/>
      <c r="J647" s="34"/>
      <c r="K647" s="39">
        <f>MOD(Tableau1[[#This Row],[Fin
apm]]-Tableau1[[#This Row],[Début
apm]],1)+MOD(Tableau1[[#This Row],[Fin
matin]]-Tableau1[[#This Row],[Début
matin]],1)</f>
        <v>0</v>
      </c>
      <c r="L647" s="39">
        <f>IFERROR(VLOOKUP(Tableau1[[#This Row],[Abs.]],Tmotif[],3,0),0)</f>
        <v>0</v>
      </c>
      <c r="M647" s="46">
        <f ca="1">IF(WEEKDAY(Tableau1[[#This Row],[Date]],2)&lt;7,0,MAX(0,SUM(OFFSET(Tableau1[[#This Row],[Heures]],-6,,7))+SUM(OFFSET(Tableau1[[#This Row],[H_Abs]],-6,,7))-_HS))</f>
        <v>0</v>
      </c>
    </row>
    <row r="648" spans="2:13" ht="15" hidden="1" customHeight="1" x14ac:dyDescent="0.25">
      <c r="B648" s="31">
        <f>WEEKNUM(Tableau1[[#This Row],[Date]])</f>
        <v>41</v>
      </c>
      <c r="C648" s="32">
        <f>debut+ROW()-ROW(Tableau1[[#Headers],[Date]])-1</f>
        <v>45936</v>
      </c>
      <c r="D648" s="33" t="str">
        <f>UPPER(TEXT((Tableau1[[#This Row],[Date]]),"mmmm"))</f>
        <v>OCTOBRE</v>
      </c>
      <c r="E648" s="33">
        <f>YEAR(Tableau1[[#This Row],[Date]])</f>
        <v>2025</v>
      </c>
      <c r="F648" s="34"/>
      <c r="G648" s="34"/>
      <c r="H648" s="34"/>
      <c r="I648" s="34"/>
      <c r="J648" s="34"/>
      <c r="K648" s="39">
        <f>MOD(Tableau1[[#This Row],[Fin
apm]]-Tableau1[[#This Row],[Début
apm]],1)+MOD(Tableau1[[#This Row],[Fin
matin]]-Tableau1[[#This Row],[Début
matin]],1)</f>
        <v>0</v>
      </c>
      <c r="L648" s="39">
        <f>IFERROR(VLOOKUP(Tableau1[[#This Row],[Abs.]],Tmotif[],3,0),0)</f>
        <v>0</v>
      </c>
      <c r="M648" s="46">
        <f ca="1">IF(WEEKDAY(Tableau1[[#This Row],[Date]],2)&lt;7,0,MAX(0,SUM(OFFSET(Tableau1[[#This Row],[Heures]],-6,,7))+SUM(OFFSET(Tableau1[[#This Row],[H_Abs]],-6,,7))-_HS))</f>
        <v>0</v>
      </c>
    </row>
    <row r="649" spans="2:13" ht="15" hidden="1" customHeight="1" x14ac:dyDescent="0.25">
      <c r="B649" s="31">
        <f>WEEKNUM(Tableau1[[#This Row],[Date]])</f>
        <v>41</v>
      </c>
      <c r="C649" s="32">
        <f>debut+ROW()-ROW(Tableau1[[#Headers],[Date]])-1</f>
        <v>45937</v>
      </c>
      <c r="D649" s="33" t="str">
        <f>UPPER(TEXT((Tableau1[[#This Row],[Date]]),"mmmm"))</f>
        <v>OCTOBRE</v>
      </c>
      <c r="E649" s="33">
        <f>YEAR(Tableau1[[#This Row],[Date]])</f>
        <v>2025</v>
      </c>
      <c r="F649" s="34"/>
      <c r="G649" s="34"/>
      <c r="H649" s="34"/>
      <c r="I649" s="34"/>
      <c r="J649" s="34"/>
      <c r="K649" s="39">
        <f>MOD(Tableau1[[#This Row],[Fin
apm]]-Tableau1[[#This Row],[Début
apm]],1)+MOD(Tableau1[[#This Row],[Fin
matin]]-Tableau1[[#This Row],[Début
matin]],1)</f>
        <v>0</v>
      </c>
      <c r="L649" s="39">
        <f>IFERROR(VLOOKUP(Tableau1[[#This Row],[Abs.]],Tmotif[],3,0),0)</f>
        <v>0</v>
      </c>
      <c r="M649" s="46">
        <f ca="1">IF(WEEKDAY(Tableau1[[#This Row],[Date]],2)&lt;7,0,MAX(0,SUM(OFFSET(Tableau1[[#This Row],[Heures]],-6,,7))+SUM(OFFSET(Tableau1[[#This Row],[H_Abs]],-6,,7))-_HS))</f>
        <v>0</v>
      </c>
    </row>
    <row r="650" spans="2:13" ht="15" hidden="1" customHeight="1" x14ac:dyDescent="0.25">
      <c r="B650" s="31">
        <f>WEEKNUM(Tableau1[[#This Row],[Date]])</f>
        <v>41</v>
      </c>
      <c r="C650" s="32">
        <f>debut+ROW()-ROW(Tableau1[[#Headers],[Date]])-1</f>
        <v>45938</v>
      </c>
      <c r="D650" s="33" t="str">
        <f>UPPER(TEXT((Tableau1[[#This Row],[Date]]),"mmmm"))</f>
        <v>OCTOBRE</v>
      </c>
      <c r="E650" s="33">
        <f>YEAR(Tableau1[[#This Row],[Date]])</f>
        <v>2025</v>
      </c>
      <c r="F650" s="34"/>
      <c r="G650" s="34"/>
      <c r="H650" s="34"/>
      <c r="I650" s="34"/>
      <c r="J650" s="34"/>
      <c r="K650" s="39">
        <f>MOD(Tableau1[[#This Row],[Fin
apm]]-Tableau1[[#This Row],[Début
apm]],1)+MOD(Tableau1[[#This Row],[Fin
matin]]-Tableau1[[#This Row],[Début
matin]],1)</f>
        <v>0</v>
      </c>
      <c r="L650" s="39">
        <f>IFERROR(VLOOKUP(Tableau1[[#This Row],[Abs.]],Tmotif[],3,0),0)</f>
        <v>0</v>
      </c>
      <c r="M650" s="46">
        <f ca="1">IF(WEEKDAY(Tableau1[[#This Row],[Date]],2)&lt;7,0,MAX(0,SUM(OFFSET(Tableau1[[#This Row],[Heures]],-6,,7))+SUM(OFFSET(Tableau1[[#This Row],[H_Abs]],-6,,7))-_HS))</f>
        <v>0</v>
      </c>
    </row>
    <row r="651" spans="2:13" ht="15" hidden="1" customHeight="1" x14ac:dyDescent="0.25">
      <c r="B651" s="31">
        <f>WEEKNUM(Tableau1[[#This Row],[Date]])</f>
        <v>41</v>
      </c>
      <c r="C651" s="32">
        <f>debut+ROW()-ROW(Tableau1[[#Headers],[Date]])-1</f>
        <v>45939</v>
      </c>
      <c r="D651" s="33" t="str">
        <f>UPPER(TEXT((Tableau1[[#This Row],[Date]]),"mmmm"))</f>
        <v>OCTOBRE</v>
      </c>
      <c r="E651" s="33">
        <f>YEAR(Tableau1[[#This Row],[Date]])</f>
        <v>2025</v>
      </c>
      <c r="F651" s="34"/>
      <c r="G651" s="34"/>
      <c r="H651" s="34"/>
      <c r="I651" s="34"/>
      <c r="J651" s="34"/>
      <c r="K651" s="39">
        <f>MOD(Tableau1[[#This Row],[Fin
apm]]-Tableau1[[#This Row],[Début
apm]],1)+MOD(Tableau1[[#This Row],[Fin
matin]]-Tableau1[[#This Row],[Début
matin]],1)</f>
        <v>0</v>
      </c>
      <c r="L651" s="39">
        <f>IFERROR(VLOOKUP(Tableau1[[#This Row],[Abs.]],Tmotif[],3,0),0)</f>
        <v>0</v>
      </c>
      <c r="M651" s="46">
        <f ca="1">IF(WEEKDAY(Tableau1[[#This Row],[Date]],2)&lt;7,0,MAX(0,SUM(OFFSET(Tableau1[[#This Row],[Heures]],-6,,7))+SUM(OFFSET(Tableau1[[#This Row],[H_Abs]],-6,,7))-_HS))</f>
        <v>0</v>
      </c>
    </row>
    <row r="652" spans="2:13" ht="15" hidden="1" customHeight="1" x14ac:dyDescent="0.25">
      <c r="B652" s="31">
        <f>WEEKNUM(Tableau1[[#This Row],[Date]])</f>
        <v>41</v>
      </c>
      <c r="C652" s="32">
        <f>debut+ROW()-ROW(Tableau1[[#Headers],[Date]])-1</f>
        <v>45940</v>
      </c>
      <c r="D652" s="33" t="str">
        <f>UPPER(TEXT((Tableau1[[#This Row],[Date]]),"mmmm"))</f>
        <v>OCTOBRE</v>
      </c>
      <c r="E652" s="33">
        <f>YEAR(Tableau1[[#This Row],[Date]])</f>
        <v>2025</v>
      </c>
      <c r="F652" s="34"/>
      <c r="G652" s="34"/>
      <c r="H652" s="34"/>
      <c r="I652" s="34"/>
      <c r="J652" s="34"/>
      <c r="K652" s="39">
        <f>MOD(Tableau1[[#This Row],[Fin
apm]]-Tableau1[[#This Row],[Début
apm]],1)+MOD(Tableau1[[#This Row],[Fin
matin]]-Tableau1[[#This Row],[Début
matin]],1)</f>
        <v>0</v>
      </c>
      <c r="L652" s="39">
        <f>IFERROR(VLOOKUP(Tableau1[[#This Row],[Abs.]],Tmotif[],3,0),0)</f>
        <v>0</v>
      </c>
      <c r="M652" s="46">
        <f ca="1">IF(WEEKDAY(Tableau1[[#This Row],[Date]],2)&lt;7,0,MAX(0,SUM(OFFSET(Tableau1[[#This Row],[Heures]],-6,,7))+SUM(OFFSET(Tableau1[[#This Row],[H_Abs]],-6,,7))-_HS))</f>
        <v>0</v>
      </c>
    </row>
    <row r="653" spans="2:13" ht="15" hidden="1" customHeight="1" x14ac:dyDescent="0.25">
      <c r="B653" s="31">
        <f>WEEKNUM(Tableau1[[#This Row],[Date]])</f>
        <v>41</v>
      </c>
      <c r="C653" s="32">
        <f>debut+ROW()-ROW(Tableau1[[#Headers],[Date]])-1</f>
        <v>45941</v>
      </c>
      <c r="D653" s="33" t="str">
        <f>UPPER(TEXT((Tableau1[[#This Row],[Date]]),"mmmm"))</f>
        <v>OCTOBRE</v>
      </c>
      <c r="E653" s="33">
        <f>YEAR(Tableau1[[#This Row],[Date]])</f>
        <v>2025</v>
      </c>
      <c r="F653" s="34"/>
      <c r="G653" s="34"/>
      <c r="H653" s="34"/>
      <c r="I653" s="34"/>
      <c r="J653" s="34"/>
      <c r="K653" s="39">
        <f>MOD(Tableau1[[#This Row],[Fin
apm]]-Tableau1[[#This Row],[Début
apm]],1)+MOD(Tableau1[[#This Row],[Fin
matin]]-Tableau1[[#This Row],[Début
matin]],1)</f>
        <v>0</v>
      </c>
      <c r="L653" s="39">
        <f>IFERROR(VLOOKUP(Tableau1[[#This Row],[Abs.]],Tmotif[],3,0),0)</f>
        <v>0</v>
      </c>
      <c r="M653" s="46">
        <f ca="1">IF(WEEKDAY(Tableau1[[#This Row],[Date]],2)&lt;7,0,MAX(0,SUM(OFFSET(Tableau1[[#This Row],[Heures]],-6,,7))+SUM(OFFSET(Tableau1[[#This Row],[H_Abs]],-6,,7))-_HS))</f>
        <v>0</v>
      </c>
    </row>
    <row r="654" spans="2:13" ht="15" hidden="1" customHeight="1" x14ac:dyDescent="0.25">
      <c r="B654" s="31">
        <f>WEEKNUM(Tableau1[[#This Row],[Date]])</f>
        <v>42</v>
      </c>
      <c r="C654" s="32">
        <f>debut+ROW()-ROW(Tableau1[[#Headers],[Date]])-1</f>
        <v>45942</v>
      </c>
      <c r="D654" s="33" t="str">
        <f>UPPER(TEXT((Tableau1[[#This Row],[Date]]),"mmmm"))</f>
        <v>OCTOBRE</v>
      </c>
      <c r="E654" s="33">
        <f>YEAR(Tableau1[[#This Row],[Date]])</f>
        <v>2025</v>
      </c>
      <c r="F654" s="34"/>
      <c r="G654" s="34"/>
      <c r="H654" s="34"/>
      <c r="I654" s="34"/>
      <c r="J654" s="34"/>
      <c r="K654" s="39">
        <f>MOD(Tableau1[[#This Row],[Fin
apm]]-Tableau1[[#This Row],[Début
apm]],1)+MOD(Tableau1[[#This Row],[Fin
matin]]-Tableau1[[#This Row],[Début
matin]],1)</f>
        <v>0</v>
      </c>
      <c r="L654" s="39">
        <f>IFERROR(VLOOKUP(Tableau1[[#This Row],[Abs.]],Tmotif[],3,0),0)</f>
        <v>0</v>
      </c>
      <c r="M654" s="46">
        <f ca="1">IF(WEEKDAY(Tableau1[[#This Row],[Date]],2)&lt;7,0,MAX(0,SUM(OFFSET(Tableau1[[#This Row],[Heures]],-6,,7))+SUM(OFFSET(Tableau1[[#This Row],[H_Abs]],-6,,7))-_HS))</f>
        <v>0</v>
      </c>
    </row>
    <row r="655" spans="2:13" ht="15" hidden="1" customHeight="1" x14ac:dyDescent="0.25">
      <c r="B655" s="31">
        <f>WEEKNUM(Tableau1[[#This Row],[Date]])</f>
        <v>42</v>
      </c>
      <c r="C655" s="32">
        <f>debut+ROW()-ROW(Tableau1[[#Headers],[Date]])-1</f>
        <v>45943</v>
      </c>
      <c r="D655" s="33" t="str">
        <f>UPPER(TEXT((Tableau1[[#This Row],[Date]]),"mmmm"))</f>
        <v>OCTOBRE</v>
      </c>
      <c r="E655" s="33">
        <f>YEAR(Tableau1[[#This Row],[Date]])</f>
        <v>2025</v>
      </c>
      <c r="F655" s="34"/>
      <c r="G655" s="34"/>
      <c r="H655" s="34"/>
      <c r="I655" s="34"/>
      <c r="J655" s="34"/>
      <c r="K655" s="39">
        <f>MOD(Tableau1[[#This Row],[Fin
apm]]-Tableau1[[#This Row],[Début
apm]],1)+MOD(Tableau1[[#This Row],[Fin
matin]]-Tableau1[[#This Row],[Début
matin]],1)</f>
        <v>0</v>
      </c>
      <c r="L655" s="39">
        <f>IFERROR(VLOOKUP(Tableau1[[#This Row],[Abs.]],Tmotif[],3,0),0)</f>
        <v>0</v>
      </c>
      <c r="M655" s="46">
        <f ca="1">IF(WEEKDAY(Tableau1[[#This Row],[Date]],2)&lt;7,0,MAX(0,SUM(OFFSET(Tableau1[[#This Row],[Heures]],-6,,7))+SUM(OFFSET(Tableau1[[#This Row],[H_Abs]],-6,,7))-_HS))</f>
        <v>0</v>
      </c>
    </row>
    <row r="656" spans="2:13" ht="15" hidden="1" customHeight="1" x14ac:dyDescent="0.25">
      <c r="B656" s="31">
        <f>WEEKNUM(Tableau1[[#This Row],[Date]])</f>
        <v>42</v>
      </c>
      <c r="C656" s="32">
        <f>debut+ROW()-ROW(Tableau1[[#Headers],[Date]])-1</f>
        <v>45944</v>
      </c>
      <c r="D656" s="33" t="str">
        <f>UPPER(TEXT((Tableau1[[#This Row],[Date]]),"mmmm"))</f>
        <v>OCTOBRE</v>
      </c>
      <c r="E656" s="33">
        <f>YEAR(Tableau1[[#This Row],[Date]])</f>
        <v>2025</v>
      </c>
      <c r="F656" s="34"/>
      <c r="G656" s="34"/>
      <c r="H656" s="34"/>
      <c r="I656" s="34"/>
      <c r="J656" s="34"/>
      <c r="K656" s="39">
        <f>MOD(Tableau1[[#This Row],[Fin
apm]]-Tableau1[[#This Row],[Début
apm]],1)+MOD(Tableau1[[#This Row],[Fin
matin]]-Tableau1[[#This Row],[Début
matin]],1)</f>
        <v>0</v>
      </c>
      <c r="L656" s="39">
        <f>IFERROR(VLOOKUP(Tableau1[[#This Row],[Abs.]],Tmotif[],3,0),0)</f>
        <v>0</v>
      </c>
      <c r="M656" s="46">
        <f ca="1">IF(WEEKDAY(Tableau1[[#This Row],[Date]],2)&lt;7,0,MAX(0,SUM(OFFSET(Tableau1[[#This Row],[Heures]],-6,,7))+SUM(OFFSET(Tableau1[[#This Row],[H_Abs]],-6,,7))-_HS))</f>
        <v>0</v>
      </c>
    </row>
    <row r="657" spans="2:13" ht="15" hidden="1" customHeight="1" x14ac:dyDescent="0.25">
      <c r="B657" s="31">
        <f>WEEKNUM(Tableau1[[#This Row],[Date]])</f>
        <v>42</v>
      </c>
      <c r="C657" s="32">
        <f>debut+ROW()-ROW(Tableau1[[#Headers],[Date]])-1</f>
        <v>45945</v>
      </c>
      <c r="D657" s="33" t="str">
        <f>UPPER(TEXT((Tableau1[[#This Row],[Date]]),"mmmm"))</f>
        <v>OCTOBRE</v>
      </c>
      <c r="E657" s="33">
        <f>YEAR(Tableau1[[#This Row],[Date]])</f>
        <v>2025</v>
      </c>
      <c r="F657" s="34"/>
      <c r="G657" s="34"/>
      <c r="H657" s="34"/>
      <c r="I657" s="34"/>
      <c r="J657" s="34"/>
      <c r="K657" s="39">
        <f>MOD(Tableau1[[#This Row],[Fin
apm]]-Tableau1[[#This Row],[Début
apm]],1)+MOD(Tableau1[[#This Row],[Fin
matin]]-Tableau1[[#This Row],[Début
matin]],1)</f>
        <v>0</v>
      </c>
      <c r="L657" s="39">
        <f>IFERROR(VLOOKUP(Tableau1[[#This Row],[Abs.]],Tmotif[],3,0),0)</f>
        <v>0</v>
      </c>
      <c r="M657" s="46">
        <f ca="1">IF(WEEKDAY(Tableau1[[#This Row],[Date]],2)&lt;7,0,MAX(0,SUM(OFFSET(Tableau1[[#This Row],[Heures]],-6,,7))+SUM(OFFSET(Tableau1[[#This Row],[H_Abs]],-6,,7))-_HS))</f>
        <v>0</v>
      </c>
    </row>
    <row r="658" spans="2:13" ht="15" hidden="1" customHeight="1" x14ac:dyDescent="0.25">
      <c r="B658" s="31">
        <f>WEEKNUM(Tableau1[[#This Row],[Date]])</f>
        <v>42</v>
      </c>
      <c r="C658" s="32">
        <f>debut+ROW()-ROW(Tableau1[[#Headers],[Date]])-1</f>
        <v>45946</v>
      </c>
      <c r="D658" s="33" t="str">
        <f>UPPER(TEXT((Tableau1[[#This Row],[Date]]),"mmmm"))</f>
        <v>OCTOBRE</v>
      </c>
      <c r="E658" s="33">
        <f>YEAR(Tableau1[[#This Row],[Date]])</f>
        <v>2025</v>
      </c>
      <c r="F658" s="34"/>
      <c r="G658" s="34"/>
      <c r="H658" s="34"/>
      <c r="I658" s="34"/>
      <c r="J658" s="34"/>
      <c r="K658" s="39">
        <f>MOD(Tableau1[[#This Row],[Fin
apm]]-Tableau1[[#This Row],[Début
apm]],1)+MOD(Tableau1[[#This Row],[Fin
matin]]-Tableau1[[#This Row],[Début
matin]],1)</f>
        <v>0</v>
      </c>
      <c r="L658" s="39">
        <f>IFERROR(VLOOKUP(Tableau1[[#This Row],[Abs.]],Tmotif[],3,0),0)</f>
        <v>0</v>
      </c>
      <c r="M658" s="46">
        <f ca="1">IF(WEEKDAY(Tableau1[[#This Row],[Date]],2)&lt;7,0,MAX(0,SUM(OFFSET(Tableau1[[#This Row],[Heures]],-6,,7))+SUM(OFFSET(Tableau1[[#This Row],[H_Abs]],-6,,7))-_HS))</f>
        <v>0</v>
      </c>
    </row>
    <row r="659" spans="2:13" ht="15" hidden="1" customHeight="1" x14ac:dyDescent="0.25">
      <c r="B659" s="31">
        <f>WEEKNUM(Tableau1[[#This Row],[Date]])</f>
        <v>42</v>
      </c>
      <c r="C659" s="32">
        <f>debut+ROW()-ROW(Tableau1[[#Headers],[Date]])-1</f>
        <v>45947</v>
      </c>
      <c r="D659" s="33" t="str">
        <f>UPPER(TEXT((Tableau1[[#This Row],[Date]]),"mmmm"))</f>
        <v>OCTOBRE</v>
      </c>
      <c r="E659" s="33">
        <f>YEAR(Tableau1[[#This Row],[Date]])</f>
        <v>2025</v>
      </c>
      <c r="F659" s="34"/>
      <c r="G659" s="34"/>
      <c r="H659" s="34"/>
      <c r="I659" s="34"/>
      <c r="J659" s="34"/>
      <c r="K659" s="39">
        <f>MOD(Tableau1[[#This Row],[Fin
apm]]-Tableau1[[#This Row],[Début
apm]],1)+MOD(Tableau1[[#This Row],[Fin
matin]]-Tableau1[[#This Row],[Début
matin]],1)</f>
        <v>0</v>
      </c>
      <c r="L659" s="39">
        <f>IFERROR(VLOOKUP(Tableau1[[#This Row],[Abs.]],Tmotif[],3,0),0)</f>
        <v>0</v>
      </c>
      <c r="M659" s="46">
        <f ca="1">IF(WEEKDAY(Tableau1[[#This Row],[Date]],2)&lt;7,0,MAX(0,SUM(OFFSET(Tableau1[[#This Row],[Heures]],-6,,7))+SUM(OFFSET(Tableau1[[#This Row],[H_Abs]],-6,,7))-_HS))</f>
        <v>0</v>
      </c>
    </row>
    <row r="660" spans="2:13" ht="15" hidden="1" customHeight="1" x14ac:dyDescent="0.25">
      <c r="B660" s="31">
        <f>WEEKNUM(Tableau1[[#This Row],[Date]])</f>
        <v>42</v>
      </c>
      <c r="C660" s="32">
        <f>debut+ROW()-ROW(Tableau1[[#Headers],[Date]])-1</f>
        <v>45948</v>
      </c>
      <c r="D660" s="33" t="str">
        <f>UPPER(TEXT((Tableau1[[#This Row],[Date]]),"mmmm"))</f>
        <v>OCTOBRE</v>
      </c>
      <c r="E660" s="33">
        <f>YEAR(Tableau1[[#This Row],[Date]])</f>
        <v>2025</v>
      </c>
      <c r="F660" s="34"/>
      <c r="G660" s="34"/>
      <c r="H660" s="34"/>
      <c r="I660" s="34"/>
      <c r="J660" s="34"/>
      <c r="K660" s="39">
        <f>MOD(Tableau1[[#This Row],[Fin
apm]]-Tableau1[[#This Row],[Début
apm]],1)+MOD(Tableau1[[#This Row],[Fin
matin]]-Tableau1[[#This Row],[Début
matin]],1)</f>
        <v>0</v>
      </c>
      <c r="L660" s="39">
        <f>IFERROR(VLOOKUP(Tableau1[[#This Row],[Abs.]],Tmotif[],3,0),0)</f>
        <v>0</v>
      </c>
      <c r="M660" s="46">
        <f ca="1">IF(WEEKDAY(Tableau1[[#This Row],[Date]],2)&lt;7,0,MAX(0,SUM(OFFSET(Tableau1[[#This Row],[Heures]],-6,,7))+SUM(OFFSET(Tableau1[[#This Row],[H_Abs]],-6,,7))-_HS))</f>
        <v>0</v>
      </c>
    </row>
    <row r="661" spans="2:13" ht="15" hidden="1" customHeight="1" x14ac:dyDescent="0.25">
      <c r="B661" s="31">
        <f>WEEKNUM(Tableau1[[#This Row],[Date]])</f>
        <v>43</v>
      </c>
      <c r="C661" s="32">
        <f>debut+ROW()-ROW(Tableau1[[#Headers],[Date]])-1</f>
        <v>45949</v>
      </c>
      <c r="D661" s="33" t="str">
        <f>UPPER(TEXT((Tableau1[[#This Row],[Date]]),"mmmm"))</f>
        <v>OCTOBRE</v>
      </c>
      <c r="E661" s="33">
        <f>YEAR(Tableau1[[#This Row],[Date]])</f>
        <v>2025</v>
      </c>
      <c r="F661" s="34"/>
      <c r="G661" s="34"/>
      <c r="H661" s="34"/>
      <c r="I661" s="34"/>
      <c r="J661" s="34"/>
      <c r="K661" s="39">
        <f>MOD(Tableau1[[#This Row],[Fin
apm]]-Tableau1[[#This Row],[Début
apm]],1)+MOD(Tableau1[[#This Row],[Fin
matin]]-Tableau1[[#This Row],[Début
matin]],1)</f>
        <v>0</v>
      </c>
      <c r="L661" s="39">
        <f>IFERROR(VLOOKUP(Tableau1[[#This Row],[Abs.]],Tmotif[],3,0),0)</f>
        <v>0</v>
      </c>
      <c r="M661" s="46">
        <f ca="1">IF(WEEKDAY(Tableau1[[#This Row],[Date]],2)&lt;7,0,MAX(0,SUM(OFFSET(Tableau1[[#This Row],[Heures]],-6,,7))+SUM(OFFSET(Tableau1[[#This Row],[H_Abs]],-6,,7))-_HS))</f>
        <v>0</v>
      </c>
    </row>
    <row r="662" spans="2:13" ht="15" hidden="1" customHeight="1" x14ac:dyDescent="0.25">
      <c r="B662" s="31">
        <f>WEEKNUM(Tableau1[[#This Row],[Date]])</f>
        <v>43</v>
      </c>
      <c r="C662" s="32">
        <f>debut+ROW()-ROW(Tableau1[[#Headers],[Date]])-1</f>
        <v>45950</v>
      </c>
      <c r="D662" s="33" t="str">
        <f>UPPER(TEXT((Tableau1[[#This Row],[Date]]),"mmmm"))</f>
        <v>OCTOBRE</v>
      </c>
      <c r="E662" s="33">
        <f>YEAR(Tableau1[[#This Row],[Date]])</f>
        <v>2025</v>
      </c>
      <c r="F662" s="34"/>
      <c r="G662" s="34"/>
      <c r="H662" s="34"/>
      <c r="I662" s="34"/>
      <c r="J662" s="34"/>
      <c r="K662" s="39">
        <f>MOD(Tableau1[[#This Row],[Fin
apm]]-Tableau1[[#This Row],[Début
apm]],1)+MOD(Tableau1[[#This Row],[Fin
matin]]-Tableau1[[#This Row],[Début
matin]],1)</f>
        <v>0</v>
      </c>
      <c r="L662" s="39">
        <f>IFERROR(VLOOKUP(Tableau1[[#This Row],[Abs.]],Tmotif[],3,0),0)</f>
        <v>0</v>
      </c>
      <c r="M662" s="46">
        <f ca="1">IF(WEEKDAY(Tableau1[[#This Row],[Date]],2)&lt;7,0,MAX(0,SUM(OFFSET(Tableau1[[#This Row],[Heures]],-6,,7))+SUM(OFFSET(Tableau1[[#This Row],[H_Abs]],-6,,7))-_HS))</f>
        <v>0</v>
      </c>
    </row>
    <row r="663" spans="2:13" ht="15" hidden="1" customHeight="1" x14ac:dyDescent="0.25">
      <c r="B663" s="31">
        <f>WEEKNUM(Tableau1[[#This Row],[Date]])</f>
        <v>43</v>
      </c>
      <c r="C663" s="32">
        <f>debut+ROW()-ROW(Tableau1[[#Headers],[Date]])-1</f>
        <v>45951</v>
      </c>
      <c r="D663" s="33" t="str">
        <f>UPPER(TEXT((Tableau1[[#This Row],[Date]]),"mmmm"))</f>
        <v>OCTOBRE</v>
      </c>
      <c r="E663" s="33">
        <f>YEAR(Tableau1[[#This Row],[Date]])</f>
        <v>2025</v>
      </c>
      <c r="F663" s="34"/>
      <c r="G663" s="34"/>
      <c r="H663" s="34"/>
      <c r="I663" s="34"/>
      <c r="J663" s="34"/>
      <c r="K663" s="39">
        <f>MOD(Tableau1[[#This Row],[Fin
apm]]-Tableau1[[#This Row],[Début
apm]],1)+MOD(Tableau1[[#This Row],[Fin
matin]]-Tableau1[[#This Row],[Début
matin]],1)</f>
        <v>0</v>
      </c>
      <c r="L663" s="39">
        <f>IFERROR(VLOOKUP(Tableau1[[#This Row],[Abs.]],Tmotif[],3,0),0)</f>
        <v>0</v>
      </c>
      <c r="M663" s="46">
        <f ca="1">IF(WEEKDAY(Tableau1[[#This Row],[Date]],2)&lt;7,0,MAX(0,SUM(OFFSET(Tableau1[[#This Row],[Heures]],-6,,7))+SUM(OFFSET(Tableau1[[#This Row],[H_Abs]],-6,,7))-_HS))</f>
        <v>0</v>
      </c>
    </row>
    <row r="664" spans="2:13" ht="15" hidden="1" customHeight="1" x14ac:dyDescent="0.25">
      <c r="B664" s="31">
        <f>WEEKNUM(Tableau1[[#This Row],[Date]])</f>
        <v>43</v>
      </c>
      <c r="C664" s="32">
        <f>debut+ROW()-ROW(Tableau1[[#Headers],[Date]])-1</f>
        <v>45952</v>
      </c>
      <c r="D664" s="33" t="str">
        <f>UPPER(TEXT((Tableau1[[#This Row],[Date]]),"mmmm"))</f>
        <v>OCTOBRE</v>
      </c>
      <c r="E664" s="33">
        <f>YEAR(Tableau1[[#This Row],[Date]])</f>
        <v>2025</v>
      </c>
      <c r="F664" s="34"/>
      <c r="G664" s="34"/>
      <c r="H664" s="34"/>
      <c r="I664" s="34"/>
      <c r="J664" s="34"/>
      <c r="K664" s="39">
        <f>MOD(Tableau1[[#This Row],[Fin
apm]]-Tableau1[[#This Row],[Début
apm]],1)+MOD(Tableau1[[#This Row],[Fin
matin]]-Tableau1[[#This Row],[Début
matin]],1)</f>
        <v>0</v>
      </c>
      <c r="L664" s="39">
        <f>IFERROR(VLOOKUP(Tableau1[[#This Row],[Abs.]],Tmotif[],3,0),0)</f>
        <v>0</v>
      </c>
      <c r="M664" s="46">
        <f ca="1">IF(WEEKDAY(Tableau1[[#This Row],[Date]],2)&lt;7,0,MAX(0,SUM(OFFSET(Tableau1[[#This Row],[Heures]],-6,,7))+SUM(OFFSET(Tableau1[[#This Row],[H_Abs]],-6,,7))-_HS))</f>
        <v>0</v>
      </c>
    </row>
    <row r="665" spans="2:13" ht="15" hidden="1" customHeight="1" x14ac:dyDescent="0.25">
      <c r="B665" s="31">
        <f>WEEKNUM(Tableau1[[#This Row],[Date]])</f>
        <v>43</v>
      </c>
      <c r="C665" s="32">
        <f>debut+ROW()-ROW(Tableau1[[#Headers],[Date]])-1</f>
        <v>45953</v>
      </c>
      <c r="D665" s="33" t="str">
        <f>UPPER(TEXT((Tableau1[[#This Row],[Date]]),"mmmm"))</f>
        <v>OCTOBRE</v>
      </c>
      <c r="E665" s="33">
        <f>YEAR(Tableau1[[#This Row],[Date]])</f>
        <v>2025</v>
      </c>
      <c r="F665" s="34"/>
      <c r="G665" s="34"/>
      <c r="H665" s="34"/>
      <c r="I665" s="34"/>
      <c r="J665" s="34"/>
      <c r="K665" s="39">
        <f>MOD(Tableau1[[#This Row],[Fin
apm]]-Tableau1[[#This Row],[Début
apm]],1)+MOD(Tableau1[[#This Row],[Fin
matin]]-Tableau1[[#This Row],[Début
matin]],1)</f>
        <v>0</v>
      </c>
      <c r="L665" s="39">
        <f>IFERROR(VLOOKUP(Tableau1[[#This Row],[Abs.]],Tmotif[],3,0),0)</f>
        <v>0</v>
      </c>
      <c r="M665" s="46">
        <f ca="1">IF(WEEKDAY(Tableau1[[#This Row],[Date]],2)&lt;7,0,MAX(0,SUM(OFFSET(Tableau1[[#This Row],[Heures]],-6,,7))+SUM(OFFSET(Tableau1[[#This Row],[H_Abs]],-6,,7))-_HS))</f>
        <v>0</v>
      </c>
    </row>
    <row r="666" spans="2:13" ht="15" hidden="1" customHeight="1" x14ac:dyDescent="0.25">
      <c r="B666" s="31">
        <f>WEEKNUM(Tableau1[[#This Row],[Date]])</f>
        <v>43</v>
      </c>
      <c r="C666" s="32">
        <f>debut+ROW()-ROW(Tableau1[[#Headers],[Date]])-1</f>
        <v>45954</v>
      </c>
      <c r="D666" s="33" t="str">
        <f>UPPER(TEXT((Tableau1[[#This Row],[Date]]),"mmmm"))</f>
        <v>OCTOBRE</v>
      </c>
      <c r="E666" s="33">
        <f>YEAR(Tableau1[[#This Row],[Date]])</f>
        <v>2025</v>
      </c>
      <c r="F666" s="34"/>
      <c r="G666" s="34"/>
      <c r="H666" s="34"/>
      <c r="I666" s="34"/>
      <c r="J666" s="34"/>
      <c r="K666" s="39">
        <f>MOD(Tableau1[[#This Row],[Fin
apm]]-Tableau1[[#This Row],[Début
apm]],1)+MOD(Tableau1[[#This Row],[Fin
matin]]-Tableau1[[#This Row],[Début
matin]],1)</f>
        <v>0</v>
      </c>
      <c r="L666" s="39">
        <f>IFERROR(VLOOKUP(Tableau1[[#This Row],[Abs.]],Tmotif[],3,0),0)</f>
        <v>0</v>
      </c>
      <c r="M666" s="46">
        <f ca="1">IF(WEEKDAY(Tableau1[[#This Row],[Date]],2)&lt;7,0,MAX(0,SUM(OFFSET(Tableau1[[#This Row],[Heures]],-6,,7))+SUM(OFFSET(Tableau1[[#This Row],[H_Abs]],-6,,7))-_HS))</f>
        <v>0</v>
      </c>
    </row>
    <row r="667" spans="2:13" ht="15" hidden="1" customHeight="1" x14ac:dyDescent="0.25">
      <c r="B667" s="31">
        <f>WEEKNUM(Tableau1[[#This Row],[Date]])</f>
        <v>43</v>
      </c>
      <c r="C667" s="32">
        <f>debut+ROW()-ROW(Tableau1[[#Headers],[Date]])-1</f>
        <v>45955</v>
      </c>
      <c r="D667" s="33" t="str">
        <f>UPPER(TEXT((Tableau1[[#This Row],[Date]]),"mmmm"))</f>
        <v>OCTOBRE</v>
      </c>
      <c r="E667" s="33">
        <f>YEAR(Tableau1[[#This Row],[Date]])</f>
        <v>2025</v>
      </c>
      <c r="F667" s="34"/>
      <c r="G667" s="34"/>
      <c r="H667" s="34"/>
      <c r="I667" s="34"/>
      <c r="J667" s="34"/>
      <c r="K667" s="39">
        <f>MOD(Tableau1[[#This Row],[Fin
apm]]-Tableau1[[#This Row],[Début
apm]],1)+MOD(Tableau1[[#This Row],[Fin
matin]]-Tableau1[[#This Row],[Début
matin]],1)</f>
        <v>0</v>
      </c>
      <c r="L667" s="39">
        <f>IFERROR(VLOOKUP(Tableau1[[#This Row],[Abs.]],Tmotif[],3,0),0)</f>
        <v>0</v>
      </c>
      <c r="M667" s="46">
        <f ca="1">IF(WEEKDAY(Tableau1[[#This Row],[Date]],2)&lt;7,0,MAX(0,SUM(OFFSET(Tableau1[[#This Row],[Heures]],-6,,7))+SUM(OFFSET(Tableau1[[#This Row],[H_Abs]],-6,,7))-_HS))</f>
        <v>0</v>
      </c>
    </row>
    <row r="668" spans="2:13" ht="15" hidden="1" customHeight="1" x14ac:dyDescent="0.25">
      <c r="B668" s="31">
        <f>WEEKNUM(Tableau1[[#This Row],[Date]])</f>
        <v>44</v>
      </c>
      <c r="C668" s="32">
        <f>debut+ROW()-ROW(Tableau1[[#Headers],[Date]])-1</f>
        <v>45956</v>
      </c>
      <c r="D668" s="33" t="str">
        <f>UPPER(TEXT((Tableau1[[#This Row],[Date]]),"mmmm"))</f>
        <v>OCTOBRE</v>
      </c>
      <c r="E668" s="33">
        <f>YEAR(Tableau1[[#This Row],[Date]])</f>
        <v>2025</v>
      </c>
      <c r="F668" s="34"/>
      <c r="G668" s="34"/>
      <c r="H668" s="34"/>
      <c r="I668" s="34"/>
      <c r="J668" s="34"/>
      <c r="K668" s="39">
        <f>MOD(Tableau1[[#This Row],[Fin
apm]]-Tableau1[[#This Row],[Début
apm]],1)+MOD(Tableau1[[#This Row],[Fin
matin]]-Tableau1[[#This Row],[Début
matin]],1)</f>
        <v>0</v>
      </c>
      <c r="L668" s="39">
        <f>IFERROR(VLOOKUP(Tableau1[[#This Row],[Abs.]],Tmotif[],3,0),0)</f>
        <v>0</v>
      </c>
      <c r="M668" s="46">
        <f ca="1">IF(WEEKDAY(Tableau1[[#This Row],[Date]],2)&lt;7,0,MAX(0,SUM(OFFSET(Tableau1[[#This Row],[Heures]],-6,,7))+SUM(OFFSET(Tableau1[[#This Row],[H_Abs]],-6,,7))-_HS))</f>
        <v>0</v>
      </c>
    </row>
    <row r="669" spans="2:13" ht="15" hidden="1" customHeight="1" x14ac:dyDescent="0.25">
      <c r="B669" s="31">
        <f>WEEKNUM(Tableau1[[#This Row],[Date]])</f>
        <v>44</v>
      </c>
      <c r="C669" s="32">
        <f>debut+ROW()-ROW(Tableau1[[#Headers],[Date]])-1</f>
        <v>45957</v>
      </c>
      <c r="D669" s="33" t="str">
        <f>UPPER(TEXT((Tableau1[[#This Row],[Date]]),"mmmm"))</f>
        <v>OCTOBRE</v>
      </c>
      <c r="E669" s="33">
        <f>YEAR(Tableau1[[#This Row],[Date]])</f>
        <v>2025</v>
      </c>
      <c r="F669" s="34"/>
      <c r="G669" s="34"/>
      <c r="H669" s="34"/>
      <c r="I669" s="34"/>
      <c r="J669" s="34"/>
      <c r="K669" s="39">
        <f>MOD(Tableau1[[#This Row],[Fin
apm]]-Tableau1[[#This Row],[Début
apm]],1)+MOD(Tableau1[[#This Row],[Fin
matin]]-Tableau1[[#This Row],[Début
matin]],1)</f>
        <v>0</v>
      </c>
      <c r="L669" s="39">
        <f>IFERROR(VLOOKUP(Tableau1[[#This Row],[Abs.]],Tmotif[],3,0),0)</f>
        <v>0</v>
      </c>
      <c r="M669" s="46">
        <f ca="1">IF(WEEKDAY(Tableau1[[#This Row],[Date]],2)&lt;7,0,MAX(0,SUM(OFFSET(Tableau1[[#This Row],[Heures]],-6,,7))+SUM(OFFSET(Tableau1[[#This Row],[H_Abs]],-6,,7))-_HS))</f>
        <v>0</v>
      </c>
    </row>
    <row r="670" spans="2:13" ht="15" hidden="1" customHeight="1" x14ac:dyDescent="0.25">
      <c r="B670" s="31">
        <f>WEEKNUM(Tableau1[[#This Row],[Date]])</f>
        <v>44</v>
      </c>
      <c r="C670" s="32">
        <f>debut+ROW()-ROW(Tableau1[[#Headers],[Date]])-1</f>
        <v>45958</v>
      </c>
      <c r="D670" s="33" t="str">
        <f>UPPER(TEXT((Tableau1[[#This Row],[Date]]),"mmmm"))</f>
        <v>OCTOBRE</v>
      </c>
      <c r="E670" s="33">
        <f>YEAR(Tableau1[[#This Row],[Date]])</f>
        <v>2025</v>
      </c>
      <c r="F670" s="34"/>
      <c r="G670" s="34"/>
      <c r="H670" s="34"/>
      <c r="I670" s="34"/>
      <c r="J670" s="34"/>
      <c r="K670" s="39">
        <f>MOD(Tableau1[[#This Row],[Fin
apm]]-Tableau1[[#This Row],[Début
apm]],1)+MOD(Tableau1[[#This Row],[Fin
matin]]-Tableau1[[#This Row],[Début
matin]],1)</f>
        <v>0</v>
      </c>
      <c r="L670" s="39">
        <f>IFERROR(VLOOKUP(Tableau1[[#This Row],[Abs.]],Tmotif[],3,0),0)</f>
        <v>0</v>
      </c>
      <c r="M670" s="46">
        <f ca="1">IF(WEEKDAY(Tableau1[[#This Row],[Date]],2)&lt;7,0,MAX(0,SUM(OFFSET(Tableau1[[#This Row],[Heures]],-6,,7))+SUM(OFFSET(Tableau1[[#This Row],[H_Abs]],-6,,7))-_HS))</f>
        <v>0</v>
      </c>
    </row>
    <row r="671" spans="2:13" ht="15" hidden="1" customHeight="1" x14ac:dyDescent="0.25">
      <c r="B671" s="31">
        <f>WEEKNUM(Tableau1[[#This Row],[Date]])</f>
        <v>44</v>
      </c>
      <c r="C671" s="32">
        <f>debut+ROW()-ROW(Tableau1[[#Headers],[Date]])-1</f>
        <v>45959</v>
      </c>
      <c r="D671" s="33" t="str">
        <f>UPPER(TEXT((Tableau1[[#This Row],[Date]]),"mmmm"))</f>
        <v>OCTOBRE</v>
      </c>
      <c r="E671" s="33">
        <f>YEAR(Tableau1[[#This Row],[Date]])</f>
        <v>2025</v>
      </c>
      <c r="F671" s="34"/>
      <c r="G671" s="34"/>
      <c r="H671" s="34"/>
      <c r="I671" s="34"/>
      <c r="J671" s="34"/>
      <c r="K671" s="39">
        <f>MOD(Tableau1[[#This Row],[Fin
apm]]-Tableau1[[#This Row],[Début
apm]],1)+MOD(Tableau1[[#This Row],[Fin
matin]]-Tableau1[[#This Row],[Début
matin]],1)</f>
        <v>0</v>
      </c>
      <c r="L671" s="39">
        <f>IFERROR(VLOOKUP(Tableau1[[#This Row],[Abs.]],Tmotif[],3,0),0)</f>
        <v>0</v>
      </c>
      <c r="M671" s="46">
        <f ca="1">IF(WEEKDAY(Tableau1[[#This Row],[Date]],2)&lt;7,0,MAX(0,SUM(OFFSET(Tableau1[[#This Row],[Heures]],-6,,7))+SUM(OFFSET(Tableau1[[#This Row],[H_Abs]],-6,,7))-_HS))</f>
        <v>0</v>
      </c>
    </row>
    <row r="672" spans="2:13" ht="15" hidden="1" customHeight="1" x14ac:dyDescent="0.25">
      <c r="B672" s="31">
        <f>WEEKNUM(Tableau1[[#This Row],[Date]])</f>
        <v>44</v>
      </c>
      <c r="C672" s="32">
        <f>debut+ROW()-ROW(Tableau1[[#Headers],[Date]])-1</f>
        <v>45960</v>
      </c>
      <c r="D672" s="33" t="str">
        <f>UPPER(TEXT((Tableau1[[#This Row],[Date]]),"mmmm"))</f>
        <v>OCTOBRE</v>
      </c>
      <c r="E672" s="33">
        <f>YEAR(Tableau1[[#This Row],[Date]])</f>
        <v>2025</v>
      </c>
      <c r="F672" s="34"/>
      <c r="G672" s="34"/>
      <c r="H672" s="34"/>
      <c r="I672" s="34"/>
      <c r="J672" s="34"/>
      <c r="K672" s="39">
        <f>MOD(Tableau1[[#This Row],[Fin
apm]]-Tableau1[[#This Row],[Début
apm]],1)+MOD(Tableau1[[#This Row],[Fin
matin]]-Tableau1[[#This Row],[Début
matin]],1)</f>
        <v>0</v>
      </c>
      <c r="L672" s="39">
        <f>IFERROR(VLOOKUP(Tableau1[[#This Row],[Abs.]],Tmotif[],3,0),0)</f>
        <v>0</v>
      </c>
      <c r="M672" s="46">
        <f ca="1">IF(WEEKDAY(Tableau1[[#This Row],[Date]],2)&lt;7,0,MAX(0,SUM(OFFSET(Tableau1[[#This Row],[Heures]],-6,,7))+SUM(OFFSET(Tableau1[[#This Row],[H_Abs]],-6,,7))-_HS))</f>
        <v>0</v>
      </c>
    </row>
    <row r="673" spans="2:13" ht="15" hidden="1" customHeight="1" x14ac:dyDescent="0.25">
      <c r="B673" s="31">
        <f>WEEKNUM(Tableau1[[#This Row],[Date]])</f>
        <v>44</v>
      </c>
      <c r="C673" s="32">
        <f>debut+ROW()-ROW(Tableau1[[#Headers],[Date]])-1</f>
        <v>45961</v>
      </c>
      <c r="D673" s="33" t="str">
        <f>UPPER(TEXT((Tableau1[[#This Row],[Date]]),"mmmm"))</f>
        <v>OCTOBRE</v>
      </c>
      <c r="E673" s="33">
        <f>YEAR(Tableau1[[#This Row],[Date]])</f>
        <v>2025</v>
      </c>
      <c r="F673" s="34"/>
      <c r="G673" s="34"/>
      <c r="H673" s="34"/>
      <c r="I673" s="34"/>
      <c r="J673" s="34"/>
      <c r="K673" s="39">
        <f>MOD(Tableau1[[#This Row],[Fin
apm]]-Tableau1[[#This Row],[Début
apm]],1)+MOD(Tableau1[[#This Row],[Fin
matin]]-Tableau1[[#This Row],[Début
matin]],1)</f>
        <v>0</v>
      </c>
      <c r="L673" s="39">
        <f>IFERROR(VLOOKUP(Tableau1[[#This Row],[Abs.]],Tmotif[],3,0),0)</f>
        <v>0</v>
      </c>
      <c r="M673" s="46">
        <f ca="1">IF(WEEKDAY(Tableau1[[#This Row],[Date]],2)&lt;7,0,MAX(0,SUM(OFFSET(Tableau1[[#This Row],[Heures]],-6,,7))+SUM(OFFSET(Tableau1[[#This Row],[H_Abs]],-6,,7))-_HS))</f>
        <v>0</v>
      </c>
    </row>
    <row r="674" spans="2:13" ht="15" hidden="1" customHeight="1" x14ac:dyDescent="0.25">
      <c r="B674" s="31">
        <f>WEEKNUM(Tableau1[[#This Row],[Date]])</f>
        <v>44</v>
      </c>
      <c r="C674" s="32">
        <f>debut+ROW()-ROW(Tableau1[[#Headers],[Date]])-1</f>
        <v>45962</v>
      </c>
      <c r="D674" s="33" t="str">
        <f>UPPER(TEXT((Tableau1[[#This Row],[Date]]),"mmmm"))</f>
        <v>NOVEMBRE</v>
      </c>
      <c r="E674" s="33">
        <f>YEAR(Tableau1[[#This Row],[Date]])</f>
        <v>2025</v>
      </c>
      <c r="F674" s="34"/>
      <c r="G674" s="34"/>
      <c r="H674" s="34"/>
      <c r="I674" s="34"/>
      <c r="J674" s="34"/>
      <c r="K674" s="39">
        <f>MOD(Tableau1[[#This Row],[Fin
apm]]-Tableau1[[#This Row],[Début
apm]],1)+MOD(Tableau1[[#This Row],[Fin
matin]]-Tableau1[[#This Row],[Début
matin]],1)</f>
        <v>0</v>
      </c>
      <c r="L674" s="39">
        <f>IFERROR(VLOOKUP(Tableau1[[#This Row],[Abs.]],Tmotif[],3,0),0)</f>
        <v>0</v>
      </c>
      <c r="M674" s="46">
        <f ca="1">IF(WEEKDAY(Tableau1[[#This Row],[Date]],2)&lt;7,0,MAX(0,SUM(OFFSET(Tableau1[[#This Row],[Heures]],-6,,7))+SUM(OFFSET(Tableau1[[#This Row],[H_Abs]],-6,,7))-_HS))</f>
        <v>0</v>
      </c>
    </row>
    <row r="675" spans="2:13" ht="15" hidden="1" customHeight="1" x14ac:dyDescent="0.25">
      <c r="B675" s="31">
        <f>WEEKNUM(Tableau1[[#This Row],[Date]])</f>
        <v>45</v>
      </c>
      <c r="C675" s="32">
        <f>debut+ROW()-ROW(Tableau1[[#Headers],[Date]])-1</f>
        <v>45963</v>
      </c>
      <c r="D675" s="33" t="str">
        <f>UPPER(TEXT((Tableau1[[#This Row],[Date]]),"mmmm"))</f>
        <v>NOVEMBRE</v>
      </c>
      <c r="E675" s="33">
        <f>YEAR(Tableau1[[#This Row],[Date]])</f>
        <v>2025</v>
      </c>
      <c r="F675" s="34"/>
      <c r="G675" s="34"/>
      <c r="H675" s="34"/>
      <c r="I675" s="34"/>
      <c r="J675" s="34"/>
      <c r="K675" s="39">
        <f>MOD(Tableau1[[#This Row],[Fin
apm]]-Tableau1[[#This Row],[Début
apm]],1)+MOD(Tableau1[[#This Row],[Fin
matin]]-Tableau1[[#This Row],[Début
matin]],1)</f>
        <v>0</v>
      </c>
      <c r="L675" s="39">
        <f>IFERROR(VLOOKUP(Tableau1[[#This Row],[Abs.]],Tmotif[],3,0),0)</f>
        <v>0</v>
      </c>
      <c r="M675" s="46">
        <f ca="1">IF(WEEKDAY(Tableau1[[#This Row],[Date]],2)&lt;7,0,MAX(0,SUM(OFFSET(Tableau1[[#This Row],[Heures]],-6,,7))+SUM(OFFSET(Tableau1[[#This Row],[H_Abs]],-6,,7))-_HS))</f>
        <v>0</v>
      </c>
    </row>
    <row r="676" spans="2:13" ht="15" hidden="1" customHeight="1" x14ac:dyDescent="0.25">
      <c r="B676" s="31">
        <f>WEEKNUM(Tableau1[[#This Row],[Date]])</f>
        <v>45</v>
      </c>
      <c r="C676" s="32">
        <f>debut+ROW()-ROW(Tableau1[[#Headers],[Date]])-1</f>
        <v>45964</v>
      </c>
      <c r="D676" s="33" t="str">
        <f>UPPER(TEXT((Tableau1[[#This Row],[Date]]),"mmmm"))</f>
        <v>NOVEMBRE</v>
      </c>
      <c r="E676" s="33">
        <f>YEAR(Tableau1[[#This Row],[Date]])</f>
        <v>2025</v>
      </c>
      <c r="F676" s="34"/>
      <c r="G676" s="34"/>
      <c r="H676" s="34"/>
      <c r="I676" s="34"/>
      <c r="J676" s="34"/>
      <c r="K676" s="39">
        <f>MOD(Tableau1[[#This Row],[Fin
apm]]-Tableau1[[#This Row],[Début
apm]],1)+MOD(Tableau1[[#This Row],[Fin
matin]]-Tableau1[[#This Row],[Début
matin]],1)</f>
        <v>0</v>
      </c>
      <c r="L676" s="39">
        <f>IFERROR(VLOOKUP(Tableau1[[#This Row],[Abs.]],Tmotif[],3,0),0)</f>
        <v>0</v>
      </c>
      <c r="M676" s="46">
        <f ca="1">IF(WEEKDAY(Tableau1[[#This Row],[Date]],2)&lt;7,0,MAX(0,SUM(OFFSET(Tableau1[[#This Row],[Heures]],-6,,7))+SUM(OFFSET(Tableau1[[#This Row],[H_Abs]],-6,,7))-_HS))</f>
        <v>0</v>
      </c>
    </row>
    <row r="677" spans="2:13" ht="15" hidden="1" customHeight="1" x14ac:dyDescent="0.25">
      <c r="B677" s="31">
        <f>WEEKNUM(Tableau1[[#This Row],[Date]])</f>
        <v>45</v>
      </c>
      <c r="C677" s="32">
        <f>debut+ROW()-ROW(Tableau1[[#Headers],[Date]])-1</f>
        <v>45965</v>
      </c>
      <c r="D677" s="33" t="str">
        <f>UPPER(TEXT((Tableau1[[#This Row],[Date]]),"mmmm"))</f>
        <v>NOVEMBRE</v>
      </c>
      <c r="E677" s="33">
        <f>YEAR(Tableau1[[#This Row],[Date]])</f>
        <v>2025</v>
      </c>
      <c r="F677" s="34"/>
      <c r="G677" s="34"/>
      <c r="H677" s="34"/>
      <c r="I677" s="34"/>
      <c r="J677" s="34"/>
      <c r="K677" s="39">
        <f>MOD(Tableau1[[#This Row],[Fin
apm]]-Tableau1[[#This Row],[Début
apm]],1)+MOD(Tableau1[[#This Row],[Fin
matin]]-Tableau1[[#This Row],[Début
matin]],1)</f>
        <v>0</v>
      </c>
      <c r="L677" s="39">
        <f>IFERROR(VLOOKUP(Tableau1[[#This Row],[Abs.]],Tmotif[],3,0),0)</f>
        <v>0</v>
      </c>
      <c r="M677" s="46">
        <f ca="1">IF(WEEKDAY(Tableau1[[#This Row],[Date]],2)&lt;7,0,MAX(0,SUM(OFFSET(Tableau1[[#This Row],[Heures]],-6,,7))+SUM(OFFSET(Tableau1[[#This Row],[H_Abs]],-6,,7))-_HS))</f>
        <v>0</v>
      </c>
    </row>
    <row r="678" spans="2:13" ht="15" hidden="1" customHeight="1" x14ac:dyDescent="0.25">
      <c r="B678" s="31">
        <f>WEEKNUM(Tableau1[[#This Row],[Date]])</f>
        <v>45</v>
      </c>
      <c r="C678" s="32">
        <f>debut+ROW()-ROW(Tableau1[[#Headers],[Date]])-1</f>
        <v>45966</v>
      </c>
      <c r="D678" s="33" t="str">
        <f>UPPER(TEXT((Tableau1[[#This Row],[Date]]),"mmmm"))</f>
        <v>NOVEMBRE</v>
      </c>
      <c r="E678" s="33">
        <f>YEAR(Tableau1[[#This Row],[Date]])</f>
        <v>2025</v>
      </c>
      <c r="F678" s="34"/>
      <c r="G678" s="34"/>
      <c r="H678" s="34"/>
      <c r="I678" s="34"/>
      <c r="J678" s="34"/>
      <c r="K678" s="39">
        <f>MOD(Tableau1[[#This Row],[Fin
apm]]-Tableau1[[#This Row],[Début
apm]],1)+MOD(Tableau1[[#This Row],[Fin
matin]]-Tableau1[[#This Row],[Début
matin]],1)</f>
        <v>0</v>
      </c>
      <c r="L678" s="39">
        <f>IFERROR(VLOOKUP(Tableau1[[#This Row],[Abs.]],Tmotif[],3,0),0)</f>
        <v>0</v>
      </c>
      <c r="M678" s="46">
        <f ca="1">IF(WEEKDAY(Tableau1[[#This Row],[Date]],2)&lt;7,0,MAX(0,SUM(OFFSET(Tableau1[[#This Row],[Heures]],-6,,7))+SUM(OFFSET(Tableau1[[#This Row],[H_Abs]],-6,,7))-_HS))</f>
        <v>0</v>
      </c>
    </row>
    <row r="679" spans="2:13" ht="15" hidden="1" customHeight="1" x14ac:dyDescent="0.25">
      <c r="B679" s="31">
        <f>WEEKNUM(Tableau1[[#This Row],[Date]])</f>
        <v>45</v>
      </c>
      <c r="C679" s="32">
        <f>debut+ROW()-ROW(Tableau1[[#Headers],[Date]])-1</f>
        <v>45967</v>
      </c>
      <c r="D679" s="33" t="str">
        <f>UPPER(TEXT((Tableau1[[#This Row],[Date]]),"mmmm"))</f>
        <v>NOVEMBRE</v>
      </c>
      <c r="E679" s="33">
        <f>YEAR(Tableau1[[#This Row],[Date]])</f>
        <v>2025</v>
      </c>
      <c r="F679" s="34"/>
      <c r="G679" s="34"/>
      <c r="H679" s="34"/>
      <c r="I679" s="34"/>
      <c r="J679" s="34"/>
      <c r="K679" s="39">
        <f>MOD(Tableau1[[#This Row],[Fin
apm]]-Tableau1[[#This Row],[Début
apm]],1)+MOD(Tableau1[[#This Row],[Fin
matin]]-Tableau1[[#This Row],[Début
matin]],1)</f>
        <v>0</v>
      </c>
      <c r="L679" s="39">
        <f>IFERROR(VLOOKUP(Tableau1[[#This Row],[Abs.]],Tmotif[],3,0),0)</f>
        <v>0</v>
      </c>
      <c r="M679" s="46">
        <f ca="1">IF(WEEKDAY(Tableau1[[#This Row],[Date]],2)&lt;7,0,MAX(0,SUM(OFFSET(Tableau1[[#This Row],[Heures]],-6,,7))+SUM(OFFSET(Tableau1[[#This Row],[H_Abs]],-6,,7))-_HS))</f>
        <v>0</v>
      </c>
    </row>
    <row r="680" spans="2:13" ht="15" hidden="1" customHeight="1" x14ac:dyDescent="0.25">
      <c r="B680" s="31">
        <f>WEEKNUM(Tableau1[[#This Row],[Date]])</f>
        <v>45</v>
      </c>
      <c r="C680" s="32">
        <f>debut+ROW()-ROW(Tableau1[[#Headers],[Date]])-1</f>
        <v>45968</v>
      </c>
      <c r="D680" s="33" t="str">
        <f>UPPER(TEXT((Tableau1[[#This Row],[Date]]),"mmmm"))</f>
        <v>NOVEMBRE</v>
      </c>
      <c r="E680" s="33">
        <f>YEAR(Tableau1[[#This Row],[Date]])</f>
        <v>2025</v>
      </c>
      <c r="F680" s="34"/>
      <c r="G680" s="34"/>
      <c r="H680" s="34"/>
      <c r="I680" s="34"/>
      <c r="J680" s="34"/>
      <c r="K680" s="39">
        <f>MOD(Tableau1[[#This Row],[Fin
apm]]-Tableau1[[#This Row],[Début
apm]],1)+MOD(Tableau1[[#This Row],[Fin
matin]]-Tableau1[[#This Row],[Début
matin]],1)</f>
        <v>0</v>
      </c>
      <c r="L680" s="39">
        <f>IFERROR(VLOOKUP(Tableau1[[#This Row],[Abs.]],Tmotif[],3,0),0)</f>
        <v>0</v>
      </c>
      <c r="M680" s="46">
        <f ca="1">IF(WEEKDAY(Tableau1[[#This Row],[Date]],2)&lt;7,0,MAX(0,SUM(OFFSET(Tableau1[[#This Row],[Heures]],-6,,7))+SUM(OFFSET(Tableau1[[#This Row],[H_Abs]],-6,,7))-_HS))</f>
        <v>0</v>
      </c>
    </row>
    <row r="681" spans="2:13" ht="15" hidden="1" customHeight="1" x14ac:dyDescent="0.25">
      <c r="B681" s="31">
        <f>WEEKNUM(Tableau1[[#This Row],[Date]])</f>
        <v>45</v>
      </c>
      <c r="C681" s="32">
        <f>debut+ROW()-ROW(Tableau1[[#Headers],[Date]])-1</f>
        <v>45969</v>
      </c>
      <c r="D681" s="33" t="str">
        <f>UPPER(TEXT((Tableau1[[#This Row],[Date]]),"mmmm"))</f>
        <v>NOVEMBRE</v>
      </c>
      <c r="E681" s="33">
        <f>YEAR(Tableau1[[#This Row],[Date]])</f>
        <v>2025</v>
      </c>
      <c r="F681" s="34"/>
      <c r="G681" s="34"/>
      <c r="H681" s="34"/>
      <c r="I681" s="34"/>
      <c r="J681" s="34"/>
      <c r="K681" s="39">
        <f>MOD(Tableau1[[#This Row],[Fin
apm]]-Tableau1[[#This Row],[Début
apm]],1)+MOD(Tableau1[[#This Row],[Fin
matin]]-Tableau1[[#This Row],[Début
matin]],1)</f>
        <v>0</v>
      </c>
      <c r="L681" s="39">
        <f>IFERROR(VLOOKUP(Tableau1[[#This Row],[Abs.]],Tmotif[],3,0),0)</f>
        <v>0</v>
      </c>
      <c r="M681" s="46">
        <f ca="1">IF(WEEKDAY(Tableau1[[#This Row],[Date]],2)&lt;7,0,MAX(0,SUM(OFFSET(Tableau1[[#This Row],[Heures]],-6,,7))+SUM(OFFSET(Tableau1[[#This Row],[H_Abs]],-6,,7))-_HS))</f>
        <v>0</v>
      </c>
    </row>
    <row r="682" spans="2:13" ht="15" hidden="1" customHeight="1" x14ac:dyDescent="0.25">
      <c r="B682" s="31">
        <f>WEEKNUM(Tableau1[[#This Row],[Date]])</f>
        <v>46</v>
      </c>
      <c r="C682" s="32">
        <f>debut+ROW()-ROW(Tableau1[[#Headers],[Date]])-1</f>
        <v>45970</v>
      </c>
      <c r="D682" s="33" t="str">
        <f>UPPER(TEXT((Tableau1[[#This Row],[Date]]),"mmmm"))</f>
        <v>NOVEMBRE</v>
      </c>
      <c r="E682" s="33">
        <f>YEAR(Tableau1[[#This Row],[Date]])</f>
        <v>2025</v>
      </c>
      <c r="F682" s="34"/>
      <c r="G682" s="34"/>
      <c r="H682" s="34"/>
      <c r="I682" s="34"/>
      <c r="J682" s="34"/>
      <c r="K682" s="39">
        <f>MOD(Tableau1[[#This Row],[Fin
apm]]-Tableau1[[#This Row],[Début
apm]],1)+MOD(Tableau1[[#This Row],[Fin
matin]]-Tableau1[[#This Row],[Début
matin]],1)</f>
        <v>0</v>
      </c>
      <c r="L682" s="39">
        <f>IFERROR(VLOOKUP(Tableau1[[#This Row],[Abs.]],Tmotif[],3,0),0)</f>
        <v>0</v>
      </c>
      <c r="M682" s="46">
        <f ca="1">IF(WEEKDAY(Tableau1[[#This Row],[Date]],2)&lt;7,0,MAX(0,SUM(OFFSET(Tableau1[[#This Row],[Heures]],-6,,7))+SUM(OFFSET(Tableau1[[#This Row],[H_Abs]],-6,,7))-_HS))</f>
        <v>0</v>
      </c>
    </row>
    <row r="683" spans="2:13" ht="15" hidden="1" customHeight="1" x14ac:dyDescent="0.25">
      <c r="B683" s="31">
        <f>WEEKNUM(Tableau1[[#This Row],[Date]])</f>
        <v>46</v>
      </c>
      <c r="C683" s="32">
        <f>debut+ROW()-ROW(Tableau1[[#Headers],[Date]])-1</f>
        <v>45971</v>
      </c>
      <c r="D683" s="33" t="str">
        <f>UPPER(TEXT((Tableau1[[#This Row],[Date]]),"mmmm"))</f>
        <v>NOVEMBRE</v>
      </c>
      <c r="E683" s="33">
        <f>YEAR(Tableau1[[#This Row],[Date]])</f>
        <v>2025</v>
      </c>
      <c r="F683" s="34"/>
      <c r="G683" s="34"/>
      <c r="H683" s="34"/>
      <c r="I683" s="34"/>
      <c r="J683" s="34"/>
      <c r="K683" s="39">
        <f>MOD(Tableau1[[#This Row],[Fin
apm]]-Tableau1[[#This Row],[Début
apm]],1)+MOD(Tableau1[[#This Row],[Fin
matin]]-Tableau1[[#This Row],[Début
matin]],1)</f>
        <v>0</v>
      </c>
      <c r="L683" s="39">
        <f>IFERROR(VLOOKUP(Tableau1[[#This Row],[Abs.]],Tmotif[],3,0),0)</f>
        <v>0</v>
      </c>
      <c r="M683" s="46">
        <f ca="1">IF(WEEKDAY(Tableau1[[#This Row],[Date]],2)&lt;7,0,MAX(0,SUM(OFFSET(Tableau1[[#This Row],[Heures]],-6,,7))+SUM(OFFSET(Tableau1[[#This Row],[H_Abs]],-6,,7))-_HS))</f>
        <v>0</v>
      </c>
    </row>
    <row r="684" spans="2:13" ht="15" hidden="1" customHeight="1" x14ac:dyDescent="0.25">
      <c r="B684" s="31">
        <f>WEEKNUM(Tableau1[[#This Row],[Date]])</f>
        <v>46</v>
      </c>
      <c r="C684" s="32">
        <f>debut+ROW()-ROW(Tableau1[[#Headers],[Date]])-1</f>
        <v>45972</v>
      </c>
      <c r="D684" s="33" t="str">
        <f>UPPER(TEXT((Tableau1[[#This Row],[Date]]),"mmmm"))</f>
        <v>NOVEMBRE</v>
      </c>
      <c r="E684" s="33">
        <f>YEAR(Tableau1[[#This Row],[Date]])</f>
        <v>2025</v>
      </c>
      <c r="F684" s="34"/>
      <c r="G684" s="34"/>
      <c r="H684" s="34"/>
      <c r="I684" s="34"/>
      <c r="J684" s="34"/>
      <c r="K684" s="39">
        <f>MOD(Tableau1[[#This Row],[Fin
apm]]-Tableau1[[#This Row],[Début
apm]],1)+MOD(Tableau1[[#This Row],[Fin
matin]]-Tableau1[[#This Row],[Début
matin]],1)</f>
        <v>0</v>
      </c>
      <c r="L684" s="39">
        <f>IFERROR(VLOOKUP(Tableau1[[#This Row],[Abs.]],Tmotif[],3,0),0)</f>
        <v>0</v>
      </c>
      <c r="M684" s="46">
        <f ca="1">IF(WEEKDAY(Tableau1[[#This Row],[Date]],2)&lt;7,0,MAX(0,SUM(OFFSET(Tableau1[[#This Row],[Heures]],-6,,7))+SUM(OFFSET(Tableau1[[#This Row],[H_Abs]],-6,,7))-_HS))</f>
        <v>0</v>
      </c>
    </row>
    <row r="685" spans="2:13" ht="15" hidden="1" customHeight="1" x14ac:dyDescent="0.25">
      <c r="B685" s="31">
        <f>WEEKNUM(Tableau1[[#This Row],[Date]])</f>
        <v>46</v>
      </c>
      <c r="C685" s="32">
        <f>debut+ROW()-ROW(Tableau1[[#Headers],[Date]])-1</f>
        <v>45973</v>
      </c>
      <c r="D685" s="33" t="str">
        <f>UPPER(TEXT((Tableau1[[#This Row],[Date]]),"mmmm"))</f>
        <v>NOVEMBRE</v>
      </c>
      <c r="E685" s="33">
        <f>YEAR(Tableau1[[#This Row],[Date]])</f>
        <v>2025</v>
      </c>
      <c r="F685" s="34"/>
      <c r="G685" s="34"/>
      <c r="H685" s="34"/>
      <c r="I685" s="34"/>
      <c r="J685" s="34"/>
      <c r="K685" s="39">
        <f>MOD(Tableau1[[#This Row],[Fin
apm]]-Tableau1[[#This Row],[Début
apm]],1)+MOD(Tableau1[[#This Row],[Fin
matin]]-Tableau1[[#This Row],[Début
matin]],1)</f>
        <v>0</v>
      </c>
      <c r="L685" s="39">
        <f>IFERROR(VLOOKUP(Tableau1[[#This Row],[Abs.]],Tmotif[],3,0),0)</f>
        <v>0</v>
      </c>
      <c r="M685" s="46">
        <f ca="1">IF(WEEKDAY(Tableau1[[#This Row],[Date]],2)&lt;7,0,MAX(0,SUM(OFFSET(Tableau1[[#This Row],[Heures]],-6,,7))+SUM(OFFSET(Tableau1[[#This Row],[H_Abs]],-6,,7))-_HS))</f>
        <v>0</v>
      </c>
    </row>
    <row r="686" spans="2:13" ht="15" hidden="1" customHeight="1" x14ac:dyDescent="0.25">
      <c r="B686" s="31">
        <f>WEEKNUM(Tableau1[[#This Row],[Date]])</f>
        <v>46</v>
      </c>
      <c r="C686" s="32">
        <f>debut+ROW()-ROW(Tableau1[[#Headers],[Date]])-1</f>
        <v>45974</v>
      </c>
      <c r="D686" s="33" t="str">
        <f>UPPER(TEXT((Tableau1[[#This Row],[Date]]),"mmmm"))</f>
        <v>NOVEMBRE</v>
      </c>
      <c r="E686" s="33">
        <f>YEAR(Tableau1[[#This Row],[Date]])</f>
        <v>2025</v>
      </c>
      <c r="F686" s="34"/>
      <c r="G686" s="34"/>
      <c r="H686" s="34"/>
      <c r="I686" s="34"/>
      <c r="J686" s="34"/>
      <c r="K686" s="39">
        <f>MOD(Tableau1[[#This Row],[Fin
apm]]-Tableau1[[#This Row],[Début
apm]],1)+MOD(Tableau1[[#This Row],[Fin
matin]]-Tableau1[[#This Row],[Début
matin]],1)</f>
        <v>0</v>
      </c>
      <c r="L686" s="39">
        <f>IFERROR(VLOOKUP(Tableau1[[#This Row],[Abs.]],Tmotif[],3,0),0)</f>
        <v>0</v>
      </c>
      <c r="M686" s="46">
        <f ca="1">IF(WEEKDAY(Tableau1[[#This Row],[Date]],2)&lt;7,0,MAX(0,SUM(OFFSET(Tableau1[[#This Row],[Heures]],-6,,7))+SUM(OFFSET(Tableau1[[#This Row],[H_Abs]],-6,,7))-_HS))</f>
        <v>0</v>
      </c>
    </row>
    <row r="687" spans="2:13" ht="15" hidden="1" customHeight="1" x14ac:dyDescent="0.25">
      <c r="B687" s="31">
        <f>WEEKNUM(Tableau1[[#This Row],[Date]])</f>
        <v>46</v>
      </c>
      <c r="C687" s="32">
        <f>debut+ROW()-ROW(Tableau1[[#Headers],[Date]])-1</f>
        <v>45975</v>
      </c>
      <c r="D687" s="33" t="str">
        <f>UPPER(TEXT((Tableau1[[#This Row],[Date]]),"mmmm"))</f>
        <v>NOVEMBRE</v>
      </c>
      <c r="E687" s="33">
        <f>YEAR(Tableau1[[#This Row],[Date]])</f>
        <v>2025</v>
      </c>
      <c r="F687" s="34"/>
      <c r="G687" s="34"/>
      <c r="H687" s="34"/>
      <c r="I687" s="34"/>
      <c r="J687" s="34"/>
      <c r="K687" s="39">
        <f>MOD(Tableau1[[#This Row],[Fin
apm]]-Tableau1[[#This Row],[Début
apm]],1)+MOD(Tableau1[[#This Row],[Fin
matin]]-Tableau1[[#This Row],[Début
matin]],1)</f>
        <v>0</v>
      </c>
      <c r="L687" s="39">
        <f>IFERROR(VLOOKUP(Tableau1[[#This Row],[Abs.]],Tmotif[],3,0),0)</f>
        <v>0</v>
      </c>
      <c r="M687" s="46">
        <f ca="1">IF(WEEKDAY(Tableau1[[#This Row],[Date]],2)&lt;7,0,MAX(0,SUM(OFFSET(Tableau1[[#This Row],[Heures]],-6,,7))+SUM(OFFSET(Tableau1[[#This Row],[H_Abs]],-6,,7))-_HS))</f>
        <v>0</v>
      </c>
    </row>
    <row r="688" spans="2:13" ht="15" hidden="1" customHeight="1" x14ac:dyDescent="0.25">
      <c r="B688" s="31">
        <f>WEEKNUM(Tableau1[[#This Row],[Date]])</f>
        <v>46</v>
      </c>
      <c r="C688" s="32">
        <f>debut+ROW()-ROW(Tableau1[[#Headers],[Date]])-1</f>
        <v>45976</v>
      </c>
      <c r="D688" s="33" t="str">
        <f>UPPER(TEXT((Tableau1[[#This Row],[Date]]),"mmmm"))</f>
        <v>NOVEMBRE</v>
      </c>
      <c r="E688" s="33">
        <f>YEAR(Tableau1[[#This Row],[Date]])</f>
        <v>2025</v>
      </c>
      <c r="F688" s="34"/>
      <c r="G688" s="34"/>
      <c r="H688" s="34"/>
      <c r="I688" s="34"/>
      <c r="J688" s="34"/>
      <c r="K688" s="39">
        <f>MOD(Tableau1[[#This Row],[Fin
apm]]-Tableau1[[#This Row],[Début
apm]],1)+MOD(Tableau1[[#This Row],[Fin
matin]]-Tableau1[[#This Row],[Début
matin]],1)</f>
        <v>0</v>
      </c>
      <c r="L688" s="39">
        <f>IFERROR(VLOOKUP(Tableau1[[#This Row],[Abs.]],Tmotif[],3,0),0)</f>
        <v>0</v>
      </c>
      <c r="M688" s="46">
        <f ca="1">IF(WEEKDAY(Tableau1[[#This Row],[Date]],2)&lt;7,0,MAX(0,SUM(OFFSET(Tableau1[[#This Row],[Heures]],-6,,7))+SUM(OFFSET(Tableau1[[#This Row],[H_Abs]],-6,,7))-_HS))</f>
        <v>0</v>
      </c>
    </row>
    <row r="689" spans="2:13" ht="15" hidden="1" customHeight="1" x14ac:dyDescent="0.25">
      <c r="B689" s="31">
        <f>WEEKNUM(Tableau1[[#This Row],[Date]])</f>
        <v>47</v>
      </c>
      <c r="C689" s="32">
        <f>debut+ROW()-ROW(Tableau1[[#Headers],[Date]])-1</f>
        <v>45977</v>
      </c>
      <c r="D689" s="33" t="str">
        <f>UPPER(TEXT((Tableau1[[#This Row],[Date]]),"mmmm"))</f>
        <v>NOVEMBRE</v>
      </c>
      <c r="E689" s="33">
        <f>YEAR(Tableau1[[#This Row],[Date]])</f>
        <v>2025</v>
      </c>
      <c r="F689" s="34"/>
      <c r="G689" s="34"/>
      <c r="H689" s="34"/>
      <c r="I689" s="34"/>
      <c r="J689" s="34"/>
      <c r="K689" s="39">
        <f>MOD(Tableau1[[#This Row],[Fin
apm]]-Tableau1[[#This Row],[Début
apm]],1)+MOD(Tableau1[[#This Row],[Fin
matin]]-Tableau1[[#This Row],[Début
matin]],1)</f>
        <v>0</v>
      </c>
      <c r="L689" s="39">
        <f>IFERROR(VLOOKUP(Tableau1[[#This Row],[Abs.]],Tmotif[],3,0),0)</f>
        <v>0</v>
      </c>
      <c r="M689" s="46">
        <f ca="1">IF(WEEKDAY(Tableau1[[#This Row],[Date]],2)&lt;7,0,MAX(0,SUM(OFFSET(Tableau1[[#This Row],[Heures]],-6,,7))+SUM(OFFSET(Tableau1[[#This Row],[H_Abs]],-6,,7))-_HS))</f>
        <v>0</v>
      </c>
    </row>
    <row r="690" spans="2:13" ht="15" hidden="1" customHeight="1" x14ac:dyDescent="0.25">
      <c r="B690" s="31">
        <f>WEEKNUM(Tableau1[[#This Row],[Date]])</f>
        <v>47</v>
      </c>
      <c r="C690" s="32">
        <f>debut+ROW()-ROW(Tableau1[[#Headers],[Date]])-1</f>
        <v>45978</v>
      </c>
      <c r="D690" s="33" t="str">
        <f>UPPER(TEXT((Tableau1[[#This Row],[Date]]),"mmmm"))</f>
        <v>NOVEMBRE</v>
      </c>
      <c r="E690" s="33">
        <f>YEAR(Tableau1[[#This Row],[Date]])</f>
        <v>2025</v>
      </c>
      <c r="F690" s="34"/>
      <c r="G690" s="34"/>
      <c r="H690" s="34"/>
      <c r="I690" s="34"/>
      <c r="J690" s="34"/>
      <c r="K690" s="39">
        <f>MOD(Tableau1[[#This Row],[Fin
apm]]-Tableau1[[#This Row],[Début
apm]],1)+MOD(Tableau1[[#This Row],[Fin
matin]]-Tableau1[[#This Row],[Début
matin]],1)</f>
        <v>0</v>
      </c>
      <c r="L690" s="39">
        <f>IFERROR(VLOOKUP(Tableau1[[#This Row],[Abs.]],Tmotif[],3,0),0)</f>
        <v>0</v>
      </c>
      <c r="M690" s="46">
        <f ca="1">IF(WEEKDAY(Tableau1[[#This Row],[Date]],2)&lt;7,0,MAX(0,SUM(OFFSET(Tableau1[[#This Row],[Heures]],-6,,7))+SUM(OFFSET(Tableau1[[#This Row],[H_Abs]],-6,,7))-_HS))</f>
        <v>0</v>
      </c>
    </row>
    <row r="691" spans="2:13" ht="15" hidden="1" customHeight="1" x14ac:dyDescent="0.25">
      <c r="B691" s="31">
        <f>WEEKNUM(Tableau1[[#This Row],[Date]])</f>
        <v>47</v>
      </c>
      <c r="C691" s="32">
        <f>debut+ROW()-ROW(Tableau1[[#Headers],[Date]])-1</f>
        <v>45979</v>
      </c>
      <c r="D691" s="33" t="str">
        <f>UPPER(TEXT((Tableau1[[#This Row],[Date]]),"mmmm"))</f>
        <v>NOVEMBRE</v>
      </c>
      <c r="E691" s="33">
        <f>YEAR(Tableau1[[#This Row],[Date]])</f>
        <v>2025</v>
      </c>
      <c r="F691" s="34"/>
      <c r="G691" s="34"/>
      <c r="H691" s="34"/>
      <c r="I691" s="34"/>
      <c r="J691" s="34"/>
      <c r="K691" s="39">
        <f>MOD(Tableau1[[#This Row],[Fin
apm]]-Tableau1[[#This Row],[Début
apm]],1)+MOD(Tableau1[[#This Row],[Fin
matin]]-Tableau1[[#This Row],[Début
matin]],1)</f>
        <v>0</v>
      </c>
      <c r="L691" s="39">
        <f>IFERROR(VLOOKUP(Tableau1[[#This Row],[Abs.]],Tmotif[],3,0),0)</f>
        <v>0</v>
      </c>
      <c r="M691" s="46">
        <f ca="1">IF(WEEKDAY(Tableau1[[#This Row],[Date]],2)&lt;7,0,MAX(0,SUM(OFFSET(Tableau1[[#This Row],[Heures]],-6,,7))+SUM(OFFSET(Tableau1[[#This Row],[H_Abs]],-6,,7))-_HS))</f>
        <v>0</v>
      </c>
    </row>
    <row r="692" spans="2:13" ht="15" hidden="1" customHeight="1" x14ac:dyDescent="0.25">
      <c r="B692" s="31">
        <f>WEEKNUM(Tableau1[[#This Row],[Date]])</f>
        <v>47</v>
      </c>
      <c r="C692" s="32">
        <f>debut+ROW()-ROW(Tableau1[[#Headers],[Date]])-1</f>
        <v>45980</v>
      </c>
      <c r="D692" s="33" t="str">
        <f>UPPER(TEXT((Tableau1[[#This Row],[Date]]),"mmmm"))</f>
        <v>NOVEMBRE</v>
      </c>
      <c r="E692" s="33">
        <f>YEAR(Tableau1[[#This Row],[Date]])</f>
        <v>2025</v>
      </c>
      <c r="F692" s="34"/>
      <c r="G692" s="34"/>
      <c r="H692" s="34"/>
      <c r="I692" s="34"/>
      <c r="J692" s="34"/>
      <c r="K692" s="39">
        <f>MOD(Tableau1[[#This Row],[Fin
apm]]-Tableau1[[#This Row],[Début
apm]],1)+MOD(Tableau1[[#This Row],[Fin
matin]]-Tableau1[[#This Row],[Début
matin]],1)</f>
        <v>0</v>
      </c>
      <c r="L692" s="39">
        <f>IFERROR(VLOOKUP(Tableau1[[#This Row],[Abs.]],Tmotif[],3,0),0)</f>
        <v>0</v>
      </c>
      <c r="M692" s="46">
        <f ca="1">IF(WEEKDAY(Tableau1[[#This Row],[Date]],2)&lt;7,0,MAX(0,SUM(OFFSET(Tableau1[[#This Row],[Heures]],-6,,7))+SUM(OFFSET(Tableau1[[#This Row],[H_Abs]],-6,,7))-_HS))</f>
        <v>0</v>
      </c>
    </row>
    <row r="693" spans="2:13" ht="15" hidden="1" customHeight="1" x14ac:dyDescent="0.25">
      <c r="B693" s="31">
        <f>WEEKNUM(Tableau1[[#This Row],[Date]])</f>
        <v>47</v>
      </c>
      <c r="C693" s="32">
        <f>debut+ROW()-ROW(Tableau1[[#Headers],[Date]])-1</f>
        <v>45981</v>
      </c>
      <c r="D693" s="33" t="str">
        <f>UPPER(TEXT((Tableau1[[#This Row],[Date]]),"mmmm"))</f>
        <v>NOVEMBRE</v>
      </c>
      <c r="E693" s="33">
        <f>YEAR(Tableau1[[#This Row],[Date]])</f>
        <v>2025</v>
      </c>
      <c r="F693" s="34"/>
      <c r="G693" s="34"/>
      <c r="H693" s="34"/>
      <c r="I693" s="34"/>
      <c r="J693" s="34"/>
      <c r="K693" s="39">
        <f>MOD(Tableau1[[#This Row],[Fin
apm]]-Tableau1[[#This Row],[Début
apm]],1)+MOD(Tableau1[[#This Row],[Fin
matin]]-Tableau1[[#This Row],[Début
matin]],1)</f>
        <v>0</v>
      </c>
      <c r="L693" s="39">
        <f>IFERROR(VLOOKUP(Tableau1[[#This Row],[Abs.]],Tmotif[],3,0),0)</f>
        <v>0</v>
      </c>
      <c r="M693" s="46">
        <f ca="1">IF(WEEKDAY(Tableau1[[#This Row],[Date]],2)&lt;7,0,MAX(0,SUM(OFFSET(Tableau1[[#This Row],[Heures]],-6,,7))+SUM(OFFSET(Tableau1[[#This Row],[H_Abs]],-6,,7))-_HS))</f>
        <v>0</v>
      </c>
    </row>
    <row r="694" spans="2:13" ht="15" hidden="1" customHeight="1" x14ac:dyDescent="0.25">
      <c r="B694" s="31">
        <f>WEEKNUM(Tableau1[[#This Row],[Date]])</f>
        <v>47</v>
      </c>
      <c r="C694" s="32">
        <f>debut+ROW()-ROW(Tableau1[[#Headers],[Date]])-1</f>
        <v>45982</v>
      </c>
      <c r="D694" s="33" t="str">
        <f>UPPER(TEXT((Tableau1[[#This Row],[Date]]),"mmmm"))</f>
        <v>NOVEMBRE</v>
      </c>
      <c r="E694" s="33">
        <f>YEAR(Tableau1[[#This Row],[Date]])</f>
        <v>2025</v>
      </c>
      <c r="F694" s="34"/>
      <c r="G694" s="34"/>
      <c r="H694" s="34"/>
      <c r="I694" s="34"/>
      <c r="J694" s="34"/>
      <c r="K694" s="39">
        <f>MOD(Tableau1[[#This Row],[Fin
apm]]-Tableau1[[#This Row],[Début
apm]],1)+MOD(Tableau1[[#This Row],[Fin
matin]]-Tableau1[[#This Row],[Début
matin]],1)</f>
        <v>0</v>
      </c>
      <c r="L694" s="39">
        <f>IFERROR(VLOOKUP(Tableau1[[#This Row],[Abs.]],Tmotif[],3,0),0)</f>
        <v>0</v>
      </c>
      <c r="M694" s="46">
        <f ca="1">IF(WEEKDAY(Tableau1[[#This Row],[Date]],2)&lt;7,0,MAX(0,SUM(OFFSET(Tableau1[[#This Row],[Heures]],-6,,7))+SUM(OFFSET(Tableau1[[#This Row],[H_Abs]],-6,,7))-_HS))</f>
        <v>0</v>
      </c>
    </row>
    <row r="695" spans="2:13" ht="15" hidden="1" customHeight="1" x14ac:dyDescent="0.25">
      <c r="B695" s="31">
        <f>WEEKNUM(Tableau1[[#This Row],[Date]])</f>
        <v>47</v>
      </c>
      <c r="C695" s="32">
        <f>debut+ROW()-ROW(Tableau1[[#Headers],[Date]])-1</f>
        <v>45983</v>
      </c>
      <c r="D695" s="33" t="str">
        <f>UPPER(TEXT((Tableau1[[#This Row],[Date]]),"mmmm"))</f>
        <v>NOVEMBRE</v>
      </c>
      <c r="E695" s="33">
        <f>YEAR(Tableau1[[#This Row],[Date]])</f>
        <v>2025</v>
      </c>
      <c r="F695" s="34"/>
      <c r="G695" s="34"/>
      <c r="H695" s="34"/>
      <c r="I695" s="34"/>
      <c r="J695" s="34"/>
      <c r="K695" s="39">
        <f>MOD(Tableau1[[#This Row],[Fin
apm]]-Tableau1[[#This Row],[Début
apm]],1)+MOD(Tableau1[[#This Row],[Fin
matin]]-Tableau1[[#This Row],[Début
matin]],1)</f>
        <v>0</v>
      </c>
      <c r="L695" s="39">
        <f>IFERROR(VLOOKUP(Tableau1[[#This Row],[Abs.]],Tmotif[],3,0),0)</f>
        <v>0</v>
      </c>
      <c r="M695" s="46">
        <f ca="1">IF(WEEKDAY(Tableau1[[#This Row],[Date]],2)&lt;7,0,MAX(0,SUM(OFFSET(Tableau1[[#This Row],[Heures]],-6,,7))+SUM(OFFSET(Tableau1[[#This Row],[H_Abs]],-6,,7))-_HS))</f>
        <v>0</v>
      </c>
    </row>
    <row r="696" spans="2:13" ht="15" hidden="1" customHeight="1" x14ac:dyDescent="0.25">
      <c r="B696" s="31">
        <f>WEEKNUM(Tableau1[[#This Row],[Date]])</f>
        <v>48</v>
      </c>
      <c r="C696" s="32">
        <f>debut+ROW()-ROW(Tableau1[[#Headers],[Date]])-1</f>
        <v>45984</v>
      </c>
      <c r="D696" s="33" t="str">
        <f>UPPER(TEXT((Tableau1[[#This Row],[Date]]),"mmmm"))</f>
        <v>NOVEMBRE</v>
      </c>
      <c r="E696" s="33">
        <f>YEAR(Tableau1[[#This Row],[Date]])</f>
        <v>2025</v>
      </c>
      <c r="F696" s="34"/>
      <c r="G696" s="34"/>
      <c r="H696" s="34"/>
      <c r="I696" s="34"/>
      <c r="J696" s="34"/>
      <c r="K696" s="39">
        <f>MOD(Tableau1[[#This Row],[Fin
apm]]-Tableau1[[#This Row],[Début
apm]],1)+MOD(Tableau1[[#This Row],[Fin
matin]]-Tableau1[[#This Row],[Début
matin]],1)</f>
        <v>0</v>
      </c>
      <c r="L696" s="39">
        <f>IFERROR(VLOOKUP(Tableau1[[#This Row],[Abs.]],Tmotif[],3,0),0)</f>
        <v>0</v>
      </c>
      <c r="M696" s="46">
        <f ca="1">IF(WEEKDAY(Tableau1[[#This Row],[Date]],2)&lt;7,0,MAX(0,SUM(OFFSET(Tableau1[[#This Row],[Heures]],-6,,7))+SUM(OFFSET(Tableau1[[#This Row],[H_Abs]],-6,,7))-_HS))</f>
        <v>0</v>
      </c>
    </row>
    <row r="697" spans="2:13" ht="15" hidden="1" customHeight="1" x14ac:dyDescent="0.25">
      <c r="B697" s="31">
        <f>WEEKNUM(Tableau1[[#This Row],[Date]])</f>
        <v>48</v>
      </c>
      <c r="C697" s="32">
        <f>debut+ROW()-ROW(Tableau1[[#Headers],[Date]])-1</f>
        <v>45985</v>
      </c>
      <c r="D697" s="33" t="str">
        <f>UPPER(TEXT((Tableau1[[#This Row],[Date]]),"mmmm"))</f>
        <v>NOVEMBRE</v>
      </c>
      <c r="E697" s="33">
        <f>YEAR(Tableau1[[#This Row],[Date]])</f>
        <v>2025</v>
      </c>
      <c r="F697" s="34"/>
      <c r="G697" s="34"/>
      <c r="H697" s="34"/>
      <c r="I697" s="34"/>
      <c r="J697" s="34"/>
      <c r="K697" s="39">
        <f>MOD(Tableau1[[#This Row],[Fin
apm]]-Tableau1[[#This Row],[Début
apm]],1)+MOD(Tableau1[[#This Row],[Fin
matin]]-Tableau1[[#This Row],[Début
matin]],1)</f>
        <v>0</v>
      </c>
      <c r="L697" s="39">
        <f>IFERROR(VLOOKUP(Tableau1[[#This Row],[Abs.]],Tmotif[],3,0),0)</f>
        <v>0</v>
      </c>
      <c r="M697" s="46">
        <f ca="1">IF(WEEKDAY(Tableau1[[#This Row],[Date]],2)&lt;7,0,MAX(0,SUM(OFFSET(Tableau1[[#This Row],[Heures]],-6,,7))+SUM(OFFSET(Tableau1[[#This Row],[H_Abs]],-6,,7))-_HS))</f>
        <v>0</v>
      </c>
    </row>
    <row r="698" spans="2:13" ht="15" hidden="1" customHeight="1" x14ac:dyDescent="0.25">
      <c r="B698" s="31">
        <f>WEEKNUM(Tableau1[[#This Row],[Date]])</f>
        <v>48</v>
      </c>
      <c r="C698" s="32">
        <f>debut+ROW()-ROW(Tableau1[[#Headers],[Date]])-1</f>
        <v>45986</v>
      </c>
      <c r="D698" s="33" t="str">
        <f>UPPER(TEXT((Tableau1[[#This Row],[Date]]),"mmmm"))</f>
        <v>NOVEMBRE</v>
      </c>
      <c r="E698" s="33">
        <f>YEAR(Tableau1[[#This Row],[Date]])</f>
        <v>2025</v>
      </c>
      <c r="F698" s="34"/>
      <c r="G698" s="34"/>
      <c r="H698" s="34"/>
      <c r="I698" s="34"/>
      <c r="J698" s="34"/>
      <c r="K698" s="39">
        <f>MOD(Tableau1[[#This Row],[Fin
apm]]-Tableau1[[#This Row],[Début
apm]],1)+MOD(Tableau1[[#This Row],[Fin
matin]]-Tableau1[[#This Row],[Début
matin]],1)</f>
        <v>0</v>
      </c>
      <c r="L698" s="39">
        <f>IFERROR(VLOOKUP(Tableau1[[#This Row],[Abs.]],Tmotif[],3,0),0)</f>
        <v>0</v>
      </c>
      <c r="M698" s="46">
        <f ca="1">IF(WEEKDAY(Tableau1[[#This Row],[Date]],2)&lt;7,0,MAX(0,SUM(OFFSET(Tableau1[[#This Row],[Heures]],-6,,7))+SUM(OFFSET(Tableau1[[#This Row],[H_Abs]],-6,,7))-_HS))</f>
        <v>0</v>
      </c>
    </row>
    <row r="699" spans="2:13" ht="15" hidden="1" customHeight="1" x14ac:dyDescent="0.25">
      <c r="B699" s="31">
        <f>WEEKNUM(Tableau1[[#This Row],[Date]])</f>
        <v>48</v>
      </c>
      <c r="C699" s="32">
        <f>debut+ROW()-ROW(Tableau1[[#Headers],[Date]])-1</f>
        <v>45987</v>
      </c>
      <c r="D699" s="33" t="str">
        <f>UPPER(TEXT((Tableau1[[#This Row],[Date]]),"mmmm"))</f>
        <v>NOVEMBRE</v>
      </c>
      <c r="E699" s="33">
        <f>YEAR(Tableau1[[#This Row],[Date]])</f>
        <v>2025</v>
      </c>
      <c r="F699" s="34"/>
      <c r="G699" s="34"/>
      <c r="H699" s="34"/>
      <c r="I699" s="34"/>
      <c r="J699" s="34"/>
      <c r="K699" s="39">
        <f>MOD(Tableau1[[#This Row],[Fin
apm]]-Tableau1[[#This Row],[Début
apm]],1)+MOD(Tableau1[[#This Row],[Fin
matin]]-Tableau1[[#This Row],[Début
matin]],1)</f>
        <v>0</v>
      </c>
      <c r="L699" s="39">
        <f>IFERROR(VLOOKUP(Tableau1[[#This Row],[Abs.]],Tmotif[],3,0),0)</f>
        <v>0</v>
      </c>
      <c r="M699" s="46">
        <f ca="1">IF(WEEKDAY(Tableau1[[#This Row],[Date]],2)&lt;7,0,MAX(0,SUM(OFFSET(Tableau1[[#This Row],[Heures]],-6,,7))+SUM(OFFSET(Tableau1[[#This Row],[H_Abs]],-6,,7))-_HS))</f>
        <v>0</v>
      </c>
    </row>
    <row r="700" spans="2:13" ht="15" hidden="1" customHeight="1" x14ac:dyDescent="0.25">
      <c r="B700" s="31">
        <f>WEEKNUM(Tableau1[[#This Row],[Date]])</f>
        <v>48</v>
      </c>
      <c r="C700" s="32">
        <f>debut+ROW()-ROW(Tableau1[[#Headers],[Date]])-1</f>
        <v>45988</v>
      </c>
      <c r="D700" s="33" t="str">
        <f>UPPER(TEXT((Tableau1[[#This Row],[Date]]),"mmmm"))</f>
        <v>NOVEMBRE</v>
      </c>
      <c r="E700" s="33">
        <f>YEAR(Tableau1[[#This Row],[Date]])</f>
        <v>2025</v>
      </c>
      <c r="F700" s="34"/>
      <c r="G700" s="34"/>
      <c r="H700" s="34"/>
      <c r="I700" s="34"/>
      <c r="J700" s="34"/>
      <c r="K700" s="39">
        <f>MOD(Tableau1[[#This Row],[Fin
apm]]-Tableau1[[#This Row],[Début
apm]],1)+MOD(Tableau1[[#This Row],[Fin
matin]]-Tableau1[[#This Row],[Début
matin]],1)</f>
        <v>0</v>
      </c>
      <c r="L700" s="39">
        <f>IFERROR(VLOOKUP(Tableau1[[#This Row],[Abs.]],Tmotif[],3,0),0)</f>
        <v>0</v>
      </c>
      <c r="M700" s="46">
        <f ca="1">IF(WEEKDAY(Tableau1[[#This Row],[Date]],2)&lt;7,0,MAX(0,SUM(OFFSET(Tableau1[[#This Row],[Heures]],-6,,7))+SUM(OFFSET(Tableau1[[#This Row],[H_Abs]],-6,,7))-_HS))</f>
        <v>0</v>
      </c>
    </row>
    <row r="701" spans="2:13" ht="15" hidden="1" customHeight="1" x14ac:dyDescent="0.25">
      <c r="B701" s="31">
        <f>WEEKNUM(Tableau1[[#This Row],[Date]])</f>
        <v>48</v>
      </c>
      <c r="C701" s="32">
        <f>debut+ROW()-ROW(Tableau1[[#Headers],[Date]])-1</f>
        <v>45989</v>
      </c>
      <c r="D701" s="33" t="str">
        <f>UPPER(TEXT((Tableau1[[#This Row],[Date]]),"mmmm"))</f>
        <v>NOVEMBRE</v>
      </c>
      <c r="E701" s="33">
        <f>YEAR(Tableau1[[#This Row],[Date]])</f>
        <v>2025</v>
      </c>
      <c r="F701" s="34"/>
      <c r="G701" s="34"/>
      <c r="H701" s="34"/>
      <c r="I701" s="34"/>
      <c r="J701" s="34"/>
      <c r="K701" s="39">
        <f>MOD(Tableau1[[#This Row],[Fin
apm]]-Tableau1[[#This Row],[Début
apm]],1)+MOD(Tableau1[[#This Row],[Fin
matin]]-Tableau1[[#This Row],[Début
matin]],1)</f>
        <v>0</v>
      </c>
      <c r="L701" s="39">
        <f>IFERROR(VLOOKUP(Tableau1[[#This Row],[Abs.]],Tmotif[],3,0),0)</f>
        <v>0</v>
      </c>
      <c r="M701" s="46">
        <f ca="1">IF(WEEKDAY(Tableau1[[#This Row],[Date]],2)&lt;7,0,MAX(0,SUM(OFFSET(Tableau1[[#This Row],[Heures]],-6,,7))+SUM(OFFSET(Tableau1[[#This Row],[H_Abs]],-6,,7))-_HS))</f>
        <v>0</v>
      </c>
    </row>
    <row r="702" spans="2:13" ht="15" hidden="1" customHeight="1" x14ac:dyDescent="0.25">
      <c r="B702" s="31">
        <f>WEEKNUM(Tableau1[[#This Row],[Date]])</f>
        <v>48</v>
      </c>
      <c r="C702" s="32">
        <f>debut+ROW()-ROW(Tableau1[[#Headers],[Date]])-1</f>
        <v>45990</v>
      </c>
      <c r="D702" s="33" t="str">
        <f>UPPER(TEXT((Tableau1[[#This Row],[Date]]),"mmmm"))</f>
        <v>NOVEMBRE</v>
      </c>
      <c r="E702" s="33">
        <f>YEAR(Tableau1[[#This Row],[Date]])</f>
        <v>2025</v>
      </c>
      <c r="F702" s="34"/>
      <c r="G702" s="34"/>
      <c r="H702" s="34"/>
      <c r="I702" s="34"/>
      <c r="J702" s="34"/>
      <c r="K702" s="39">
        <f>MOD(Tableau1[[#This Row],[Fin
apm]]-Tableau1[[#This Row],[Début
apm]],1)+MOD(Tableau1[[#This Row],[Fin
matin]]-Tableau1[[#This Row],[Début
matin]],1)</f>
        <v>0</v>
      </c>
      <c r="L702" s="39">
        <f>IFERROR(VLOOKUP(Tableau1[[#This Row],[Abs.]],Tmotif[],3,0),0)</f>
        <v>0</v>
      </c>
      <c r="M702" s="46">
        <f ca="1">IF(WEEKDAY(Tableau1[[#This Row],[Date]],2)&lt;7,0,MAX(0,SUM(OFFSET(Tableau1[[#This Row],[Heures]],-6,,7))+SUM(OFFSET(Tableau1[[#This Row],[H_Abs]],-6,,7))-_HS))</f>
        <v>0</v>
      </c>
    </row>
    <row r="703" spans="2:13" ht="15" hidden="1" customHeight="1" x14ac:dyDescent="0.25">
      <c r="B703" s="31">
        <f>WEEKNUM(Tableau1[[#This Row],[Date]])</f>
        <v>49</v>
      </c>
      <c r="C703" s="32">
        <f>debut+ROW()-ROW(Tableau1[[#Headers],[Date]])-1</f>
        <v>45991</v>
      </c>
      <c r="D703" s="33" t="str">
        <f>UPPER(TEXT((Tableau1[[#This Row],[Date]]),"mmmm"))</f>
        <v>NOVEMBRE</v>
      </c>
      <c r="E703" s="33">
        <f>YEAR(Tableau1[[#This Row],[Date]])</f>
        <v>2025</v>
      </c>
      <c r="F703" s="34"/>
      <c r="G703" s="34"/>
      <c r="H703" s="34"/>
      <c r="I703" s="34"/>
      <c r="J703" s="34"/>
      <c r="K703" s="39">
        <f>MOD(Tableau1[[#This Row],[Fin
apm]]-Tableau1[[#This Row],[Début
apm]],1)+MOD(Tableau1[[#This Row],[Fin
matin]]-Tableau1[[#This Row],[Début
matin]],1)</f>
        <v>0</v>
      </c>
      <c r="L703" s="39">
        <f>IFERROR(VLOOKUP(Tableau1[[#This Row],[Abs.]],Tmotif[],3,0),0)</f>
        <v>0</v>
      </c>
      <c r="M703" s="46">
        <f ca="1">IF(WEEKDAY(Tableau1[[#This Row],[Date]],2)&lt;7,0,MAX(0,SUM(OFFSET(Tableau1[[#This Row],[Heures]],-6,,7))+SUM(OFFSET(Tableau1[[#This Row],[H_Abs]],-6,,7))-_HS))</f>
        <v>0</v>
      </c>
    </row>
    <row r="704" spans="2:13" ht="15" hidden="1" customHeight="1" x14ac:dyDescent="0.25">
      <c r="B704" s="31">
        <f>WEEKNUM(Tableau1[[#This Row],[Date]])</f>
        <v>49</v>
      </c>
      <c r="C704" s="32">
        <f>debut+ROW()-ROW(Tableau1[[#Headers],[Date]])-1</f>
        <v>45992</v>
      </c>
      <c r="D704" s="33" t="str">
        <f>UPPER(TEXT((Tableau1[[#This Row],[Date]]),"mmmm"))</f>
        <v>DÉCEMBRE</v>
      </c>
      <c r="E704" s="33">
        <f>YEAR(Tableau1[[#This Row],[Date]])</f>
        <v>2025</v>
      </c>
      <c r="F704" s="34"/>
      <c r="G704" s="34"/>
      <c r="H704" s="34"/>
      <c r="I704" s="34"/>
      <c r="J704" s="34"/>
      <c r="K704" s="39">
        <f>MOD(Tableau1[[#This Row],[Fin
apm]]-Tableau1[[#This Row],[Début
apm]],1)+MOD(Tableau1[[#This Row],[Fin
matin]]-Tableau1[[#This Row],[Début
matin]],1)</f>
        <v>0</v>
      </c>
      <c r="L704" s="39">
        <f>IFERROR(VLOOKUP(Tableau1[[#This Row],[Abs.]],Tmotif[],3,0),0)</f>
        <v>0</v>
      </c>
      <c r="M704" s="46">
        <f ca="1">IF(WEEKDAY(Tableau1[[#This Row],[Date]],2)&lt;7,0,MAX(0,SUM(OFFSET(Tableau1[[#This Row],[Heures]],-6,,7))+SUM(OFFSET(Tableau1[[#This Row],[H_Abs]],-6,,7))-_HS))</f>
        <v>0</v>
      </c>
    </row>
    <row r="705" spans="2:13" ht="15" hidden="1" customHeight="1" x14ac:dyDescent="0.25">
      <c r="B705" s="31">
        <f>WEEKNUM(Tableau1[[#This Row],[Date]])</f>
        <v>49</v>
      </c>
      <c r="C705" s="32">
        <f>debut+ROW()-ROW(Tableau1[[#Headers],[Date]])-1</f>
        <v>45993</v>
      </c>
      <c r="D705" s="33" t="str">
        <f>UPPER(TEXT((Tableau1[[#This Row],[Date]]),"mmmm"))</f>
        <v>DÉCEMBRE</v>
      </c>
      <c r="E705" s="33">
        <f>YEAR(Tableau1[[#This Row],[Date]])</f>
        <v>2025</v>
      </c>
      <c r="F705" s="34"/>
      <c r="G705" s="34"/>
      <c r="H705" s="34"/>
      <c r="I705" s="34"/>
      <c r="J705" s="34"/>
      <c r="K705" s="39">
        <f>MOD(Tableau1[[#This Row],[Fin
apm]]-Tableau1[[#This Row],[Début
apm]],1)+MOD(Tableau1[[#This Row],[Fin
matin]]-Tableau1[[#This Row],[Début
matin]],1)</f>
        <v>0</v>
      </c>
      <c r="L705" s="39">
        <f>IFERROR(VLOOKUP(Tableau1[[#This Row],[Abs.]],Tmotif[],3,0),0)</f>
        <v>0</v>
      </c>
      <c r="M705" s="46">
        <f ca="1">IF(WEEKDAY(Tableau1[[#This Row],[Date]],2)&lt;7,0,MAX(0,SUM(OFFSET(Tableau1[[#This Row],[Heures]],-6,,7))+SUM(OFFSET(Tableau1[[#This Row],[H_Abs]],-6,,7))-_HS))</f>
        <v>0</v>
      </c>
    </row>
    <row r="706" spans="2:13" ht="15" hidden="1" customHeight="1" x14ac:dyDescent="0.25">
      <c r="B706" s="31">
        <f>WEEKNUM(Tableau1[[#This Row],[Date]])</f>
        <v>49</v>
      </c>
      <c r="C706" s="32">
        <f>debut+ROW()-ROW(Tableau1[[#Headers],[Date]])-1</f>
        <v>45994</v>
      </c>
      <c r="D706" s="33" t="str">
        <f>UPPER(TEXT((Tableau1[[#This Row],[Date]]),"mmmm"))</f>
        <v>DÉCEMBRE</v>
      </c>
      <c r="E706" s="33">
        <f>YEAR(Tableau1[[#This Row],[Date]])</f>
        <v>2025</v>
      </c>
      <c r="F706" s="34"/>
      <c r="G706" s="34"/>
      <c r="H706" s="34"/>
      <c r="I706" s="34"/>
      <c r="J706" s="34"/>
      <c r="K706" s="39">
        <f>MOD(Tableau1[[#This Row],[Fin
apm]]-Tableau1[[#This Row],[Début
apm]],1)+MOD(Tableau1[[#This Row],[Fin
matin]]-Tableau1[[#This Row],[Début
matin]],1)</f>
        <v>0</v>
      </c>
      <c r="L706" s="39">
        <f>IFERROR(VLOOKUP(Tableau1[[#This Row],[Abs.]],Tmotif[],3,0),0)</f>
        <v>0</v>
      </c>
      <c r="M706" s="46">
        <f ca="1">IF(WEEKDAY(Tableau1[[#This Row],[Date]],2)&lt;7,0,MAX(0,SUM(OFFSET(Tableau1[[#This Row],[Heures]],-6,,7))+SUM(OFFSET(Tableau1[[#This Row],[H_Abs]],-6,,7))-_HS))</f>
        <v>0</v>
      </c>
    </row>
    <row r="707" spans="2:13" ht="15" hidden="1" customHeight="1" x14ac:dyDescent="0.25">
      <c r="B707" s="31">
        <f>WEEKNUM(Tableau1[[#This Row],[Date]])</f>
        <v>49</v>
      </c>
      <c r="C707" s="32">
        <f>debut+ROW()-ROW(Tableau1[[#Headers],[Date]])-1</f>
        <v>45995</v>
      </c>
      <c r="D707" s="33" t="str">
        <f>UPPER(TEXT((Tableau1[[#This Row],[Date]]),"mmmm"))</f>
        <v>DÉCEMBRE</v>
      </c>
      <c r="E707" s="33">
        <f>YEAR(Tableau1[[#This Row],[Date]])</f>
        <v>2025</v>
      </c>
      <c r="F707" s="34"/>
      <c r="G707" s="34"/>
      <c r="H707" s="34"/>
      <c r="I707" s="34"/>
      <c r="J707" s="34"/>
      <c r="K707" s="39">
        <f>MOD(Tableau1[[#This Row],[Fin
apm]]-Tableau1[[#This Row],[Début
apm]],1)+MOD(Tableau1[[#This Row],[Fin
matin]]-Tableau1[[#This Row],[Début
matin]],1)</f>
        <v>0</v>
      </c>
      <c r="L707" s="39">
        <f>IFERROR(VLOOKUP(Tableau1[[#This Row],[Abs.]],Tmotif[],3,0),0)</f>
        <v>0</v>
      </c>
      <c r="M707" s="46">
        <f ca="1">IF(WEEKDAY(Tableau1[[#This Row],[Date]],2)&lt;7,0,MAX(0,SUM(OFFSET(Tableau1[[#This Row],[Heures]],-6,,7))+SUM(OFFSET(Tableau1[[#This Row],[H_Abs]],-6,,7))-_HS))</f>
        <v>0</v>
      </c>
    </row>
    <row r="708" spans="2:13" ht="15" hidden="1" customHeight="1" x14ac:dyDescent="0.25">
      <c r="B708" s="31">
        <f>WEEKNUM(Tableau1[[#This Row],[Date]])</f>
        <v>49</v>
      </c>
      <c r="C708" s="32">
        <f>debut+ROW()-ROW(Tableau1[[#Headers],[Date]])-1</f>
        <v>45996</v>
      </c>
      <c r="D708" s="33" t="str">
        <f>UPPER(TEXT((Tableau1[[#This Row],[Date]]),"mmmm"))</f>
        <v>DÉCEMBRE</v>
      </c>
      <c r="E708" s="33">
        <f>YEAR(Tableau1[[#This Row],[Date]])</f>
        <v>2025</v>
      </c>
      <c r="F708" s="34"/>
      <c r="G708" s="34"/>
      <c r="H708" s="34"/>
      <c r="I708" s="34"/>
      <c r="J708" s="34"/>
      <c r="K708" s="39">
        <f>MOD(Tableau1[[#This Row],[Fin
apm]]-Tableau1[[#This Row],[Début
apm]],1)+MOD(Tableau1[[#This Row],[Fin
matin]]-Tableau1[[#This Row],[Début
matin]],1)</f>
        <v>0</v>
      </c>
      <c r="L708" s="39">
        <f>IFERROR(VLOOKUP(Tableau1[[#This Row],[Abs.]],Tmotif[],3,0),0)</f>
        <v>0</v>
      </c>
      <c r="M708" s="46">
        <f ca="1">IF(WEEKDAY(Tableau1[[#This Row],[Date]],2)&lt;7,0,MAX(0,SUM(OFFSET(Tableau1[[#This Row],[Heures]],-6,,7))+SUM(OFFSET(Tableau1[[#This Row],[H_Abs]],-6,,7))-_HS))</f>
        <v>0</v>
      </c>
    </row>
    <row r="709" spans="2:13" ht="15" hidden="1" customHeight="1" x14ac:dyDescent="0.25">
      <c r="B709" s="31">
        <f>WEEKNUM(Tableau1[[#This Row],[Date]])</f>
        <v>49</v>
      </c>
      <c r="C709" s="32">
        <f>debut+ROW()-ROW(Tableau1[[#Headers],[Date]])-1</f>
        <v>45997</v>
      </c>
      <c r="D709" s="33" t="str">
        <f>UPPER(TEXT((Tableau1[[#This Row],[Date]]),"mmmm"))</f>
        <v>DÉCEMBRE</v>
      </c>
      <c r="E709" s="33">
        <f>YEAR(Tableau1[[#This Row],[Date]])</f>
        <v>2025</v>
      </c>
      <c r="F709" s="34"/>
      <c r="G709" s="34"/>
      <c r="H709" s="34"/>
      <c r="I709" s="34"/>
      <c r="J709" s="34"/>
      <c r="K709" s="39">
        <f>MOD(Tableau1[[#This Row],[Fin
apm]]-Tableau1[[#This Row],[Début
apm]],1)+MOD(Tableau1[[#This Row],[Fin
matin]]-Tableau1[[#This Row],[Début
matin]],1)</f>
        <v>0</v>
      </c>
      <c r="L709" s="39">
        <f>IFERROR(VLOOKUP(Tableau1[[#This Row],[Abs.]],Tmotif[],3,0),0)</f>
        <v>0</v>
      </c>
      <c r="M709" s="46">
        <f ca="1">IF(WEEKDAY(Tableau1[[#This Row],[Date]],2)&lt;7,0,MAX(0,SUM(OFFSET(Tableau1[[#This Row],[Heures]],-6,,7))+SUM(OFFSET(Tableau1[[#This Row],[H_Abs]],-6,,7))-_HS))</f>
        <v>0</v>
      </c>
    </row>
    <row r="710" spans="2:13" ht="15" hidden="1" customHeight="1" x14ac:dyDescent="0.25">
      <c r="B710" s="31">
        <f>WEEKNUM(Tableau1[[#This Row],[Date]])</f>
        <v>50</v>
      </c>
      <c r="C710" s="32">
        <f>debut+ROW()-ROW(Tableau1[[#Headers],[Date]])-1</f>
        <v>45998</v>
      </c>
      <c r="D710" s="33" t="str">
        <f>UPPER(TEXT((Tableau1[[#This Row],[Date]]),"mmmm"))</f>
        <v>DÉCEMBRE</v>
      </c>
      <c r="E710" s="33">
        <f>YEAR(Tableau1[[#This Row],[Date]])</f>
        <v>2025</v>
      </c>
      <c r="F710" s="34"/>
      <c r="G710" s="34"/>
      <c r="H710" s="34"/>
      <c r="I710" s="34"/>
      <c r="J710" s="34"/>
      <c r="K710" s="39">
        <f>MOD(Tableau1[[#This Row],[Fin
apm]]-Tableau1[[#This Row],[Début
apm]],1)+MOD(Tableau1[[#This Row],[Fin
matin]]-Tableau1[[#This Row],[Début
matin]],1)</f>
        <v>0</v>
      </c>
      <c r="L710" s="39">
        <f>IFERROR(VLOOKUP(Tableau1[[#This Row],[Abs.]],Tmotif[],3,0),0)</f>
        <v>0</v>
      </c>
      <c r="M710" s="46">
        <f ca="1">IF(WEEKDAY(Tableau1[[#This Row],[Date]],2)&lt;7,0,MAX(0,SUM(OFFSET(Tableau1[[#This Row],[Heures]],-6,,7))+SUM(OFFSET(Tableau1[[#This Row],[H_Abs]],-6,,7))-_HS))</f>
        <v>0</v>
      </c>
    </row>
    <row r="711" spans="2:13" ht="15" hidden="1" customHeight="1" x14ac:dyDescent="0.25">
      <c r="B711" s="31">
        <f>WEEKNUM(Tableau1[[#This Row],[Date]])</f>
        <v>50</v>
      </c>
      <c r="C711" s="32">
        <f>debut+ROW()-ROW(Tableau1[[#Headers],[Date]])-1</f>
        <v>45999</v>
      </c>
      <c r="D711" s="33" t="str">
        <f>UPPER(TEXT((Tableau1[[#This Row],[Date]]),"mmmm"))</f>
        <v>DÉCEMBRE</v>
      </c>
      <c r="E711" s="33">
        <f>YEAR(Tableau1[[#This Row],[Date]])</f>
        <v>2025</v>
      </c>
      <c r="F711" s="34"/>
      <c r="G711" s="34"/>
      <c r="H711" s="34"/>
      <c r="I711" s="34"/>
      <c r="J711" s="34"/>
      <c r="K711" s="39">
        <f>MOD(Tableau1[[#This Row],[Fin
apm]]-Tableau1[[#This Row],[Début
apm]],1)+MOD(Tableau1[[#This Row],[Fin
matin]]-Tableau1[[#This Row],[Début
matin]],1)</f>
        <v>0</v>
      </c>
      <c r="L711" s="39">
        <f>IFERROR(VLOOKUP(Tableau1[[#This Row],[Abs.]],Tmotif[],3,0),0)</f>
        <v>0</v>
      </c>
      <c r="M711" s="46">
        <f ca="1">IF(WEEKDAY(Tableau1[[#This Row],[Date]],2)&lt;7,0,MAX(0,SUM(OFFSET(Tableau1[[#This Row],[Heures]],-6,,7))+SUM(OFFSET(Tableau1[[#This Row],[H_Abs]],-6,,7))-_HS))</f>
        <v>0</v>
      </c>
    </row>
    <row r="712" spans="2:13" ht="15" hidden="1" customHeight="1" x14ac:dyDescent="0.25">
      <c r="B712" s="31">
        <f>WEEKNUM(Tableau1[[#This Row],[Date]])</f>
        <v>50</v>
      </c>
      <c r="C712" s="32">
        <f>debut+ROW()-ROW(Tableau1[[#Headers],[Date]])-1</f>
        <v>46000</v>
      </c>
      <c r="D712" s="33" t="str">
        <f>UPPER(TEXT((Tableau1[[#This Row],[Date]]),"mmmm"))</f>
        <v>DÉCEMBRE</v>
      </c>
      <c r="E712" s="33">
        <f>YEAR(Tableau1[[#This Row],[Date]])</f>
        <v>2025</v>
      </c>
      <c r="F712" s="34"/>
      <c r="G712" s="34"/>
      <c r="H712" s="34"/>
      <c r="I712" s="34"/>
      <c r="J712" s="34"/>
      <c r="K712" s="39">
        <f>MOD(Tableau1[[#This Row],[Fin
apm]]-Tableau1[[#This Row],[Début
apm]],1)+MOD(Tableau1[[#This Row],[Fin
matin]]-Tableau1[[#This Row],[Début
matin]],1)</f>
        <v>0</v>
      </c>
      <c r="L712" s="39">
        <f>IFERROR(VLOOKUP(Tableau1[[#This Row],[Abs.]],Tmotif[],3,0),0)</f>
        <v>0</v>
      </c>
      <c r="M712" s="46">
        <f ca="1">IF(WEEKDAY(Tableau1[[#This Row],[Date]],2)&lt;7,0,MAX(0,SUM(OFFSET(Tableau1[[#This Row],[Heures]],-6,,7))+SUM(OFFSET(Tableau1[[#This Row],[H_Abs]],-6,,7))-_HS))</f>
        <v>0</v>
      </c>
    </row>
    <row r="713" spans="2:13" ht="15" hidden="1" customHeight="1" x14ac:dyDescent="0.25">
      <c r="B713" s="31">
        <f>WEEKNUM(Tableau1[[#This Row],[Date]])</f>
        <v>50</v>
      </c>
      <c r="C713" s="32">
        <f>debut+ROW()-ROW(Tableau1[[#Headers],[Date]])-1</f>
        <v>46001</v>
      </c>
      <c r="D713" s="33" t="str">
        <f>UPPER(TEXT((Tableau1[[#This Row],[Date]]),"mmmm"))</f>
        <v>DÉCEMBRE</v>
      </c>
      <c r="E713" s="33">
        <f>YEAR(Tableau1[[#This Row],[Date]])</f>
        <v>2025</v>
      </c>
      <c r="F713" s="34"/>
      <c r="G713" s="34"/>
      <c r="H713" s="34"/>
      <c r="I713" s="34"/>
      <c r="J713" s="34"/>
      <c r="K713" s="39">
        <f>MOD(Tableau1[[#This Row],[Fin
apm]]-Tableau1[[#This Row],[Début
apm]],1)+MOD(Tableau1[[#This Row],[Fin
matin]]-Tableau1[[#This Row],[Début
matin]],1)</f>
        <v>0</v>
      </c>
      <c r="L713" s="39">
        <f>IFERROR(VLOOKUP(Tableau1[[#This Row],[Abs.]],Tmotif[],3,0),0)</f>
        <v>0</v>
      </c>
      <c r="M713" s="46">
        <f ca="1">IF(WEEKDAY(Tableau1[[#This Row],[Date]],2)&lt;7,0,MAX(0,SUM(OFFSET(Tableau1[[#This Row],[Heures]],-6,,7))+SUM(OFFSET(Tableau1[[#This Row],[H_Abs]],-6,,7))-_HS))</f>
        <v>0</v>
      </c>
    </row>
    <row r="714" spans="2:13" ht="15" hidden="1" customHeight="1" x14ac:dyDescent="0.25">
      <c r="B714" s="31">
        <f>WEEKNUM(Tableau1[[#This Row],[Date]])</f>
        <v>50</v>
      </c>
      <c r="C714" s="32">
        <f>debut+ROW()-ROW(Tableau1[[#Headers],[Date]])-1</f>
        <v>46002</v>
      </c>
      <c r="D714" s="33" t="str">
        <f>UPPER(TEXT((Tableau1[[#This Row],[Date]]),"mmmm"))</f>
        <v>DÉCEMBRE</v>
      </c>
      <c r="E714" s="33">
        <f>YEAR(Tableau1[[#This Row],[Date]])</f>
        <v>2025</v>
      </c>
      <c r="F714" s="34"/>
      <c r="G714" s="34"/>
      <c r="H714" s="34"/>
      <c r="I714" s="34"/>
      <c r="J714" s="34"/>
      <c r="K714" s="39">
        <f>MOD(Tableau1[[#This Row],[Fin
apm]]-Tableau1[[#This Row],[Début
apm]],1)+MOD(Tableau1[[#This Row],[Fin
matin]]-Tableau1[[#This Row],[Début
matin]],1)</f>
        <v>0</v>
      </c>
      <c r="L714" s="39">
        <f>IFERROR(VLOOKUP(Tableau1[[#This Row],[Abs.]],Tmotif[],3,0),0)</f>
        <v>0</v>
      </c>
      <c r="M714" s="46">
        <f ca="1">IF(WEEKDAY(Tableau1[[#This Row],[Date]],2)&lt;7,0,MAX(0,SUM(OFFSET(Tableau1[[#This Row],[Heures]],-6,,7))+SUM(OFFSET(Tableau1[[#This Row],[H_Abs]],-6,,7))-_HS))</f>
        <v>0</v>
      </c>
    </row>
    <row r="715" spans="2:13" ht="15" hidden="1" customHeight="1" x14ac:dyDescent="0.25">
      <c r="B715" s="31">
        <f>WEEKNUM(Tableau1[[#This Row],[Date]])</f>
        <v>50</v>
      </c>
      <c r="C715" s="32">
        <f>debut+ROW()-ROW(Tableau1[[#Headers],[Date]])-1</f>
        <v>46003</v>
      </c>
      <c r="D715" s="33" t="str">
        <f>UPPER(TEXT((Tableau1[[#This Row],[Date]]),"mmmm"))</f>
        <v>DÉCEMBRE</v>
      </c>
      <c r="E715" s="33">
        <f>YEAR(Tableau1[[#This Row],[Date]])</f>
        <v>2025</v>
      </c>
      <c r="F715" s="34"/>
      <c r="G715" s="34"/>
      <c r="H715" s="34"/>
      <c r="I715" s="34"/>
      <c r="J715" s="34"/>
      <c r="K715" s="39">
        <f>MOD(Tableau1[[#This Row],[Fin
apm]]-Tableau1[[#This Row],[Début
apm]],1)+MOD(Tableau1[[#This Row],[Fin
matin]]-Tableau1[[#This Row],[Début
matin]],1)</f>
        <v>0</v>
      </c>
      <c r="L715" s="39">
        <f>IFERROR(VLOOKUP(Tableau1[[#This Row],[Abs.]],Tmotif[],3,0),0)</f>
        <v>0</v>
      </c>
      <c r="M715" s="46">
        <f ca="1">IF(WEEKDAY(Tableau1[[#This Row],[Date]],2)&lt;7,0,MAX(0,SUM(OFFSET(Tableau1[[#This Row],[Heures]],-6,,7))+SUM(OFFSET(Tableau1[[#This Row],[H_Abs]],-6,,7))-_HS))</f>
        <v>0</v>
      </c>
    </row>
    <row r="716" spans="2:13" ht="15" hidden="1" customHeight="1" x14ac:dyDescent="0.25">
      <c r="B716" s="31">
        <f>WEEKNUM(Tableau1[[#This Row],[Date]])</f>
        <v>50</v>
      </c>
      <c r="C716" s="32">
        <f>debut+ROW()-ROW(Tableau1[[#Headers],[Date]])-1</f>
        <v>46004</v>
      </c>
      <c r="D716" s="33" t="str">
        <f>UPPER(TEXT((Tableau1[[#This Row],[Date]]),"mmmm"))</f>
        <v>DÉCEMBRE</v>
      </c>
      <c r="E716" s="33">
        <f>YEAR(Tableau1[[#This Row],[Date]])</f>
        <v>2025</v>
      </c>
      <c r="F716" s="34"/>
      <c r="G716" s="34"/>
      <c r="H716" s="34"/>
      <c r="I716" s="34"/>
      <c r="J716" s="34"/>
      <c r="K716" s="39">
        <f>MOD(Tableau1[[#This Row],[Fin
apm]]-Tableau1[[#This Row],[Début
apm]],1)+MOD(Tableau1[[#This Row],[Fin
matin]]-Tableau1[[#This Row],[Début
matin]],1)</f>
        <v>0</v>
      </c>
      <c r="L716" s="39">
        <f>IFERROR(VLOOKUP(Tableau1[[#This Row],[Abs.]],Tmotif[],3,0),0)</f>
        <v>0</v>
      </c>
      <c r="M716" s="46">
        <f ca="1">IF(WEEKDAY(Tableau1[[#This Row],[Date]],2)&lt;7,0,MAX(0,SUM(OFFSET(Tableau1[[#This Row],[Heures]],-6,,7))+SUM(OFFSET(Tableau1[[#This Row],[H_Abs]],-6,,7))-_HS))</f>
        <v>0</v>
      </c>
    </row>
    <row r="717" spans="2:13" ht="15" hidden="1" customHeight="1" x14ac:dyDescent="0.25">
      <c r="B717" s="31">
        <f>WEEKNUM(Tableau1[[#This Row],[Date]])</f>
        <v>51</v>
      </c>
      <c r="C717" s="32">
        <f>debut+ROW()-ROW(Tableau1[[#Headers],[Date]])-1</f>
        <v>46005</v>
      </c>
      <c r="D717" s="33" t="str">
        <f>UPPER(TEXT((Tableau1[[#This Row],[Date]]),"mmmm"))</f>
        <v>DÉCEMBRE</v>
      </c>
      <c r="E717" s="33">
        <f>YEAR(Tableau1[[#This Row],[Date]])</f>
        <v>2025</v>
      </c>
      <c r="F717" s="34"/>
      <c r="G717" s="34"/>
      <c r="H717" s="34"/>
      <c r="I717" s="34"/>
      <c r="J717" s="34"/>
      <c r="K717" s="39">
        <f>MOD(Tableau1[[#This Row],[Fin
apm]]-Tableau1[[#This Row],[Début
apm]],1)+MOD(Tableau1[[#This Row],[Fin
matin]]-Tableau1[[#This Row],[Début
matin]],1)</f>
        <v>0</v>
      </c>
      <c r="L717" s="39">
        <f>IFERROR(VLOOKUP(Tableau1[[#This Row],[Abs.]],Tmotif[],3,0),0)</f>
        <v>0</v>
      </c>
      <c r="M717" s="46">
        <f ca="1">IF(WEEKDAY(Tableau1[[#This Row],[Date]],2)&lt;7,0,MAX(0,SUM(OFFSET(Tableau1[[#This Row],[Heures]],-6,,7))+SUM(OFFSET(Tableau1[[#This Row],[H_Abs]],-6,,7))-_HS))</f>
        <v>0</v>
      </c>
    </row>
    <row r="718" spans="2:13" ht="15" hidden="1" customHeight="1" x14ac:dyDescent="0.25">
      <c r="B718" s="31">
        <f>WEEKNUM(Tableau1[[#This Row],[Date]])</f>
        <v>51</v>
      </c>
      <c r="C718" s="32">
        <f>debut+ROW()-ROW(Tableau1[[#Headers],[Date]])-1</f>
        <v>46006</v>
      </c>
      <c r="D718" s="33" t="str">
        <f>UPPER(TEXT((Tableau1[[#This Row],[Date]]),"mmmm"))</f>
        <v>DÉCEMBRE</v>
      </c>
      <c r="E718" s="33">
        <f>YEAR(Tableau1[[#This Row],[Date]])</f>
        <v>2025</v>
      </c>
      <c r="F718" s="34"/>
      <c r="G718" s="34"/>
      <c r="H718" s="34"/>
      <c r="I718" s="34"/>
      <c r="J718" s="34"/>
      <c r="K718" s="39">
        <f>MOD(Tableau1[[#This Row],[Fin
apm]]-Tableau1[[#This Row],[Début
apm]],1)+MOD(Tableau1[[#This Row],[Fin
matin]]-Tableau1[[#This Row],[Début
matin]],1)</f>
        <v>0</v>
      </c>
      <c r="L718" s="39">
        <f>IFERROR(VLOOKUP(Tableau1[[#This Row],[Abs.]],Tmotif[],3,0),0)</f>
        <v>0</v>
      </c>
      <c r="M718" s="46">
        <f ca="1">IF(WEEKDAY(Tableau1[[#This Row],[Date]],2)&lt;7,0,MAX(0,SUM(OFFSET(Tableau1[[#This Row],[Heures]],-6,,7))+SUM(OFFSET(Tableau1[[#This Row],[H_Abs]],-6,,7))-_HS))</f>
        <v>0</v>
      </c>
    </row>
    <row r="719" spans="2:13" ht="15" hidden="1" customHeight="1" x14ac:dyDescent="0.25">
      <c r="B719" s="31">
        <f>WEEKNUM(Tableau1[[#This Row],[Date]])</f>
        <v>51</v>
      </c>
      <c r="C719" s="32">
        <f>debut+ROW()-ROW(Tableau1[[#Headers],[Date]])-1</f>
        <v>46007</v>
      </c>
      <c r="D719" s="33" t="str">
        <f>UPPER(TEXT((Tableau1[[#This Row],[Date]]),"mmmm"))</f>
        <v>DÉCEMBRE</v>
      </c>
      <c r="E719" s="33">
        <f>YEAR(Tableau1[[#This Row],[Date]])</f>
        <v>2025</v>
      </c>
      <c r="F719" s="34"/>
      <c r="G719" s="34"/>
      <c r="H719" s="34"/>
      <c r="I719" s="34"/>
      <c r="J719" s="34"/>
      <c r="K719" s="39">
        <f>MOD(Tableau1[[#This Row],[Fin
apm]]-Tableau1[[#This Row],[Début
apm]],1)+MOD(Tableau1[[#This Row],[Fin
matin]]-Tableau1[[#This Row],[Début
matin]],1)</f>
        <v>0</v>
      </c>
      <c r="L719" s="39">
        <f>IFERROR(VLOOKUP(Tableau1[[#This Row],[Abs.]],Tmotif[],3,0),0)</f>
        <v>0</v>
      </c>
      <c r="M719" s="46">
        <f ca="1">IF(WEEKDAY(Tableau1[[#This Row],[Date]],2)&lt;7,0,MAX(0,SUM(OFFSET(Tableau1[[#This Row],[Heures]],-6,,7))+SUM(OFFSET(Tableau1[[#This Row],[H_Abs]],-6,,7))-_HS))</f>
        <v>0</v>
      </c>
    </row>
    <row r="720" spans="2:13" ht="15" hidden="1" customHeight="1" x14ac:dyDescent="0.25">
      <c r="B720" s="31">
        <f>WEEKNUM(Tableau1[[#This Row],[Date]])</f>
        <v>51</v>
      </c>
      <c r="C720" s="32">
        <f>debut+ROW()-ROW(Tableau1[[#Headers],[Date]])-1</f>
        <v>46008</v>
      </c>
      <c r="D720" s="33" t="str">
        <f>UPPER(TEXT((Tableau1[[#This Row],[Date]]),"mmmm"))</f>
        <v>DÉCEMBRE</v>
      </c>
      <c r="E720" s="33">
        <f>YEAR(Tableau1[[#This Row],[Date]])</f>
        <v>2025</v>
      </c>
      <c r="F720" s="34"/>
      <c r="G720" s="34"/>
      <c r="H720" s="34"/>
      <c r="I720" s="34"/>
      <c r="J720" s="34"/>
      <c r="K720" s="39">
        <f>MOD(Tableau1[[#This Row],[Fin
apm]]-Tableau1[[#This Row],[Début
apm]],1)+MOD(Tableau1[[#This Row],[Fin
matin]]-Tableau1[[#This Row],[Début
matin]],1)</f>
        <v>0</v>
      </c>
      <c r="L720" s="39">
        <f>IFERROR(VLOOKUP(Tableau1[[#This Row],[Abs.]],Tmotif[],3,0),0)</f>
        <v>0</v>
      </c>
      <c r="M720" s="46">
        <f ca="1">IF(WEEKDAY(Tableau1[[#This Row],[Date]],2)&lt;7,0,MAX(0,SUM(OFFSET(Tableau1[[#This Row],[Heures]],-6,,7))+SUM(OFFSET(Tableau1[[#This Row],[H_Abs]],-6,,7))-_HS))</f>
        <v>0</v>
      </c>
    </row>
    <row r="721" spans="2:13" ht="15" hidden="1" customHeight="1" x14ac:dyDescent="0.25">
      <c r="B721" s="31">
        <f>WEEKNUM(Tableau1[[#This Row],[Date]])</f>
        <v>51</v>
      </c>
      <c r="C721" s="32">
        <f>debut+ROW()-ROW(Tableau1[[#Headers],[Date]])-1</f>
        <v>46009</v>
      </c>
      <c r="D721" s="33" t="str">
        <f>UPPER(TEXT((Tableau1[[#This Row],[Date]]),"mmmm"))</f>
        <v>DÉCEMBRE</v>
      </c>
      <c r="E721" s="33">
        <f>YEAR(Tableau1[[#This Row],[Date]])</f>
        <v>2025</v>
      </c>
      <c r="F721" s="34"/>
      <c r="G721" s="34"/>
      <c r="H721" s="34"/>
      <c r="I721" s="34"/>
      <c r="J721" s="34"/>
      <c r="K721" s="39">
        <f>MOD(Tableau1[[#This Row],[Fin
apm]]-Tableau1[[#This Row],[Début
apm]],1)+MOD(Tableau1[[#This Row],[Fin
matin]]-Tableau1[[#This Row],[Début
matin]],1)</f>
        <v>0</v>
      </c>
      <c r="L721" s="39">
        <f>IFERROR(VLOOKUP(Tableau1[[#This Row],[Abs.]],Tmotif[],3,0),0)</f>
        <v>0</v>
      </c>
      <c r="M721" s="46">
        <f ca="1">IF(WEEKDAY(Tableau1[[#This Row],[Date]],2)&lt;7,0,MAX(0,SUM(OFFSET(Tableau1[[#This Row],[Heures]],-6,,7))+SUM(OFFSET(Tableau1[[#This Row],[H_Abs]],-6,,7))-_HS))</f>
        <v>0</v>
      </c>
    </row>
    <row r="722" spans="2:13" ht="15" hidden="1" customHeight="1" x14ac:dyDescent="0.25">
      <c r="B722" s="31">
        <f>WEEKNUM(Tableau1[[#This Row],[Date]])</f>
        <v>51</v>
      </c>
      <c r="C722" s="32">
        <f>debut+ROW()-ROW(Tableau1[[#Headers],[Date]])-1</f>
        <v>46010</v>
      </c>
      <c r="D722" s="33" t="str">
        <f>UPPER(TEXT((Tableau1[[#This Row],[Date]]),"mmmm"))</f>
        <v>DÉCEMBRE</v>
      </c>
      <c r="E722" s="33">
        <f>YEAR(Tableau1[[#This Row],[Date]])</f>
        <v>2025</v>
      </c>
      <c r="F722" s="34"/>
      <c r="G722" s="34"/>
      <c r="H722" s="34"/>
      <c r="I722" s="34"/>
      <c r="J722" s="34"/>
      <c r="K722" s="39">
        <f>MOD(Tableau1[[#This Row],[Fin
apm]]-Tableau1[[#This Row],[Début
apm]],1)+MOD(Tableau1[[#This Row],[Fin
matin]]-Tableau1[[#This Row],[Début
matin]],1)</f>
        <v>0</v>
      </c>
      <c r="L722" s="39">
        <f>IFERROR(VLOOKUP(Tableau1[[#This Row],[Abs.]],Tmotif[],3,0),0)</f>
        <v>0</v>
      </c>
      <c r="M722" s="46">
        <f ca="1">IF(WEEKDAY(Tableau1[[#This Row],[Date]],2)&lt;7,0,MAX(0,SUM(OFFSET(Tableau1[[#This Row],[Heures]],-6,,7))+SUM(OFFSET(Tableau1[[#This Row],[H_Abs]],-6,,7))-_HS))</f>
        <v>0</v>
      </c>
    </row>
    <row r="723" spans="2:13" ht="15" hidden="1" customHeight="1" x14ac:dyDescent="0.25">
      <c r="B723" s="31">
        <f>WEEKNUM(Tableau1[[#This Row],[Date]])</f>
        <v>51</v>
      </c>
      <c r="C723" s="32">
        <f>debut+ROW()-ROW(Tableau1[[#Headers],[Date]])-1</f>
        <v>46011</v>
      </c>
      <c r="D723" s="33" t="str">
        <f>UPPER(TEXT((Tableau1[[#This Row],[Date]]),"mmmm"))</f>
        <v>DÉCEMBRE</v>
      </c>
      <c r="E723" s="33">
        <f>YEAR(Tableau1[[#This Row],[Date]])</f>
        <v>2025</v>
      </c>
      <c r="F723" s="34"/>
      <c r="G723" s="34"/>
      <c r="H723" s="34"/>
      <c r="I723" s="34"/>
      <c r="J723" s="34"/>
      <c r="K723" s="39">
        <f>MOD(Tableau1[[#This Row],[Fin
apm]]-Tableau1[[#This Row],[Début
apm]],1)+MOD(Tableau1[[#This Row],[Fin
matin]]-Tableau1[[#This Row],[Début
matin]],1)</f>
        <v>0</v>
      </c>
      <c r="L723" s="39">
        <f>IFERROR(VLOOKUP(Tableau1[[#This Row],[Abs.]],Tmotif[],3,0),0)</f>
        <v>0</v>
      </c>
      <c r="M723" s="46">
        <f ca="1">IF(WEEKDAY(Tableau1[[#This Row],[Date]],2)&lt;7,0,MAX(0,SUM(OFFSET(Tableau1[[#This Row],[Heures]],-6,,7))+SUM(OFFSET(Tableau1[[#This Row],[H_Abs]],-6,,7))-_HS))</f>
        <v>0</v>
      </c>
    </row>
    <row r="724" spans="2:13" ht="15" hidden="1" customHeight="1" x14ac:dyDescent="0.25">
      <c r="B724" s="31">
        <f>WEEKNUM(Tableau1[[#This Row],[Date]])</f>
        <v>52</v>
      </c>
      <c r="C724" s="32">
        <f>debut+ROW()-ROW(Tableau1[[#Headers],[Date]])-1</f>
        <v>46012</v>
      </c>
      <c r="D724" s="33" t="str">
        <f>UPPER(TEXT((Tableau1[[#This Row],[Date]]),"mmmm"))</f>
        <v>DÉCEMBRE</v>
      </c>
      <c r="E724" s="33">
        <f>YEAR(Tableau1[[#This Row],[Date]])</f>
        <v>2025</v>
      </c>
      <c r="F724" s="34"/>
      <c r="G724" s="34"/>
      <c r="H724" s="34"/>
      <c r="I724" s="34"/>
      <c r="J724" s="34"/>
      <c r="K724" s="39">
        <f>MOD(Tableau1[[#This Row],[Fin
apm]]-Tableau1[[#This Row],[Début
apm]],1)+MOD(Tableau1[[#This Row],[Fin
matin]]-Tableau1[[#This Row],[Début
matin]],1)</f>
        <v>0</v>
      </c>
      <c r="L724" s="39">
        <f>IFERROR(VLOOKUP(Tableau1[[#This Row],[Abs.]],Tmotif[],3,0),0)</f>
        <v>0</v>
      </c>
      <c r="M724" s="46">
        <f ca="1">IF(WEEKDAY(Tableau1[[#This Row],[Date]],2)&lt;7,0,MAX(0,SUM(OFFSET(Tableau1[[#This Row],[Heures]],-6,,7))+SUM(OFFSET(Tableau1[[#This Row],[H_Abs]],-6,,7))-_HS))</f>
        <v>0</v>
      </c>
    </row>
    <row r="725" spans="2:13" ht="15" hidden="1" customHeight="1" x14ac:dyDescent="0.25">
      <c r="B725" s="31">
        <f>WEEKNUM(Tableau1[[#This Row],[Date]])</f>
        <v>52</v>
      </c>
      <c r="C725" s="32">
        <f>debut+ROW()-ROW(Tableau1[[#Headers],[Date]])-1</f>
        <v>46013</v>
      </c>
      <c r="D725" s="33" t="str">
        <f>UPPER(TEXT((Tableau1[[#This Row],[Date]]),"mmmm"))</f>
        <v>DÉCEMBRE</v>
      </c>
      <c r="E725" s="33">
        <f>YEAR(Tableau1[[#This Row],[Date]])</f>
        <v>2025</v>
      </c>
      <c r="F725" s="34"/>
      <c r="G725" s="34"/>
      <c r="H725" s="34"/>
      <c r="I725" s="34"/>
      <c r="J725" s="34"/>
      <c r="K725" s="39">
        <f>MOD(Tableau1[[#This Row],[Fin
apm]]-Tableau1[[#This Row],[Début
apm]],1)+MOD(Tableau1[[#This Row],[Fin
matin]]-Tableau1[[#This Row],[Début
matin]],1)</f>
        <v>0</v>
      </c>
      <c r="L725" s="39">
        <f>IFERROR(VLOOKUP(Tableau1[[#This Row],[Abs.]],Tmotif[],3,0),0)</f>
        <v>0</v>
      </c>
      <c r="M725" s="46">
        <f ca="1">IF(WEEKDAY(Tableau1[[#This Row],[Date]],2)&lt;7,0,MAX(0,SUM(OFFSET(Tableau1[[#This Row],[Heures]],-6,,7))+SUM(OFFSET(Tableau1[[#This Row],[H_Abs]],-6,,7))-_HS))</f>
        <v>0</v>
      </c>
    </row>
    <row r="726" spans="2:13" ht="15" hidden="1" customHeight="1" x14ac:dyDescent="0.25">
      <c r="B726" s="31">
        <f>WEEKNUM(Tableau1[[#This Row],[Date]])</f>
        <v>52</v>
      </c>
      <c r="C726" s="32">
        <f>debut+ROW()-ROW(Tableau1[[#Headers],[Date]])-1</f>
        <v>46014</v>
      </c>
      <c r="D726" s="33" t="str">
        <f>UPPER(TEXT((Tableau1[[#This Row],[Date]]),"mmmm"))</f>
        <v>DÉCEMBRE</v>
      </c>
      <c r="E726" s="33">
        <f>YEAR(Tableau1[[#This Row],[Date]])</f>
        <v>2025</v>
      </c>
      <c r="F726" s="34"/>
      <c r="G726" s="34"/>
      <c r="H726" s="34"/>
      <c r="I726" s="34"/>
      <c r="J726" s="34"/>
      <c r="K726" s="39">
        <f>MOD(Tableau1[[#This Row],[Fin
apm]]-Tableau1[[#This Row],[Début
apm]],1)+MOD(Tableau1[[#This Row],[Fin
matin]]-Tableau1[[#This Row],[Début
matin]],1)</f>
        <v>0</v>
      </c>
      <c r="L726" s="39">
        <f>IFERROR(VLOOKUP(Tableau1[[#This Row],[Abs.]],Tmotif[],3,0),0)</f>
        <v>0</v>
      </c>
      <c r="M726" s="46">
        <f ca="1">IF(WEEKDAY(Tableau1[[#This Row],[Date]],2)&lt;7,0,MAX(0,SUM(OFFSET(Tableau1[[#This Row],[Heures]],-6,,7))+SUM(OFFSET(Tableau1[[#This Row],[H_Abs]],-6,,7))-_HS))</f>
        <v>0</v>
      </c>
    </row>
    <row r="727" spans="2:13" ht="15" hidden="1" customHeight="1" x14ac:dyDescent="0.25">
      <c r="B727" s="31">
        <f>WEEKNUM(Tableau1[[#This Row],[Date]])</f>
        <v>52</v>
      </c>
      <c r="C727" s="32">
        <f>debut+ROW()-ROW(Tableau1[[#Headers],[Date]])-1</f>
        <v>46015</v>
      </c>
      <c r="D727" s="33" t="str">
        <f>UPPER(TEXT((Tableau1[[#This Row],[Date]]),"mmmm"))</f>
        <v>DÉCEMBRE</v>
      </c>
      <c r="E727" s="33">
        <f>YEAR(Tableau1[[#This Row],[Date]])</f>
        <v>2025</v>
      </c>
      <c r="F727" s="34"/>
      <c r="G727" s="34"/>
      <c r="H727" s="34"/>
      <c r="I727" s="34"/>
      <c r="J727" s="34"/>
      <c r="K727" s="39">
        <f>MOD(Tableau1[[#This Row],[Fin
apm]]-Tableau1[[#This Row],[Début
apm]],1)+MOD(Tableau1[[#This Row],[Fin
matin]]-Tableau1[[#This Row],[Début
matin]],1)</f>
        <v>0</v>
      </c>
      <c r="L727" s="39">
        <f>IFERROR(VLOOKUP(Tableau1[[#This Row],[Abs.]],Tmotif[],3,0),0)</f>
        <v>0</v>
      </c>
      <c r="M727" s="46">
        <f ca="1">IF(WEEKDAY(Tableau1[[#This Row],[Date]],2)&lt;7,0,MAX(0,SUM(OFFSET(Tableau1[[#This Row],[Heures]],-6,,7))+SUM(OFFSET(Tableau1[[#This Row],[H_Abs]],-6,,7))-_HS))</f>
        <v>0</v>
      </c>
    </row>
    <row r="728" spans="2:13" ht="15" hidden="1" customHeight="1" x14ac:dyDescent="0.25">
      <c r="B728" s="31">
        <f>WEEKNUM(Tableau1[[#This Row],[Date]])</f>
        <v>52</v>
      </c>
      <c r="C728" s="32">
        <f>debut+ROW()-ROW(Tableau1[[#Headers],[Date]])-1</f>
        <v>46016</v>
      </c>
      <c r="D728" s="33" t="str">
        <f>UPPER(TEXT((Tableau1[[#This Row],[Date]]),"mmmm"))</f>
        <v>DÉCEMBRE</v>
      </c>
      <c r="E728" s="33">
        <f>YEAR(Tableau1[[#This Row],[Date]])</f>
        <v>2025</v>
      </c>
      <c r="F728" s="34"/>
      <c r="G728" s="34"/>
      <c r="H728" s="34"/>
      <c r="I728" s="34"/>
      <c r="J728" s="34"/>
      <c r="K728" s="39">
        <f>MOD(Tableau1[[#This Row],[Fin
apm]]-Tableau1[[#This Row],[Début
apm]],1)+MOD(Tableau1[[#This Row],[Fin
matin]]-Tableau1[[#This Row],[Début
matin]],1)</f>
        <v>0</v>
      </c>
      <c r="L728" s="39">
        <f>IFERROR(VLOOKUP(Tableau1[[#This Row],[Abs.]],Tmotif[],3,0),0)</f>
        <v>0</v>
      </c>
      <c r="M728" s="46">
        <f ca="1">IF(WEEKDAY(Tableau1[[#This Row],[Date]],2)&lt;7,0,MAX(0,SUM(OFFSET(Tableau1[[#This Row],[Heures]],-6,,7))+SUM(OFFSET(Tableau1[[#This Row],[H_Abs]],-6,,7))-_HS))</f>
        <v>0</v>
      </c>
    </row>
    <row r="729" spans="2:13" ht="15" hidden="1" customHeight="1" x14ac:dyDescent="0.25">
      <c r="B729" s="31">
        <f>WEEKNUM(Tableau1[[#This Row],[Date]])</f>
        <v>52</v>
      </c>
      <c r="C729" s="32">
        <f>debut+ROW()-ROW(Tableau1[[#Headers],[Date]])-1</f>
        <v>46017</v>
      </c>
      <c r="D729" s="33" t="str">
        <f>UPPER(TEXT((Tableau1[[#This Row],[Date]]),"mmmm"))</f>
        <v>DÉCEMBRE</v>
      </c>
      <c r="E729" s="33">
        <f>YEAR(Tableau1[[#This Row],[Date]])</f>
        <v>2025</v>
      </c>
      <c r="F729" s="34"/>
      <c r="G729" s="34"/>
      <c r="H729" s="34"/>
      <c r="I729" s="34"/>
      <c r="J729" s="34"/>
      <c r="K729" s="39">
        <f>MOD(Tableau1[[#This Row],[Fin
apm]]-Tableau1[[#This Row],[Début
apm]],1)+MOD(Tableau1[[#This Row],[Fin
matin]]-Tableau1[[#This Row],[Début
matin]],1)</f>
        <v>0</v>
      </c>
      <c r="L729" s="39">
        <f>IFERROR(VLOOKUP(Tableau1[[#This Row],[Abs.]],Tmotif[],3,0),0)</f>
        <v>0</v>
      </c>
      <c r="M729" s="46">
        <f ca="1">IF(WEEKDAY(Tableau1[[#This Row],[Date]],2)&lt;7,0,MAX(0,SUM(OFFSET(Tableau1[[#This Row],[Heures]],-6,,7))+SUM(OFFSET(Tableau1[[#This Row],[H_Abs]],-6,,7))-_HS))</f>
        <v>0</v>
      </c>
    </row>
    <row r="730" spans="2:13" ht="15" hidden="1" customHeight="1" x14ac:dyDescent="0.25">
      <c r="B730" s="31">
        <f>WEEKNUM(Tableau1[[#This Row],[Date]])</f>
        <v>52</v>
      </c>
      <c r="C730" s="32">
        <f>debut+ROW()-ROW(Tableau1[[#Headers],[Date]])-1</f>
        <v>46018</v>
      </c>
      <c r="D730" s="33" t="str">
        <f>UPPER(TEXT((Tableau1[[#This Row],[Date]]),"mmmm"))</f>
        <v>DÉCEMBRE</v>
      </c>
      <c r="E730" s="33">
        <f>YEAR(Tableau1[[#This Row],[Date]])</f>
        <v>2025</v>
      </c>
      <c r="F730" s="34"/>
      <c r="G730" s="34"/>
      <c r="H730" s="34"/>
      <c r="I730" s="34"/>
      <c r="J730" s="34"/>
      <c r="K730" s="39">
        <f>MOD(Tableau1[[#This Row],[Fin
apm]]-Tableau1[[#This Row],[Début
apm]],1)+MOD(Tableau1[[#This Row],[Fin
matin]]-Tableau1[[#This Row],[Début
matin]],1)</f>
        <v>0</v>
      </c>
      <c r="L730" s="39">
        <f>IFERROR(VLOOKUP(Tableau1[[#This Row],[Abs.]],Tmotif[],3,0),0)</f>
        <v>0</v>
      </c>
      <c r="M730" s="46">
        <f ca="1">IF(WEEKDAY(Tableau1[[#This Row],[Date]],2)&lt;7,0,MAX(0,SUM(OFFSET(Tableau1[[#This Row],[Heures]],-6,,7))+SUM(OFFSET(Tableau1[[#This Row],[H_Abs]],-6,,7))-_HS))</f>
        <v>0</v>
      </c>
    </row>
    <row r="731" spans="2:13" ht="15" hidden="1" customHeight="1" x14ac:dyDescent="0.25">
      <c r="B731" s="31">
        <f>WEEKNUM(Tableau1[[#This Row],[Date]])</f>
        <v>53</v>
      </c>
      <c r="C731" s="32">
        <f>debut+ROW()-ROW(Tableau1[[#Headers],[Date]])-1</f>
        <v>46019</v>
      </c>
      <c r="D731" s="33" t="str">
        <f>UPPER(TEXT((Tableau1[[#This Row],[Date]]),"mmmm"))</f>
        <v>DÉCEMBRE</v>
      </c>
      <c r="E731" s="33">
        <f>YEAR(Tableau1[[#This Row],[Date]])</f>
        <v>2025</v>
      </c>
      <c r="F731" s="34"/>
      <c r="G731" s="34"/>
      <c r="H731" s="34"/>
      <c r="I731" s="34"/>
      <c r="J731" s="34"/>
      <c r="K731" s="39">
        <f>MOD(Tableau1[[#This Row],[Fin
apm]]-Tableau1[[#This Row],[Début
apm]],1)+MOD(Tableau1[[#This Row],[Fin
matin]]-Tableau1[[#This Row],[Début
matin]],1)</f>
        <v>0</v>
      </c>
      <c r="L731" s="39">
        <f>IFERROR(VLOOKUP(Tableau1[[#This Row],[Abs.]],Tmotif[],3,0),0)</f>
        <v>0</v>
      </c>
      <c r="M731" s="46">
        <f ca="1">IF(WEEKDAY(Tableau1[[#This Row],[Date]],2)&lt;7,0,MAX(0,SUM(OFFSET(Tableau1[[#This Row],[Heures]],-6,,7))+SUM(OFFSET(Tableau1[[#This Row],[H_Abs]],-6,,7))-_HS))</f>
        <v>0</v>
      </c>
    </row>
    <row r="732" spans="2:13" ht="15" hidden="1" customHeight="1" x14ac:dyDescent="0.25">
      <c r="B732" s="31">
        <f>WEEKNUM(Tableau1[[#This Row],[Date]])</f>
        <v>53</v>
      </c>
      <c r="C732" s="32">
        <f>debut+ROW()-ROW(Tableau1[[#Headers],[Date]])-1</f>
        <v>46020</v>
      </c>
      <c r="D732" s="33" t="str">
        <f>UPPER(TEXT((Tableau1[[#This Row],[Date]]),"mmmm"))</f>
        <v>DÉCEMBRE</v>
      </c>
      <c r="E732" s="33">
        <f>YEAR(Tableau1[[#This Row],[Date]])</f>
        <v>2025</v>
      </c>
      <c r="F732" s="34"/>
      <c r="G732" s="34"/>
      <c r="H732" s="34"/>
      <c r="I732" s="34"/>
      <c r="J732" s="34"/>
      <c r="K732" s="39">
        <f>MOD(Tableau1[[#This Row],[Fin
apm]]-Tableau1[[#This Row],[Début
apm]],1)+MOD(Tableau1[[#This Row],[Fin
matin]]-Tableau1[[#This Row],[Début
matin]],1)</f>
        <v>0</v>
      </c>
      <c r="L732" s="39">
        <f>IFERROR(VLOOKUP(Tableau1[[#This Row],[Abs.]],Tmotif[],3,0),0)</f>
        <v>0</v>
      </c>
      <c r="M732" s="46">
        <f ca="1">IF(WEEKDAY(Tableau1[[#This Row],[Date]],2)&lt;7,0,MAX(0,SUM(OFFSET(Tableau1[[#This Row],[Heures]],-6,,7))+SUM(OFFSET(Tableau1[[#This Row],[H_Abs]],-6,,7))-_HS))</f>
        <v>0</v>
      </c>
    </row>
    <row r="733" spans="2:13" ht="15" hidden="1" customHeight="1" x14ac:dyDescent="0.25">
      <c r="B733" s="31">
        <f>WEEKNUM(Tableau1[[#This Row],[Date]])</f>
        <v>53</v>
      </c>
      <c r="C733" s="32">
        <f>debut+ROW()-ROW(Tableau1[[#Headers],[Date]])-1</f>
        <v>46021</v>
      </c>
      <c r="D733" s="33" t="str">
        <f>UPPER(TEXT((Tableau1[[#This Row],[Date]]),"mmmm"))</f>
        <v>DÉCEMBRE</v>
      </c>
      <c r="E733" s="33">
        <f>YEAR(Tableau1[[#This Row],[Date]])</f>
        <v>2025</v>
      </c>
      <c r="F733" s="34"/>
      <c r="G733" s="34"/>
      <c r="H733" s="34"/>
      <c r="I733" s="34"/>
      <c r="J733" s="34"/>
      <c r="K733" s="39">
        <f>MOD(Tableau1[[#This Row],[Fin
apm]]-Tableau1[[#This Row],[Début
apm]],1)+MOD(Tableau1[[#This Row],[Fin
matin]]-Tableau1[[#This Row],[Début
matin]],1)</f>
        <v>0</v>
      </c>
      <c r="L733" s="39">
        <f>IFERROR(VLOOKUP(Tableau1[[#This Row],[Abs.]],Tmotif[],3,0),0)</f>
        <v>0</v>
      </c>
      <c r="M733" s="46">
        <f ca="1">IF(WEEKDAY(Tableau1[[#This Row],[Date]],2)&lt;7,0,MAX(0,SUM(OFFSET(Tableau1[[#This Row],[Heures]],-6,,7))+SUM(OFFSET(Tableau1[[#This Row],[H_Abs]],-6,,7))-_HS))</f>
        <v>0</v>
      </c>
    </row>
    <row r="734" spans="2:13" ht="15" hidden="1" customHeight="1" x14ac:dyDescent="0.25">
      <c r="B734" s="31">
        <f>WEEKNUM(Tableau1[[#This Row],[Date]])</f>
        <v>53</v>
      </c>
      <c r="C734" s="32">
        <f>debut+ROW()-ROW(Tableau1[[#Headers],[Date]])-1</f>
        <v>46022</v>
      </c>
      <c r="D734" s="33" t="str">
        <f>UPPER(TEXT((Tableau1[[#This Row],[Date]]),"mmmm"))</f>
        <v>DÉCEMBRE</v>
      </c>
      <c r="E734" s="33">
        <f>YEAR(Tableau1[[#This Row],[Date]])</f>
        <v>2025</v>
      </c>
      <c r="F734" s="34"/>
      <c r="G734" s="34"/>
      <c r="H734" s="34"/>
      <c r="I734" s="34"/>
      <c r="J734" s="34"/>
      <c r="K734" s="39">
        <f>MOD(Tableau1[[#This Row],[Fin
apm]]-Tableau1[[#This Row],[Début
apm]],1)+MOD(Tableau1[[#This Row],[Fin
matin]]-Tableau1[[#This Row],[Début
matin]],1)</f>
        <v>0</v>
      </c>
      <c r="L734" s="39">
        <f>IFERROR(VLOOKUP(Tableau1[[#This Row],[Abs.]],Tmotif[],3,0),0)</f>
        <v>0</v>
      </c>
      <c r="M734" s="46">
        <f ca="1">IF(WEEKDAY(Tableau1[[#This Row],[Date]],2)&lt;7,0,MAX(0,SUM(OFFSET(Tableau1[[#This Row],[Heures]],-6,,7))+SUM(OFFSET(Tableau1[[#This Row],[H_Abs]],-6,,7))-_HS))</f>
        <v>0</v>
      </c>
    </row>
    <row r="735" spans="2:13" ht="15" hidden="1" customHeight="1" x14ac:dyDescent="0.25">
      <c r="B735" s="31">
        <f>WEEKNUM(Tableau1[[#This Row],[Date]])</f>
        <v>1</v>
      </c>
      <c r="C735" s="32">
        <f>debut+ROW()-ROW(Tableau1[[#Headers],[Date]])-1</f>
        <v>46023</v>
      </c>
      <c r="D735" s="33" t="str">
        <f>UPPER(TEXT((Tableau1[[#This Row],[Date]]),"mmmm"))</f>
        <v>JANVIER</v>
      </c>
      <c r="E735" s="33">
        <f>YEAR(Tableau1[[#This Row],[Date]])</f>
        <v>2026</v>
      </c>
      <c r="F735" s="34"/>
      <c r="G735" s="34"/>
      <c r="H735" s="34"/>
      <c r="I735" s="34"/>
      <c r="J735" s="34"/>
      <c r="K735" s="39">
        <f>MOD(Tableau1[[#This Row],[Fin
apm]]-Tableau1[[#This Row],[Début
apm]],1)+MOD(Tableau1[[#This Row],[Fin
matin]]-Tableau1[[#This Row],[Début
matin]],1)</f>
        <v>0</v>
      </c>
      <c r="L735" s="39">
        <f>IFERROR(VLOOKUP(Tableau1[[#This Row],[Abs.]],Tmotif[],3,0),0)</f>
        <v>0</v>
      </c>
      <c r="M735" s="46">
        <f ca="1">IF(WEEKDAY(Tableau1[[#This Row],[Date]],2)&lt;7,0,MAX(0,SUM(OFFSET(Tableau1[[#This Row],[Heures]],-6,,7))+SUM(OFFSET(Tableau1[[#This Row],[H_Abs]],-6,,7))-_HS))</f>
        <v>0</v>
      </c>
    </row>
    <row r="736" spans="2:13" ht="15" hidden="1" customHeight="1" x14ac:dyDescent="0.25">
      <c r="B736" s="31">
        <f>WEEKNUM(Tableau1[[#This Row],[Date]])</f>
        <v>1</v>
      </c>
      <c r="C736" s="32">
        <f>debut+ROW()-ROW(Tableau1[[#Headers],[Date]])-1</f>
        <v>46024</v>
      </c>
      <c r="D736" s="33" t="str">
        <f>UPPER(TEXT((Tableau1[[#This Row],[Date]]),"mmmm"))</f>
        <v>JANVIER</v>
      </c>
      <c r="E736" s="33">
        <f>YEAR(Tableau1[[#This Row],[Date]])</f>
        <v>2026</v>
      </c>
      <c r="F736" s="34"/>
      <c r="G736" s="34"/>
      <c r="H736" s="34"/>
      <c r="I736" s="34"/>
      <c r="J736" s="34"/>
      <c r="K736" s="39">
        <f>MOD(Tableau1[[#This Row],[Fin
apm]]-Tableau1[[#This Row],[Début
apm]],1)+MOD(Tableau1[[#This Row],[Fin
matin]]-Tableau1[[#This Row],[Début
matin]],1)</f>
        <v>0</v>
      </c>
      <c r="L736" s="39">
        <f>IFERROR(VLOOKUP(Tableau1[[#This Row],[Abs.]],Tmotif[],3,0),0)</f>
        <v>0</v>
      </c>
      <c r="M736" s="46">
        <f ca="1">IF(WEEKDAY(Tableau1[[#This Row],[Date]],2)&lt;7,0,MAX(0,SUM(OFFSET(Tableau1[[#This Row],[Heures]],-6,,7))+SUM(OFFSET(Tableau1[[#This Row],[H_Abs]],-6,,7))-_HS))</f>
        <v>0</v>
      </c>
    </row>
    <row r="737" spans="2:13" ht="15" hidden="1" customHeight="1" x14ac:dyDescent="0.25">
      <c r="B737" s="31">
        <f>WEEKNUM(Tableau1[[#This Row],[Date]])</f>
        <v>1</v>
      </c>
      <c r="C737" s="32">
        <f>debut+ROW()-ROW(Tableau1[[#Headers],[Date]])-1</f>
        <v>46025</v>
      </c>
      <c r="D737" s="33" t="str">
        <f>UPPER(TEXT((Tableau1[[#This Row],[Date]]),"mmmm"))</f>
        <v>JANVIER</v>
      </c>
      <c r="E737" s="33">
        <f>YEAR(Tableau1[[#This Row],[Date]])</f>
        <v>2026</v>
      </c>
      <c r="F737" s="34"/>
      <c r="G737" s="34"/>
      <c r="H737" s="34"/>
      <c r="I737" s="34"/>
      <c r="J737" s="34"/>
      <c r="K737" s="39">
        <f>MOD(Tableau1[[#This Row],[Fin
apm]]-Tableau1[[#This Row],[Début
apm]],1)+MOD(Tableau1[[#This Row],[Fin
matin]]-Tableau1[[#This Row],[Début
matin]],1)</f>
        <v>0</v>
      </c>
      <c r="L737" s="39">
        <f>IFERROR(VLOOKUP(Tableau1[[#This Row],[Abs.]],Tmotif[],3,0),0)</f>
        <v>0</v>
      </c>
      <c r="M737" s="46">
        <f ca="1">IF(WEEKDAY(Tableau1[[#This Row],[Date]],2)&lt;7,0,MAX(0,SUM(OFFSET(Tableau1[[#This Row],[Heures]],-6,,7))+SUM(OFFSET(Tableau1[[#This Row],[H_Abs]],-6,,7))-_HS))</f>
        <v>0</v>
      </c>
    </row>
    <row r="738" spans="2:13" ht="15" hidden="1" customHeight="1" x14ac:dyDescent="0.25">
      <c r="B738" s="31">
        <f>WEEKNUM(Tableau1[[#This Row],[Date]])</f>
        <v>2</v>
      </c>
      <c r="C738" s="32">
        <f>debut+ROW()-ROW(Tableau1[[#Headers],[Date]])-1</f>
        <v>46026</v>
      </c>
      <c r="D738" s="33" t="str">
        <f>UPPER(TEXT((Tableau1[[#This Row],[Date]]),"mmmm"))</f>
        <v>JANVIER</v>
      </c>
      <c r="E738" s="33">
        <f>YEAR(Tableau1[[#This Row],[Date]])</f>
        <v>2026</v>
      </c>
      <c r="F738" s="34"/>
      <c r="G738" s="34"/>
      <c r="H738" s="34"/>
      <c r="I738" s="34"/>
      <c r="J738" s="34"/>
      <c r="K738" s="39">
        <f>MOD(Tableau1[[#This Row],[Fin
apm]]-Tableau1[[#This Row],[Début
apm]],1)+MOD(Tableau1[[#This Row],[Fin
matin]]-Tableau1[[#This Row],[Début
matin]],1)</f>
        <v>0</v>
      </c>
      <c r="L738" s="39">
        <f>IFERROR(VLOOKUP(Tableau1[[#This Row],[Abs.]],Tmotif[],3,0),0)</f>
        <v>0</v>
      </c>
      <c r="M738" s="46">
        <f ca="1">IF(WEEKDAY(Tableau1[[#This Row],[Date]],2)&lt;7,0,MAX(0,SUM(OFFSET(Tableau1[[#This Row],[Heures]],-6,,7))+SUM(OFFSET(Tableau1[[#This Row],[H_Abs]],-6,,7))-_HS))</f>
        <v>0</v>
      </c>
    </row>
    <row r="739" spans="2:13" ht="15" hidden="1" customHeight="1" x14ac:dyDescent="0.25">
      <c r="B739" s="31">
        <f>WEEKNUM(Tableau1[[#This Row],[Date]])</f>
        <v>2</v>
      </c>
      <c r="C739" s="32">
        <f>debut+ROW()-ROW(Tableau1[[#Headers],[Date]])-1</f>
        <v>46027</v>
      </c>
      <c r="D739" s="33" t="str">
        <f>UPPER(TEXT((Tableau1[[#This Row],[Date]]),"mmmm"))</f>
        <v>JANVIER</v>
      </c>
      <c r="E739" s="33">
        <f>YEAR(Tableau1[[#This Row],[Date]])</f>
        <v>2026</v>
      </c>
      <c r="F739" s="34"/>
      <c r="G739" s="34"/>
      <c r="H739" s="34"/>
      <c r="I739" s="34"/>
      <c r="J739" s="34"/>
      <c r="K739" s="39">
        <f>MOD(Tableau1[[#This Row],[Fin
apm]]-Tableau1[[#This Row],[Début
apm]],1)+MOD(Tableau1[[#This Row],[Fin
matin]]-Tableau1[[#This Row],[Début
matin]],1)</f>
        <v>0</v>
      </c>
      <c r="L739" s="39">
        <f>IFERROR(VLOOKUP(Tableau1[[#This Row],[Abs.]],Tmotif[],3,0),0)</f>
        <v>0</v>
      </c>
      <c r="M739" s="46">
        <f ca="1">IF(WEEKDAY(Tableau1[[#This Row],[Date]],2)&lt;7,0,MAX(0,SUM(OFFSET(Tableau1[[#This Row],[Heures]],-6,,7))+SUM(OFFSET(Tableau1[[#This Row],[H_Abs]],-6,,7))-_HS))</f>
        <v>0</v>
      </c>
    </row>
    <row r="740" spans="2:13" ht="15" hidden="1" customHeight="1" x14ac:dyDescent="0.25">
      <c r="B740" s="31">
        <f>WEEKNUM(Tableau1[[#This Row],[Date]])</f>
        <v>2</v>
      </c>
      <c r="C740" s="32">
        <f>debut+ROW()-ROW(Tableau1[[#Headers],[Date]])-1</f>
        <v>46028</v>
      </c>
      <c r="D740" s="33" t="str">
        <f>UPPER(TEXT((Tableau1[[#This Row],[Date]]),"mmmm"))</f>
        <v>JANVIER</v>
      </c>
      <c r="E740" s="33">
        <f>YEAR(Tableau1[[#This Row],[Date]])</f>
        <v>2026</v>
      </c>
      <c r="F740" s="34"/>
      <c r="G740" s="34"/>
      <c r="H740" s="34"/>
      <c r="I740" s="34"/>
      <c r="J740" s="34"/>
      <c r="K740" s="39">
        <f>MOD(Tableau1[[#This Row],[Fin
apm]]-Tableau1[[#This Row],[Début
apm]],1)+MOD(Tableau1[[#This Row],[Fin
matin]]-Tableau1[[#This Row],[Début
matin]],1)</f>
        <v>0</v>
      </c>
      <c r="L740" s="39">
        <f>IFERROR(VLOOKUP(Tableau1[[#This Row],[Abs.]],Tmotif[],3,0),0)</f>
        <v>0</v>
      </c>
      <c r="M740" s="46">
        <f ca="1">IF(WEEKDAY(Tableau1[[#This Row],[Date]],2)&lt;7,0,MAX(0,SUM(OFFSET(Tableau1[[#This Row],[Heures]],-6,,7))+SUM(OFFSET(Tableau1[[#This Row],[H_Abs]],-6,,7))-_HS))</f>
        <v>0</v>
      </c>
    </row>
    <row r="741" spans="2:13" ht="15" hidden="1" customHeight="1" x14ac:dyDescent="0.25">
      <c r="B741" s="31">
        <f>WEEKNUM(Tableau1[[#This Row],[Date]])</f>
        <v>2</v>
      </c>
      <c r="C741" s="32">
        <f>debut+ROW()-ROW(Tableau1[[#Headers],[Date]])-1</f>
        <v>46029</v>
      </c>
      <c r="D741" s="33" t="str">
        <f>UPPER(TEXT((Tableau1[[#This Row],[Date]]),"mmmm"))</f>
        <v>JANVIER</v>
      </c>
      <c r="E741" s="33">
        <f>YEAR(Tableau1[[#This Row],[Date]])</f>
        <v>2026</v>
      </c>
      <c r="F741" s="34"/>
      <c r="G741" s="34"/>
      <c r="H741" s="34"/>
      <c r="I741" s="34"/>
      <c r="J741" s="34"/>
      <c r="K741" s="39">
        <f>MOD(Tableau1[[#This Row],[Fin
apm]]-Tableau1[[#This Row],[Début
apm]],1)+MOD(Tableau1[[#This Row],[Fin
matin]]-Tableau1[[#This Row],[Début
matin]],1)</f>
        <v>0</v>
      </c>
      <c r="L741" s="39">
        <f>IFERROR(VLOOKUP(Tableau1[[#This Row],[Abs.]],Tmotif[],3,0),0)</f>
        <v>0</v>
      </c>
      <c r="M741" s="46">
        <f ca="1">IF(WEEKDAY(Tableau1[[#This Row],[Date]],2)&lt;7,0,MAX(0,SUM(OFFSET(Tableau1[[#This Row],[Heures]],-6,,7))+SUM(OFFSET(Tableau1[[#This Row],[H_Abs]],-6,,7))-_HS))</f>
        <v>0</v>
      </c>
    </row>
    <row r="742" spans="2:13" ht="15" hidden="1" customHeight="1" x14ac:dyDescent="0.25">
      <c r="B742" s="31">
        <f>WEEKNUM(Tableau1[[#This Row],[Date]])</f>
        <v>2</v>
      </c>
      <c r="C742" s="32">
        <f>debut+ROW()-ROW(Tableau1[[#Headers],[Date]])-1</f>
        <v>46030</v>
      </c>
      <c r="D742" s="33" t="str">
        <f>UPPER(TEXT((Tableau1[[#This Row],[Date]]),"mmmm"))</f>
        <v>JANVIER</v>
      </c>
      <c r="E742" s="33">
        <f>YEAR(Tableau1[[#This Row],[Date]])</f>
        <v>2026</v>
      </c>
      <c r="F742" s="34"/>
      <c r="G742" s="34"/>
      <c r="H742" s="34"/>
      <c r="I742" s="34"/>
      <c r="J742" s="34"/>
      <c r="K742" s="39">
        <f>MOD(Tableau1[[#This Row],[Fin
apm]]-Tableau1[[#This Row],[Début
apm]],1)+MOD(Tableau1[[#This Row],[Fin
matin]]-Tableau1[[#This Row],[Début
matin]],1)</f>
        <v>0</v>
      </c>
      <c r="L742" s="39">
        <f>IFERROR(VLOOKUP(Tableau1[[#This Row],[Abs.]],Tmotif[],3,0),0)</f>
        <v>0</v>
      </c>
      <c r="M742" s="46">
        <f ca="1">IF(WEEKDAY(Tableau1[[#This Row],[Date]],2)&lt;7,0,MAX(0,SUM(OFFSET(Tableau1[[#This Row],[Heures]],-6,,7))+SUM(OFFSET(Tableau1[[#This Row],[H_Abs]],-6,,7))-_HS))</f>
        <v>0</v>
      </c>
    </row>
    <row r="743" spans="2:13" ht="15" hidden="1" customHeight="1" x14ac:dyDescent="0.25">
      <c r="B743" s="31">
        <f>WEEKNUM(Tableau1[[#This Row],[Date]])</f>
        <v>2</v>
      </c>
      <c r="C743" s="32">
        <f>debut+ROW()-ROW(Tableau1[[#Headers],[Date]])-1</f>
        <v>46031</v>
      </c>
      <c r="D743" s="33" t="str">
        <f>UPPER(TEXT((Tableau1[[#This Row],[Date]]),"mmmm"))</f>
        <v>JANVIER</v>
      </c>
      <c r="E743" s="33">
        <f>YEAR(Tableau1[[#This Row],[Date]])</f>
        <v>2026</v>
      </c>
      <c r="F743" s="34"/>
      <c r="G743" s="34"/>
      <c r="H743" s="34"/>
      <c r="I743" s="34"/>
      <c r="J743" s="34"/>
      <c r="K743" s="39">
        <f>MOD(Tableau1[[#This Row],[Fin
apm]]-Tableau1[[#This Row],[Début
apm]],1)+MOD(Tableau1[[#This Row],[Fin
matin]]-Tableau1[[#This Row],[Début
matin]],1)</f>
        <v>0</v>
      </c>
      <c r="L743" s="39">
        <f>IFERROR(VLOOKUP(Tableau1[[#This Row],[Abs.]],Tmotif[],3,0),0)</f>
        <v>0</v>
      </c>
      <c r="M743" s="46">
        <f ca="1">IF(WEEKDAY(Tableau1[[#This Row],[Date]],2)&lt;7,0,MAX(0,SUM(OFFSET(Tableau1[[#This Row],[Heures]],-6,,7))+SUM(OFFSET(Tableau1[[#This Row],[H_Abs]],-6,,7))-_HS))</f>
        <v>0</v>
      </c>
    </row>
    <row r="744" spans="2:13" ht="15" hidden="1" customHeight="1" x14ac:dyDescent="0.25">
      <c r="B744" s="31">
        <f>WEEKNUM(Tableau1[[#This Row],[Date]])</f>
        <v>2</v>
      </c>
      <c r="C744" s="32">
        <f>debut+ROW()-ROW(Tableau1[[#Headers],[Date]])-1</f>
        <v>46032</v>
      </c>
      <c r="D744" s="33" t="str">
        <f>UPPER(TEXT((Tableau1[[#This Row],[Date]]),"mmmm"))</f>
        <v>JANVIER</v>
      </c>
      <c r="E744" s="33">
        <f>YEAR(Tableau1[[#This Row],[Date]])</f>
        <v>2026</v>
      </c>
      <c r="F744" s="34"/>
      <c r="G744" s="34"/>
      <c r="H744" s="34"/>
      <c r="I744" s="34"/>
      <c r="J744" s="34"/>
      <c r="K744" s="39">
        <f>MOD(Tableau1[[#This Row],[Fin
apm]]-Tableau1[[#This Row],[Début
apm]],1)+MOD(Tableau1[[#This Row],[Fin
matin]]-Tableau1[[#This Row],[Début
matin]],1)</f>
        <v>0</v>
      </c>
      <c r="L744" s="39">
        <f>IFERROR(VLOOKUP(Tableau1[[#This Row],[Abs.]],Tmotif[],3,0),0)</f>
        <v>0</v>
      </c>
      <c r="M744" s="46">
        <f ca="1">IF(WEEKDAY(Tableau1[[#This Row],[Date]],2)&lt;7,0,MAX(0,SUM(OFFSET(Tableau1[[#This Row],[Heures]],-6,,7))+SUM(OFFSET(Tableau1[[#This Row],[H_Abs]],-6,,7))-_HS))</f>
        <v>0</v>
      </c>
    </row>
    <row r="745" spans="2:13" ht="15" hidden="1" customHeight="1" x14ac:dyDescent="0.25">
      <c r="B745" s="31">
        <f>WEEKNUM(Tableau1[[#This Row],[Date]])</f>
        <v>3</v>
      </c>
      <c r="C745" s="32">
        <f>debut+ROW()-ROW(Tableau1[[#Headers],[Date]])-1</f>
        <v>46033</v>
      </c>
      <c r="D745" s="33" t="str">
        <f>UPPER(TEXT((Tableau1[[#This Row],[Date]]),"mmmm"))</f>
        <v>JANVIER</v>
      </c>
      <c r="E745" s="33">
        <f>YEAR(Tableau1[[#This Row],[Date]])</f>
        <v>2026</v>
      </c>
      <c r="F745" s="34"/>
      <c r="G745" s="34"/>
      <c r="H745" s="34"/>
      <c r="I745" s="34"/>
      <c r="J745" s="34"/>
      <c r="K745" s="39">
        <f>MOD(Tableau1[[#This Row],[Fin
apm]]-Tableau1[[#This Row],[Début
apm]],1)+MOD(Tableau1[[#This Row],[Fin
matin]]-Tableau1[[#This Row],[Début
matin]],1)</f>
        <v>0</v>
      </c>
      <c r="L745" s="39">
        <f>IFERROR(VLOOKUP(Tableau1[[#This Row],[Abs.]],Tmotif[],3,0),0)</f>
        <v>0</v>
      </c>
      <c r="M745" s="46">
        <f ca="1">IF(WEEKDAY(Tableau1[[#This Row],[Date]],2)&lt;7,0,MAX(0,SUM(OFFSET(Tableau1[[#This Row],[Heures]],-6,,7))+SUM(OFFSET(Tableau1[[#This Row],[H_Abs]],-6,,7))-_HS))</f>
        <v>0</v>
      </c>
    </row>
    <row r="746" spans="2:13" ht="15" hidden="1" customHeight="1" x14ac:dyDescent="0.25">
      <c r="B746" s="31">
        <f>WEEKNUM(Tableau1[[#This Row],[Date]])</f>
        <v>3</v>
      </c>
      <c r="C746" s="32">
        <f>debut+ROW()-ROW(Tableau1[[#Headers],[Date]])-1</f>
        <v>46034</v>
      </c>
      <c r="D746" s="33" t="str">
        <f>UPPER(TEXT((Tableau1[[#This Row],[Date]]),"mmmm"))</f>
        <v>JANVIER</v>
      </c>
      <c r="E746" s="33">
        <f>YEAR(Tableau1[[#This Row],[Date]])</f>
        <v>2026</v>
      </c>
      <c r="F746" s="34"/>
      <c r="G746" s="34"/>
      <c r="H746" s="34"/>
      <c r="I746" s="34"/>
      <c r="J746" s="34"/>
      <c r="K746" s="39">
        <f>MOD(Tableau1[[#This Row],[Fin
apm]]-Tableau1[[#This Row],[Début
apm]],1)+MOD(Tableau1[[#This Row],[Fin
matin]]-Tableau1[[#This Row],[Début
matin]],1)</f>
        <v>0</v>
      </c>
      <c r="L746" s="39">
        <f>IFERROR(VLOOKUP(Tableau1[[#This Row],[Abs.]],Tmotif[],3,0),0)</f>
        <v>0</v>
      </c>
      <c r="M746" s="46">
        <f ca="1">IF(WEEKDAY(Tableau1[[#This Row],[Date]],2)&lt;7,0,MAX(0,SUM(OFFSET(Tableau1[[#This Row],[Heures]],-6,,7))+SUM(OFFSET(Tableau1[[#This Row],[H_Abs]],-6,,7))-_HS))</f>
        <v>0</v>
      </c>
    </row>
    <row r="747" spans="2:13" ht="15" hidden="1" customHeight="1" x14ac:dyDescent="0.25">
      <c r="B747" s="31">
        <f>WEEKNUM(Tableau1[[#This Row],[Date]])</f>
        <v>3</v>
      </c>
      <c r="C747" s="32">
        <f>debut+ROW()-ROW(Tableau1[[#Headers],[Date]])-1</f>
        <v>46035</v>
      </c>
      <c r="D747" s="33" t="str">
        <f>UPPER(TEXT((Tableau1[[#This Row],[Date]]),"mmmm"))</f>
        <v>JANVIER</v>
      </c>
      <c r="E747" s="33">
        <f>YEAR(Tableau1[[#This Row],[Date]])</f>
        <v>2026</v>
      </c>
      <c r="F747" s="34"/>
      <c r="G747" s="34"/>
      <c r="H747" s="34"/>
      <c r="I747" s="34"/>
      <c r="J747" s="34"/>
      <c r="K747" s="39">
        <f>MOD(Tableau1[[#This Row],[Fin
apm]]-Tableau1[[#This Row],[Début
apm]],1)+MOD(Tableau1[[#This Row],[Fin
matin]]-Tableau1[[#This Row],[Début
matin]],1)</f>
        <v>0</v>
      </c>
      <c r="L747" s="39">
        <f>IFERROR(VLOOKUP(Tableau1[[#This Row],[Abs.]],Tmotif[],3,0),0)</f>
        <v>0</v>
      </c>
      <c r="M747" s="46">
        <f ca="1">IF(WEEKDAY(Tableau1[[#This Row],[Date]],2)&lt;7,0,MAX(0,SUM(OFFSET(Tableau1[[#This Row],[Heures]],-6,,7))+SUM(OFFSET(Tableau1[[#This Row],[H_Abs]],-6,,7))-_HS))</f>
        <v>0</v>
      </c>
    </row>
    <row r="748" spans="2:13" ht="15" hidden="1" customHeight="1" x14ac:dyDescent="0.25">
      <c r="B748" s="31">
        <f>WEEKNUM(Tableau1[[#This Row],[Date]])</f>
        <v>3</v>
      </c>
      <c r="C748" s="32">
        <f>debut+ROW()-ROW(Tableau1[[#Headers],[Date]])-1</f>
        <v>46036</v>
      </c>
      <c r="D748" s="33" t="str">
        <f>UPPER(TEXT((Tableau1[[#This Row],[Date]]),"mmmm"))</f>
        <v>JANVIER</v>
      </c>
      <c r="E748" s="33">
        <f>YEAR(Tableau1[[#This Row],[Date]])</f>
        <v>2026</v>
      </c>
      <c r="F748" s="34"/>
      <c r="G748" s="34"/>
      <c r="H748" s="34"/>
      <c r="I748" s="34"/>
      <c r="J748" s="34"/>
      <c r="K748" s="39">
        <f>MOD(Tableau1[[#This Row],[Fin
apm]]-Tableau1[[#This Row],[Début
apm]],1)+MOD(Tableau1[[#This Row],[Fin
matin]]-Tableau1[[#This Row],[Début
matin]],1)</f>
        <v>0</v>
      </c>
      <c r="L748" s="39">
        <f>IFERROR(VLOOKUP(Tableau1[[#This Row],[Abs.]],Tmotif[],3,0),0)</f>
        <v>0</v>
      </c>
      <c r="M748" s="46">
        <f ca="1">IF(WEEKDAY(Tableau1[[#This Row],[Date]],2)&lt;7,0,MAX(0,SUM(OFFSET(Tableau1[[#This Row],[Heures]],-6,,7))+SUM(OFFSET(Tableau1[[#This Row],[H_Abs]],-6,,7))-_HS))</f>
        <v>0</v>
      </c>
    </row>
    <row r="749" spans="2:13" ht="15" hidden="1" customHeight="1" x14ac:dyDescent="0.25">
      <c r="B749" s="31">
        <f>WEEKNUM(Tableau1[[#This Row],[Date]])</f>
        <v>3</v>
      </c>
      <c r="C749" s="32">
        <f>debut+ROW()-ROW(Tableau1[[#Headers],[Date]])-1</f>
        <v>46037</v>
      </c>
      <c r="D749" s="33" t="str">
        <f>UPPER(TEXT((Tableau1[[#This Row],[Date]]),"mmmm"))</f>
        <v>JANVIER</v>
      </c>
      <c r="E749" s="33">
        <f>YEAR(Tableau1[[#This Row],[Date]])</f>
        <v>2026</v>
      </c>
      <c r="F749" s="34"/>
      <c r="G749" s="34"/>
      <c r="H749" s="34"/>
      <c r="I749" s="34"/>
      <c r="J749" s="34"/>
      <c r="K749" s="39">
        <f>MOD(Tableau1[[#This Row],[Fin
apm]]-Tableau1[[#This Row],[Début
apm]],1)+MOD(Tableau1[[#This Row],[Fin
matin]]-Tableau1[[#This Row],[Début
matin]],1)</f>
        <v>0</v>
      </c>
      <c r="L749" s="39">
        <f>IFERROR(VLOOKUP(Tableau1[[#This Row],[Abs.]],Tmotif[],3,0),0)</f>
        <v>0</v>
      </c>
      <c r="M749" s="46">
        <f ca="1">IF(WEEKDAY(Tableau1[[#This Row],[Date]],2)&lt;7,0,MAX(0,SUM(OFFSET(Tableau1[[#This Row],[Heures]],-6,,7))+SUM(OFFSET(Tableau1[[#This Row],[H_Abs]],-6,,7))-_HS))</f>
        <v>0</v>
      </c>
    </row>
    <row r="750" spans="2:13" ht="15" hidden="1" customHeight="1" x14ac:dyDescent="0.25">
      <c r="B750" s="31">
        <f>WEEKNUM(Tableau1[[#This Row],[Date]])</f>
        <v>3</v>
      </c>
      <c r="C750" s="32">
        <f>debut+ROW()-ROW(Tableau1[[#Headers],[Date]])-1</f>
        <v>46038</v>
      </c>
      <c r="D750" s="33" t="str">
        <f>UPPER(TEXT((Tableau1[[#This Row],[Date]]),"mmmm"))</f>
        <v>JANVIER</v>
      </c>
      <c r="E750" s="33">
        <f>YEAR(Tableau1[[#This Row],[Date]])</f>
        <v>2026</v>
      </c>
      <c r="F750" s="34"/>
      <c r="G750" s="34"/>
      <c r="H750" s="34"/>
      <c r="I750" s="34"/>
      <c r="J750" s="34"/>
      <c r="K750" s="39">
        <f>MOD(Tableau1[[#This Row],[Fin
apm]]-Tableau1[[#This Row],[Début
apm]],1)+MOD(Tableau1[[#This Row],[Fin
matin]]-Tableau1[[#This Row],[Début
matin]],1)</f>
        <v>0</v>
      </c>
      <c r="L750" s="39">
        <f>IFERROR(VLOOKUP(Tableau1[[#This Row],[Abs.]],Tmotif[],3,0),0)</f>
        <v>0</v>
      </c>
      <c r="M750" s="46">
        <f ca="1">IF(WEEKDAY(Tableau1[[#This Row],[Date]],2)&lt;7,0,MAX(0,SUM(OFFSET(Tableau1[[#This Row],[Heures]],-6,,7))+SUM(OFFSET(Tableau1[[#This Row],[H_Abs]],-6,,7))-_HS))</f>
        <v>0</v>
      </c>
    </row>
    <row r="751" spans="2:13" ht="15" hidden="1" customHeight="1" x14ac:dyDescent="0.25">
      <c r="B751" s="31">
        <f>WEEKNUM(Tableau1[[#This Row],[Date]])</f>
        <v>3</v>
      </c>
      <c r="C751" s="32">
        <f>debut+ROW()-ROW(Tableau1[[#Headers],[Date]])-1</f>
        <v>46039</v>
      </c>
      <c r="D751" s="33" t="str">
        <f>UPPER(TEXT((Tableau1[[#This Row],[Date]]),"mmmm"))</f>
        <v>JANVIER</v>
      </c>
      <c r="E751" s="33">
        <f>YEAR(Tableau1[[#This Row],[Date]])</f>
        <v>2026</v>
      </c>
      <c r="F751" s="34"/>
      <c r="G751" s="34"/>
      <c r="H751" s="34"/>
      <c r="I751" s="34"/>
      <c r="J751" s="34"/>
      <c r="K751" s="39">
        <f>MOD(Tableau1[[#This Row],[Fin
apm]]-Tableau1[[#This Row],[Début
apm]],1)+MOD(Tableau1[[#This Row],[Fin
matin]]-Tableau1[[#This Row],[Début
matin]],1)</f>
        <v>0</v>
      </c>
      <c r="L751" s="39">
        <f>IFERROR(VLOOKUP(Tableau1[[#This Row],[Abs.]],Tmotif[],3,0),0)</f>
        <v>0</v>
      </c>
      <c r="M751" s="46">
        <f ca="1">IF(WEEKDAY(Tableau1[[#This Row],[Date]],2)&lt;7,0,MAX(0,SUM(OFFSET(Tableau1[[#This Row],[Heures]],-6,,7))+SUM(OFFSET(Tableau1[[#This Row],[H_Abs]],-6,,7))-_HS))</f>
        <v>0</v>
      </c>
    </row>
    <row r="752" spans="2:13" ht="15" hidden="1" customHeight="1" x14ac:dyDescent="0.25">
      <c r="B752" s="31">
        <f>WEEKNUM(Tableau1[[#This Row],[Date]])</f>
        <v>4</v>
      </c>
      <c r="C752" s="32">
        <f>debut+ROW()-ROW(Tableau1[[#Headers],[Date]])-1</f>
        <v>46040</v>
      </c>
      <c r="D752" s="33" t="str">
        <f>UPPER(TEXT((Tableau1[[#This Row],[Date]]),"mmmm"))</f>
        <v>JANVIER</v>
      </c>
      <c r="E752" s="33">
        <f>YEAR(Tableau1[[#This Row],[Date]])</f>
        <v>2026</v>
      </c>
      <c r="F752" s="34"/>
      <c r="G752" s="34"/>
      <c r="H752" s="34"/>
      <c r="I752" s="34"/>
      <c r="J752" s="34"/>
      <c r="K752" s="39">
        <f>MOD(Tableau1[[#This Row],[Fin
apm]]-Tableau1[[#This Row],[Début
apm]],1)+MOD(Tableau1[[#This Row],[Fin
matin]]-Tableau1[[#This Row],[Début
matin]],1)</f>
        <v>0</v>
      </c>
      <c r="L752" s="39">
        <f>IFERROR(VLOOKUP(Tableau1[[#This Row],[Abs.]],Tmotif[],3,0),0)</f>
        <v>0</v>
      </c>
      <c r="M752" s="46">
        <f ca="1">IF(WEEKDAY(Tableau1[[#This Row],[Date]],2)&lt;7,0,MAX(0,SUM(OFFSET(Tableau1[[#This Row],[Heures]],-6,,7))+SUM(OFFSET(Tableau1[[#This Row],[H_Abs]],-6,,7))-_HS))</f>
        <v>0</v>
      </c>
    </row>
    <row r="753" spans="2:13" ht="15" hidden="1" customHeight="1" x14ac:dyDescent="0.25">
      <c r="B753" s="31">
        <f>WEEKNUM(Tableau1[[#This Row],[Date]])</f>
        <v>4</v>
      </c>
      <c r="C753" s="32">
        <f>debut+ROW()-ROW(Tableau1[[#Headers],[Date]])-1</f>
        <v>46041</v>
      </c>
      <c r="D753" s="33" t="str">
        <f>UPPER(TEXT((Tableau1[[#This Row],[Date]]),"mmmm"))</f>
        <v>JANVIER</v>
      </c>
      <c r="E753" s="33">
        <f>YEAR(Tableau1[[#This Row],[Date]])</f>
        <v>2026</v>
      </c>
      <c r="F753" s="34"/>
      <c r="G753" s="34"/>
      <c r="H753" s="34"/>
      <c r="I753" s="34"/>
      <c r="J753" s="34"/>
      <c r="K753" s="39">
        <f>MOD(Tableau1[[#This Row],[Fin
apm]]-Tableau1[[#This Row],[Début
apm]],1)+MOD(Tableau1[[#This Row],[Fin
matin]]-Tableau1[[#This Row],[Début
matin]],1)</f>
        <v>0</v>
      </c>
      <c r="L753" s="39">
        <f>IFERROR(VLOOKUP(Tableau1[[#This Row],[Abs.]],Tmotif[],3,0),0)</f>
        <v>0</v>
      </c>
      <c r="M753" s="46">
        <f ca="1">IF(WEEKDAY(Tableau1[[#This Row],[Date]],2)&lt;7,0,MAX(0,SUM(OFFSET(Tableau1[[#This Row],[Heures]],-6,,7))+SUM(OFFSET(Tableau1[[#This Row],[H_Abs]],-6,,7))-_HS))</f>
        <v>0</v>
      </c>
    </row>
    <row r="754" spans="2:13" ht="15" hidden="1" customHeight="1" x14ac:dyDescent="0.25">
      <c r="B754" s="31">
        <f>WEEKNUM(Tableau1[[#This Row],[Date]])</f>
        <v>4</v>
      </c>
      <c r="C754" s="32">
        <f>debut+ROW()-ROW(Tableau1[[#Headers],[Date]])-1</f>
        <v>46042</v>
      </c>
      <c r="D754" s="33" t="str">
        <f>UPPER(TEXT((Tableau1[[#This Row],[Date]]),"mmmm"))</f>
        <v>JANVIER</v>
      </c>
      <c r="E754" s="33">
        <f>YEAR(Tableau1[[#This Row],[Date]])</f>
        <v>2026</v>
      </c>
      <c r="F754" s="34"/>
      <c r="G754" s="34"/>
      <c r="H754" s="34"/>
      <c r="I754" s="34"/>
      <c r="J754" s="34"/>
      <c r="K754" s="39">
        <f>MOD(Tableau1[[#This Row],[Fin
apm]]-Tableau1[[#This Row],[Début
apm]],1)+MOD(Tableau1[[#This Row],[Fin
matin]]-Tableau1[[#This Row],[Début
matin]],1)</f>
        <v>0</v>
      </c>
      <c r="L754" s="39">
        <f>IFERROR(VLOOKUP(Tableau1[[#This Row],[Abs.]],Tmotif[],3,0),0)</f>
        <v>0</v>
      </c>
      <c r="M754" s="46">
        <f ca="1">IF(WEEKDAY(Tableau1[[#This Row],[Date]],2)&lt;7,0,MAX(0,SUM(OFFSET(Tableau1[[#This Row],[Heures]],-6,,7))+SUM(OFFSET(Tableau1[[#This Row],[H_Abs]],-6,,7))-_HS))</f>
        <v>0</v>
      </c>
    </row>
    <row r="755" spans="2:13" ht="15" hidden="1" customHeight="1" x14ac:dyDescent="0.25">
      <c r="B755" s="31">
        <f>WEEKNUM(Tableau1[[#This Row],[Date]])</f>
        <v>4</v>
      </c>
      <c r="C755" s="32">
        <f>debut+ROW()-ROW(Tableau1[[#Headers],[Date]])-1</f>
        <v>46043</v>
      </c>
      <c r="D755" s="33" t="str">
        <f>UPPER(TEXT((Tableau1[[#This Row],[Date]]),"mmmm"))</f>
        <v>JANVIER</v>
      </c>
      <c r="E755" s="33">
        <f>YEAR(Tableau1[[#This Row],[Date]])</f>
        <v>2026</v>
      </c>
      <c r="F755" s="34"/>
      <c r="G755" s="34"/>
      <c r="H755" s="34"/>
      <c r="I755" s="34"/>
      <c r="J755" s="34"/>
      <c r="K755" s="39">
        <f>MOD(Tableau1[[#This Row],[Fin
apm]]-Tableau1[[#This Row],[Début
apm]],1)+MOD(Tableau1[[#This Row],[Fin
matin]]-Tableau1[[#This Row],[Début
matin]],1)</f>
        <v>0</v>
      </c>
      <c r="L755" s="39">
        <f>IFERROR(VLOOKUP(Tableau1[[#This Row],[Abs.]],Tmotif[],3,0),0)</f>
        <v>0</v>
      </c>
      <c r="M755" s="46">
        <f ca="1">IF(WEEKDAY(Tableau1[[#This Row],[Date]],2)&lt;7,0,MAX(0,SUM(OFFSET(Tableau1[[#This Row],[Heures]],-6,,7))+SUM(OFFSET(Tableau1[[#This Row],[H_Abs]],-6,,7))-_HS))</f>
        <v>0</v>
      </c>
    </row>
    <row r="756" spans="2:13" ht="15" hidden="1" customHeight="1" x14ac:dyDescent="0.25">
      <c r="B756" s="31">
        <f>WEEKNUM(Tableau1[[#This Row],[Date]])</f>
        <v>4</v>
      </c>
      <c r="C756" s="32">
        <f>debut+ROW()-ROW(Tableau1[[#Headers],[Date]])-1</f>
        <v>46044</v>
      </c>
      <c r="D756" s="33" t="str">
        <f>UPPER(TEXT((Tableau1[[#This Row],[Date]]),"mmmm"))</f>
        <v>JANVIER</v>
      </c>
      <c r="E756" s="33">
        <f>YEAR(Tableau1[[#This Row],[Date]])</f>
        <v>2026</v>
      </c>
      <c r="F756" s="34"/>
      <c r="G756" s="34"/>
      <c r="H756" s="34"/>
      <c r="I756" s="34"/>
      <c r="J756" s="34"/>
      <c r="K756" s="39">
        <f>MOD(Tableau1[[#This Row],[Fin
apm]]-Tableau1[[#This Row],[Début
apm]],1)+MOD(Tableau1[[#This Row],[Fin
matin]]-Tableau1[[#This Row],[Début
matin]],1)</f>
        <v>0</v>
      </c>
      <c r="L756" s="39">
        <f>IFERROR(VLOOKUP(Tableau1[[#This Row],[Abs.]],Tmotif[],3,0),0)</f>
        <v>0</v>
      </c>
      <c r="M756" s="46">
        <f ca="1">IF(WEEKDAY(Tableau1[[#This Row],[Date]],2)&lt;7,0,MAX(0,SUM(OFFSET(Tableau1[[#This Row],[Heures]],-6,,7))+SUM(OFFSET(Tableau1[[#This Row],[H_Abs]],-6,,7))-_HS))</f>
        <v>0</v>
      </c>
    </row>
    <row r="757" spans="2:13" ht="15" hidden="1" customHeight="1" x14ac:dyDescent="0.25">
      <c r="B757" s="31">
        <f>WEEKNUM(Tableau1[[#This Row],[Date]])</f>
        <v>4</v>
      </c>
      <c r="C757" s="32">
        <f>debut+ROW()-ROW(Tableau1[[#Headers],[Date]])-1</f>
        <v>46045</v>
      </c>
      <c r="D757" s="33" t="str">
        <f>UPPER(TEXT((Tableau1[[#This Row],[Date]]),"mmmm"))</f>
        <v>JANVIER</v>
      </c>
      <c r="E757" s="33">
        <f>YEAR(Tableau1[[#This Row],[Date]])</f>
        <v>2026</v>
      </c>
      <c r="F757" s="34"/>
      <c r="G757" s="34"/>
      <c r="H757" s="34"/>
      <c r="I757" s="34"/>
      <c r="J757" s="34"/>
      <c r="K757" s="39">
        <f>MOD(Tableau1[[#This Row],[Fin
apm]]-Tableau1[[#This Row],[Début
apm]],1)+MOD(Tableau1[[#This Row],[Fin
matin]]-Tableau1[[#This Row],[Début
matin]],1)</f>
        <v>0</v>
      </c>
      <c r="L757" s="39">
        <f>IFERROR(VLOOKUP(Tableau1[[#This Row],[Abs.]],Tmotif[],3,0),0)</f>
        <v>0</v>
      </c>
      <c r="M757" s="46">
        <f ca="1">IF(WEEKDAY(Tableau1[[#This Row],[Date]],2)&lt;7,0,MAX(0,SUM(OFFSET(Tableau1[[#This Row],[Heures]],-6,,7))+SUM(OFFSET(Tableau1[[#This Row],[H_Abs]],-6,,7))-_HS))</f>
        <v>0</v>
      </c>
    </row>
    <row r="758" spans="2:13" ht="15" hidden="1" customHeight="1" x14ac:dyDescent="0.25">
      <c r="B758" s="31">
        <f>WEEKNUM(Tableau1[[#This Row],[Date]])</f>
        <v>4</v>
      </c>
      <c r="C758" s="32">
        <f>debut+ROW()-ROW(Tableau1[[#Headers],[Date]])-1</f>
        <v>46046</v>
      </c>
      <c r="D758" s="33" t="str">
        <f>UPPER(TEXT((Tableau1[[#This Row],[Date]]),"mmmm"))</f>
        <v>JANVIER</v>
      </c>
      <c r="E758" s="33">
        <f>YEAR(Tableau1[[#This Row],[Date]])</f>
        <v>2026</v>
      </c>
      <c r="F758" s="34"/>
      <c r="G758" s="34"/>
      <c r="H758" s="34"/>
      <c r="I758" s="34"/>
      <c r="J758" s="34"/>
      <c r="K758" s="39">
        <f>MOD(Tableau1[[#This Row],[Fin
apm]]-Tableau1[[#This Row],[Début
apm]],1)+MOD(Tableau1[[#This Row],[Fin
matin]]-Tableau1[[#This Row],[Début
matin]],1)</f>
        <v>0</v>
      </c>
      <c r="L758" s="39">
        <f>IFERROR(VLOOKUP(Tableau1[[#This Row],[Abs.]],Tmotif[],3,0),0)</f>
        <v>0</v>
      </c>
      <c r="M758" s="46">
        <f ca="1">IF(WEEKDAY(Tableau1[[#This Row],[Date]],2)&lt;7,0,MAX(0,SUM(OFFSET(Tableau1[[#This Row],[Heures]],-6,,7))+SUM(OFFSET(Tableau1[[#This Row],[H_Abs]],-6,,7))-_HS))</f>
        <v>0</v>
      </c>
    </row>
    <row r="759" spans="2:13" ht="15" hidden="1" customHeight="1" x14ac:dyDescent="0.25">
      <c r="B759" s="31">
        <f>WEEKNUM(Tableau1[[#This Row],[Date]])</f>
        <v>5</v>
      </c>
      <c r="C759" s="32">
        <f>debut+ROW()-ROW(Tableau1[[#Headers],[Date]])-1</f>
        <v>46047</v>
      </c>
      <c r="D759" s="33" t="str">
        <f>UPPER(TEXT((Tableau1[[#This Row],[Date]]),"mmmm"))</f>
        <v>JANVIER</v>
      </c>
      <c r="E759" s="33">
        <f>YEAR(Tableau1[[#This Row],[Date]])</f>
        <v>2026</v>
      </c>
      <c r="F759" s="34"/>
      <c r="G759" s="34"/>
      <c r="H759" s="34"/>
      <c r="I759" s="34"/>
      <c r="J759" s="34"/>
      <c r="K759" s="39">
        <f>MOD(Tableau1[[#This Row],[Fin
apm]]-Tableau1[[#This Row],[Début
apm]],1)+MOD(Tableau1[[#This Row],[Fin
matin]]-Tableau1[[#This Row],[Début
matin]],1)</f>
        <v>0</v>
      </c>
      <c r="L759" s="39">
        <f>IFERROR(VLOOKUP(Tableau1[[#This Row],[Abs.]],Tmotif[],3,0),0)</f>
        <v>0</v>
      </c>
      <c r="M759" s="46">
        <f ca="1">IF(WEEKDAY(Tableau1[[#This Row],[Date]],2)&lt;7,0,MAX(0,SUM(OFFSET(Tableau1[[#This Row],[Heures]],-6,,7))+SUM(OFFSET(Tableau1[[#This Row],[H_Abs]],-6,,7))-_HS))</f>
        <v>0</v>
      </c>
    </row>
    <row r="760" spans="2:13" ht="15" hidden="1" customHeight="1" x14ac:dyDescent="0.25">
      <c r="B760" s="31">
        <f>WEEKNUM(Tableau1[[#This Row],[Date]])</f>
        <v>5</v>
      </c>
      <c r="C760" s="32">
        <f>debut+ROW()-ROW(Tableau1[[#Headers],[Date]])-1</f>
        <v>46048</v>
      </c>
      <c r="D760" s="33" t="str">
        <f>UPPER(TEXT((Tableau1[[#This Row],[Date]]),"mmmm"))</f>
        <v>JANVIER</v>
      </c>
      <c r="E760" s="33">
        <f>YEAR(Tableau1[[#This Row],[Date]])</f>
        <v>2026</v>
      </c>
      <c r="F760" s="34"/>
      <c r="G760" s="34"/>
      <c r="H760" s="34"/>
      <c r="I760" s="34"/>
      <c r="J760" s="34"/>
      <c r="K760" s="39">
        <f>MOD(Tableau1[[#This Row],[Fin
apm]]-Tableau1[[#This Row],[Début
apm]],1)+MOD(Tableau1[[#This Row],[Fin
matin]]-Tableau1[[#This Row],[Début
matin]],1)</f>
        <v>0</v>
      </c>
      <c r="L760" s="39">
        <f>IFERROR(VLOOKUP(Tableau1[[#This Row],[Abs.]],Tmotif[],3,0),0)</f>
        <v>0</v>
      </c>
      <c r="M760" s="46">
        <f ca="1">IF(WEEKDAY(Tableau1[[#This Row],[Date]],2)&lt;7,0,MAX(0,SUM(OFFSET(Tableau1[[#This Row],[Heures]],-6,,7))+SUM(OFFSET(Tableau1[[#This Row],[H_Abs]],-6,,7))-_HS))</f>
        <v>0</v>
      </c>
    </row>
    <row r="761" spans="2:13" ht="15" hidden="1" customHeight="1" x14ac:dyDescent="0.25">
      <c r="B761" s="31">
        <f>WEEKNUM(Tableau1[[#This Row],[Date]])</f>
        <v>5</v>
      </c>
      <c r="C761" s="32">
        <f>debut+ROW()-ROW(Tableau1[[#Headers],[Date]])-1</f>
        <v>46049</v>
      </c>
      <c r="D761" s="33" t="str">
        <f>UPPER(TEXT((Tableau1[[#This Row],[Date]]),"mmmm"))</f>
        <v>JANVIER</v>
      </c>
      <c r="E761" s="33">
        <f>YEAR(Tableau1[[#This Row],[Date]])</f>
        <v>2026</v>
      </c>
      <c r="F761" s="34"/>
      <c r="G761" s="34"/>
      <c r="H761" s="34"/>
      <c r="I761" s="34"/>
      <c r="J761" s="34"/>
      <c r="K761" s="39">
        <f>MOD(Tableau1[[#This Row],[Fin
apm]]-Tableau1[[#This Row],[Début
apm]],1)+MOD(Tableau1[[#This Row],[Fin
matin]]-Tableau1[[#This Row],[Début
matin]],1)</f>
        <v>0</v>
      </c>
      <c r="L761" s="39">
        <f>IFERROR(VLOOKUP(Tableau1[[#This Row],[Abs.]],Tmotif[],3,0),0)</f>
        <v>0</v>
      </c>
      <c r="M761" s="46">
        <f ca="1">IF(WEEKDAY(Tableau1[[#This Row],[Date]],2)&lt;7,0,MAX(0,SUM(OFFSET(Tableau1[[#This Row],[Heures]],-6,,7))+SUM(OFFSET(Tableau1[[#This Row],[H_Abs]],-6,,7))-_HS))</f>
        <v>0</v>
      </c>
    </row>
    <row r="762" spans="2:13" ht="15" hidden="1" customHeight="1" x14ac:dyDescent="0.25">
      <c r="B762" s="31">
        <f>WEEKNUM(Tableau1[[#This Row],[Date]])</f>
        <v>5</v>
      </c>
      <c r="C762" s="32">
        <f>debut+ROW()-ROW(Tableau1[[#Headers],[Date]])-1</f>
        <v>46050</v>
      </c>
      <c r="D762" s="33" t="str">
        <f>UPPER(TEXT((Tableau1[[#This Row],[Date]]),"mmmm"))</f>
        <v>JANVIER</v>
      </c>
      <c r="E762" s="33">
        <f>YEAR(Tableau1[[#This Row],[Date]])</f>
        <v>2026</v>
      </c>
      <c r="F762" s="34"/>
      <c r="G762" s="34"/>
      <c r="H762" s="34"/>
      <c r="I762" s="34"/>
      <c r="J762" s="34"/>
      <c r="K762" s="39">
        <f>MOD(Tableau1[[#This Row],[Fin
apm]]-Tableau1[[#This Row],[Début
apm]],1)+MOD(Tableau1[[#This Row],[Fin
matin]]-Tableau1[[#This Row],[Début
matin]],1)</f>
        <v>0</v>
      </c>
      <c r="L762" s="39">
        <f>IFERROR(VLOOKUP(Tableau1[[#This Row],[Abs.]],Tmotif[],3,0),0)</f>
        <v>0</v>
      </c>
      <c r="M762" s="46">
        <f ca="1">IF(WEEKDAY(Tableau1[[#This Row],[Date]],2)&lt;7,0,MAX(0,SUM(OFFSET(Tableau1[[#This Row],[Heures]],-6,,7))+SUM(OFFSET(Tableau1[[#This Row],[H_Abs]],-6,,7))-_HS))</f>
        <v>0</v>
      </c>
    </row>
    <row r="763" spans="2:13" ht="15" hidden="1" customHeight="1" x14ac:dyDescent="0.25">
      <c r="B763" s="31">
        <f>WEEKNUM(Tableau1[[#This Row],[Date]])</f>
        <v>5</v>
      </c>
      <c r="C763" s="32">
        <f>debut+ROW()-ROW(Tableau1[[#Headers],[Date]])-1</f>
        <v>46051</v>
      </c>
      <c r="D763" s="33" t="str">
        <f>UPPER(TEXT((Tableau1[[#This Row],[Date]]),"mmmm"))</f>
        <v>JANVIER</v>
      </c>
      <c r="E763" s="33">
        <f>YEAR(Tableau1[[#This Row],[Date]])</f>
        <v>2026</v>
      </c>
      <c r="F763" s="34"/>
      <c r="G763" s="34"/>
      <c r="H763" s="34"/>
      <c r="I763" s="34"/>
      <c r="J763" s="34"/>
      <c r="K763" s="39">
        <f>MOD(Tableau1[[#This Row],[Fin
apm]]-Tableau1[[#This Row],[Début
apm]],1)+MOD(Tableau1[[#This Row],[Fin
matin]]-Tableau1[[#This Row],[Début
matin]],1)</f>
        <v>0</v>
      </c>
      <c r="L763" s="39">
        <f>IFERROR(VLOOKUP(Tableau1[[#This Row],[Abs.]],Tmotif[],3,0),0)</f>
        <v>0</v>
      </c>
      <c r="M763" s="46">
        <f ca="1">IF(WEEKDAY(Tableau1[[#This Row],[Date]],2)&lt;7,0,MAX(0,SUM(OFFSET(Tableau1[[#This Row],[Heures]],-6,,7))+SUM(OFFSET(Tableau1[[#This Row],[H_Abs]],-6,,7))-_HS))</f>
        <v>0</v>
      </c>
    </row>
    <row r="764" spans="2:13" ht="15" hidden="1" customHeight="1" x14ac:dyDescent="0.25">
      <c r="B764" s="31">
        <f>WEEKNUM(Tableau1[[#This Row],[Date]])</f>
        <v>5</v>
      </c>
      <c r="C764" s="32">
        <f>debut+ROW()-ROW(Tableau1[[#Headers],[Date]])-1</f>
        <v>46052</v>
      </c>
      <c r="D764" s="33" t="str">
        <f>UPPER(TEXT((Tableau1[[#This Row],[Date]]),"mmmm"))</f>
        <v>JANVIER</v>
      </c>
      <c r="E764" s="33">
        <f>YEAR(Tableau1[[#This Row],[Date]])</f>
        <v>2026</v>
      </c>
      <c r="F764" s="34"/>
      <c r="G764" s="34"/>
      <c r="H764" s="34"/>
      <c r="I764" s="34"/>
      <c r="J764" s="34"/>
      <c r="K764" s="39">
        <f>MOD(Tableau1[[#This Row],[Fin
apm]]-Tableau1[[#This Row],[Début
apm]],1)+MOD(Tableau1[[#This Row],[Fin
matin]]-Tableau1[[#This Row],[Début
matin]],1)</f>
        <v>0</v>
      </c>
      <c r="L764" s="39">
        <f>IFERROR(VLOOKUP(Tableau1[[#This Row],[Abs.]],Tmotif[],3,0),0)</f>
        <v>0</v>
      </c>
      <c r="M764" s="46">
        <f ca="1">IF(WEEKDAY(Tableau1[[#This Row],[Date]],2)&lt;7,0,MAX(0,SUM(OFFSET(Tableau1[[#This Row],[Heures]],-6,,7))+SUM(OFFSET(Tableau1[[#This Row],[H_Abs]],-6,,7))-_HS))</f>
        <v>0</v>
      </c>
    </row>
    <row r="765" spans="2:13" ht="15" hidden="1" customHeight="1" x14ac:dyDescent="0.25">
      <c r="B765" s="31">
        <f>WEEKNUM(Tableau1[[#This Row],[Date]])</f>
        <v>5</v>
      </c>
      <c r="C765" s="32">
        <f>debut+ROW()-ROW(Tableau1[[#Headers],[Date]])-1</f>
        <v>46053</v>
      </c>
      <c r="D765" s="33" t="str">
        <f>UPPER(TEXT((Tableau1[[#This Row],[Date]]),"mmmm"))</f>
        <v>JANVIER</v>
      </c>
      <c r="E765" s="33">
        <f>YEAR(Tableau1[[#This Row],[Date]])</f>
        <v>2026</v>
      </c>
      <c r="F765" s="34"/>
      <c r="G765" s="34"/>
      <c r="H765" s="34"/>
      <c r="I765" s="34"/>
      <c r="J765" s="34"/>
      <c r="K765" s="39">
        <f>MOD(Tableau1[[#This Row],[Fin
apm]]-Tableau1[[#This Row],[Début
apm]],1)+MOD(Tableau1[[#This Row],[Fin
matin]]-Tableau1[[#This Row],[Début
matin]],1)</f>
        <v>0</v>
      </c>
      <c r="L765" s="39">
        <f>IFERROR(VLOOKUP(Tableau1[[#This Row],[Abs.]],Tmotif[],3,0),0)</f>
        <v>0</v>
      </c>
      <c r="M765" s="46">
        <f ca="1">IF(WEEKDAY(Tableau1[[#This Row],[Date]],2)&lt;7,0,MAX(0,SUM(OFFSET(Tableau1[[#This Row],[Heures]],-6,,7))+SUM(OFFSET(Tableau1[[#This Row],[H_Abs]],-6,,7))-_HS))</f>
        <v>0</v>
      </c>
    </row>
    <row r="766" spans="2:13" ht="15" hidden="1" customHeight="1" x14ac:dyDescent="0.25">
      <c r="B766" s="31">
        <f>WEEKNUM(Tableau1[[#This Row],[Date]])</f>
        <v>6</v>
      </c>
      <c r="C766" s="32">
        <f>debut+ROW()-ROW(Tableau1[[#Headers],[Date]])-1</f>
        <v>46054</v>
      </c>
      <c r="D766" s="33" t="str">
        <f>UPPER(TEXT((Tableau1[[#This Row],[Date]]),"mmmm"))</f>
        <v>FÉVRIER</v>
      </c>
      <c r="E766" s="33">
        <f>YEAR(Tableau1[[#This Row],[Date]])</f>
        <v>2026</v>
      </c>
      <c r="F766" s="34"/>
      <c r="G766" s="34"/>
      <c r="H766" s="34"/>
      <c r="I766" s="34"/>
      <c r="J766" s="34"/>
      <c r="K766" s="39">
        <f>MOD(Tableau1[[#This Row],[Fin
apm]]-Tableau1[[#This Row],[Début
apm]],1)+MOD(Tableau1[[#This Row],[Fin
matin]]-Tableau1[[#This Row],[Début
matin]],1)</f>
        <v>0</v>
      </c>
      <c r="L766" s="39">
        <f>IFERROR(VLOOKUP(Tableau1[[#This Row],[Abs.]],Tmotif[],3,0),0)</f>
        <v>0</v>
      </c>
      <c r="M766" s="46">
        <f ca="1">IF(WEEKDAY(Tableau1[[#This Row],[Date]],2)&lt;7,0,MAX(0,SUM(OFFSET(Tableau1[[#This Row],[Heures]],-6,,7))+SUM(OFFSET(Tableau1[[#This Row],[H_Abs]],-6,,7))-_HS))</f>
        <v>0</v>
      </c>
    </row>
    <row r="767" spans="2:13" ht="15" hidden="1" customHeight="1" x14ac:dyDescent="0.25">
      <c r="B767" s="31">
        <f>WEEKNUM(Tableau1[[#This Row],[Date]])</f>
        <v>6</v>
      </c>
      <c r="C767" s="32">
        <f>debut+ROW()-ROW(Tableau1[[#Headers],[Date]])-1</f>
        <v>46055</v>
      </c>
      <c r="D767" s="33" t="str">
        <f>UPPER(TEXT((Tableau1[[#This Row],[Date]]),"mmmm"))</f>
        <v>FÉVRIER</v>
      </c>
      <c r="E767" s="33">
        <f>YEAR(Tableau1[[#This Row],[Date]])</f>
        <v>2026</v>
      </c>
      <c r="F767" s="34"/>
      <c r="G767" s="34"/>
      <c r="H767" s="34"/>
      <c r="I767" s="34"/>
      <c r="J767" s="34"/>
      <c r="K767" s="39">
        <f>MOD(Tableau1[[#This Row],[Fin
apm]]-Tableau1[[#This Row],[Début
apm]],1)+MOD(Tableau1[[#This Row],[Fin
matin]]-Tableau1[[#This Row],[Début
matin]],1)</f>
        <v>0</v>
      </c>
      <c r="L767" s="39">
        <f>IFERROR(VLOOKUP(Tableau1[[#This Row],[Abs.]],Tmotif[],3,0),0)</f>
        <v>0</v>
      </c>
      <c r="M767" s="46">
        <f ca="1">IF(WEEKDAY(Tableau1[[#This Row],[Date]],2)&lt;7,0,MAX(0,SUM(OFFSET(Tableau1[[#This Row],[Heures]],-6,,7))+SUM(OFFSET(Tableau1[[#This Row],[H_Abs]],-6,,7))-_HS))</f>
        <v>0</v>
      </c>
    </row>
    <row r="768" spans="2:13" ht="15" hidden="1" customHeight="1" x14ac:dyDescent="0.25">
      <c r="B768" s="31">
        <f>WEEKNUM(Tableau1[[#This Row],[Date]])</f>
        <v>6</v>
      </c>
      <c r="C768" s="32">
        <f>debut+ROW()-ROW(Tableau1[[#Headers],[Date]])-1</f>
        <v>46056</v>
      </c>
      <c r="D768" s="33" t="str">
        <f>UPPER(TEXT((Tableau1[[#This Row],[Date]]),"mmmm"))</f>
        <v>FÉVRIER</v>
      </c>
      <c r="E768" s="33">
        <f>YEAR(Tableau1[[#This Row],[Date]])</f>
        <v>2026</v>
      </c>
      <c r="F768" s="34"/>
      <c r="G768" s="34"/>
      <c r="H768" s="34"/>
      <c r="I768" s="34"/>
      <c r="J768" s="34"/>
      <c r="K768" s="39">
        <f>MOD(Tableau1[[#This Row],[Fin
apm]]-Tableau1[[#This Row],[Début
apm]],1)+MOD(Tableau1[[#This Row],[Fin
matin]]-Tableau1[[#This Row],[Début
matin]],1)</f>
        <v>0</v>
      </c>
      <c r="L768" s="39">
        <f>IFERROR(VLOOKUP(Tableau1[[#This Row],[Abs.]],Tmotif[],3,0),0)</f>
        <v>0</v>
      </c>
      <c r="M768" s="46">
        <f ca="1">IF(WEEKDAY(Tableau1[[#This Row],[Date]],2)&lt;7,0,MAX(0,SUM(OFFSET(Tableau1[[#This Row],[Heures]],-6,,7))+SUM(OFFSET(Tableau1[[#This Row],[H_Abs]],-6,,7))-_HS))</f>
        <v>0</v>
      </c>
    </row>
    <row r="769" spans="2:13" ht="15" hidden="1" customHeight="1" x14ac:dyDescent="0.25">
      <c r="B769" s="31">
        <f>WEEKNUM(Tableau1[[#This Row],[Date]])</f>
        <v>6</v>
      </c>
      <c r="C769" s="32">
        <f>debut+ROW()-ROW(Tableau1[[#Headers],[Date]])-1</f>
        <v>46057</v>
      </c>
      <c r="D769" s="33" t="str">
        <f>UPPER(TEXT((Tableau1[[#This Row],[Date]]),"mmmm"))</f>
        <v>FÉVRIER</v>
      </c>
      <c r="E769" s="33">
        <f>YEAR(Tableau1[[#This Row],[Date]])</f>
        <v>2026</v>
      </c>
      <c r="F769" s="34"/>
      <c r="G769" s="34"/>
      <c r="H769" s="34"/>
      <c r="I769" s="34"/>
      <c r="J769" s="34"/>
      <c r="K769" s="39">
        <f>MOD(Tableau1[[#This Row],[Fin
apm]]-Tableau1[[#This Row],[Début
apm]],1)+MOD(Tableau1[[#This Row],[Fin
matin]]-Tableau1[[#This Row],[Début
matin]],1)</f>
        <v>0</v>
      </c>
      <c r="L769" s="39">
        <f>IFERROR(VLOOKUP(Tableau1[[#This Row],[Abs.]],Tmotif[],3,0),0)</f>
        <v>0</v>
      </c>
      <c r="M769" s="46">
        <f ca="1">IF(WEEKDAY(Tableau1[[#This Row],[Date]],2)&lt;7,0,MAX(0,SUM(OFFSET(Tableau1[[#This Row],[Heures]],-6,,7))+SUM(OFFSET(Tableau1[[#This Row],[H_Abs]],-6,,7))-_HS))</f>
        <v>0</v>
      </c>
    </row>
    <row r="770" spans="2:13" ht="15" hidden="1" customHeight="1" x14ac:dyDescent="0.25">
      <c r="B770" s="31">
        <f>WEEKNUM(Tableau1[[#This Row],[Date]])</f>
        <v>6</v>
      </c>
      <c r="C770" s="32">
        <f>debut+ROW()-ROW(Tableau1[[#Headers],[Date]])-1</f>
        <v>46058</v>
      </c>
      <c r="D770" s="33" t="str">
        <f>UPPER(TEXT((Tableau1[[#This Row],[Date]]),"mmmm"))</f>
        <v>FÉVRIER</v>
      </c>
      <c r="E770" s="33">
        <f>YEAR(Tableau1[[#This Row],[Date]])</f>
        <v>2026</v>
      </c>
      <c r="F770" s="34"/>
      <c r="G770" s="34"/>
      <c r="H770" s="34"/>
      <c r="I770" s="34"/>
      <c r="J770" s="34"/>
      <c r="K770" s="39">
        <f>MOD(Tableau1[[#This Row],[Fin
apm]]-Tableau1[[#This Row],[Début
apm]],1)+MOD(Tableau1[[#This Row],[Fin
matin]]-Tableau1[[#This Row],[Début
matin]],1)</f>
        <v>0</v>
      </c>
      <c r="L770" s="39">
        <f>IFERROR(VLOOKUP(Tableau1[[#This Row],[Abs.]],Tmotif[],3,0),0)</f>
        <v>0</v>
      </c>
      <c r="M770" s="46">
        <f ca="1">IF(WEEKDAY(Tableau1[[#This Row],[Date]],2)&lt;7,0,MAX(0,SUM(OFFSET(Tableau1[[#This Row],[Heures]],-6,,7))+SUM(OFFSET(Tableau1[[#This Row],[H_Abs]],-6,,7))-_HS))</f>
        <v>0</v>
      </c>
    </row>
    <row r="771" spans="2:13" ht="15" hidden="1" customHeight="1" x14ac:dyDescent="0.25">
      <c r="B771" s="31">
        <f>WEEKNUM(Tableau1[[#This Row],[Date]])</f>
        <v>6</v>
      </c>
      <c r="C771" s="32">
        <f>debut+ROW()-ROW(Tableau1[[#Headers],[Date]])-1</f>
        <v>46059</v>
      </c>
      <c r="D771" s="33" t="str">
        <f>UPPER(TEXT((Tableau1[[#This Row],[Date]]),"mmmm"))</f>
        <v>FÉVRIER</v>
      </c>
      <c r="E771" s="33">
        <f>YEAR(Tableau1[[#This Row],[Date]])</f>
        <v>2026</v>
      </c>
      <c r="F771" s="34"/>
      <c r="G771" s="34"/>
      <c r="H771" s="34"/>
      <c r="I771" s="34"/>
      <c r="J771" s="34"/>
      <c r="K771" s="39">
        <f>MOD(Tableau1[[#This Row],[Fin
apm]]-Tableau1[[#This Row],[Début
apm]],1)+MOD(Tableau1[[#This Row],[Fin
matin]]-Tableau1[[#This Row],[Début
matin]],1)</f>
        <v>0</v>
      </c>
      <c r="L771" s="39">
        <f>IFERROR(VLOOKUP(Tableau1[[#This Row],[Abs.]],Tmotif[],3,0),0)</f>
        <v>0</v>
      </c>
      <c r="M771" s="46">
        <f ca="1">IF(WEEKDAY(Tableau1[[#This Row],[Date]],2)&lt;7,0,MAX(0,SUM(OFFSET(Tableau1[[#This Row],[Heures]],-6,,7))+SUM(OFFSET(Tableau1[[#This Row],[H_Abs]],-6,,7))-_HS))</f>
        <v>0</v>
      </c>
    </row>
    <row r="772" spans="2:13" ht="15" hidden="1" customHeight="1" x14ac:dyDescent="0.25">
      <c r="B772" s="31">
        <f>WEEKNUM(Tableau1[[#This Row],[Date]])</f>
        <v>6</v>
      </c>
      <c r="C772" s="32">
        <f>debut+ROW()-ROW(Tableau1[[#Headers],[Date]])-1</f>
        <v>46060</v>
      </c>
      <c r="D772" s="33" t="str">
        <f>UPPER(TEXT((Tableau1[[#This Row],[Date]]),"mmmm"))</f>
        <v>FÉVRIER</v>
      </c>
      <c r="E772" s="33">
        <f>YEAR(Tableau1[[#This Row],[Date]])</f>
        <v>2026</v>
      </c>
      <c r="F772" s="34"/>
      <c r="G772" s="34"/>
      <c r="H772" s="34"/>
      <c r="I772" s="34"/>
      <c r="J772" s="34"/>
      <c r="K772" s="39">
        <f>MOD(Tableau1[[#This Row],[Fin
apm]]-Tableau1[[#This Row],[Début
apm]],1)+MOD(Tableau1[[#This Row],[Fin
matin]]-Tableau1[[#This Row],[Début
matin]],1)</f>
        <v>0</v>
      </c>
      <c r="L772" s="39">
        <f>IFERROR(VLOOKUP(Tableau1[[#This Row],[Abs.]],Tmotif[],3,0),0)</f>
        <v>0</v>
      </c>
      <c r="M772" s="46">
        <f ca="1">IF(WEEKDAY(Tableau1[[#This Row],[Date]],2)&lt;7,0,MAX(0,SUM(OFFSET(Tableau1[[#This Row],[Heures]],-6,,7))+SUM(OFFSET(Tableau1[[#This Row],[H_Abs]],-6,,7))-_HS))</f>
        <v>0</v>
      </c>
    </row>
    <row r="773" spans="2:13" ht="15" hidden="1" customHeight="1" x14ac:dyDescent="0.25">
      <c r="B773" s="31">
        <f>WEEKNUM(Tableau1[[#This Row],[Date]])</f>
        <v>7</v>
      </c>
      <c r="C773" s="32">
        <f>debut+ROW()-ROW(Tableau1[[#Headers],[Date]])-1</f>
        <v>46061</v>
      </c>
      <c r="D773" s="33" t="str">
        <f>UPPER(TEXT((Tableau1[[#This Row],[Date]]),"mmmm"))</f>
        <v>FÉVRIER</v>
      </c>
      <c r="E773" s="33">
        <f>YEAR(Tableau1[[#This Row],[Date]])</f>
        <v>2026</v>
      </c>
      <c r="F773" s="34"/>
      <c r="G773" s="34"/>
      <c r="H773" s="34"/>
      <c r="I773" s="34"/>
      <c r="J773" s="34"/>
      <c r="K773" s="39">
        <f>MOD(Tableau1[[#This Row],[Fin
apm]]-Tableau1[[#This Row],[Début
apm]],1)+MOD(Tableau1[[#This Row],[Fin
matin]]-Tableau1[[#This Row],[Début
matin]],1)</f>
        <v>0</v>
      </c>
      <c r="L773" s="39">
        <f>IFERROR(VLOOKUP(Tableau1[[#This Row],[Abs.]],Tmotif[],3,0),0)</f>
        <v>0</v>
      </c>
      <c r="M773" s="46">
        <f ca="1">IF(WEEKDAY(Tableau1[[#This Row],[Date]],2)&lt;7,0,MAX(0,SUM(OFFSET(Tableau1[[#This Row],[Heures]],-6,,7))+SUM(OFFSET(Tableau1[[#This Row],[H_Abs]],-6,,7))-_HS))</f>
        <v>0</v>
      </c>
    </row>
    <row r="774" spans="2:13" ht="15" hidden="1" customHeight="1" x14ac:dyDescent="0.25">
      <c r="B774" s="31">
        <f>WEEKNUM(Tableau1[[#This Row],[Date]])</f>
        <v>7</v>
      </c>
      <c r="C774" s="32">
        <f>debut+ROW()-ROW(Tableau1[[#Headers],[Date]])-1</f>
        <v>46062</v>
      </c>
      <c r="D774" s="33" t="str">
        <f>UPPER(TEXT((Tableau1[[#This Row],[Date]]),"mmmm"))</f>
        <v>FÉVRIER</v>
      </c>
      <c r="E774" s="33">
        <f>YEAR(Tableau1[[#This Row],[Date]])</f>
        <v>2026</v>
      </c>
      <c r="F774" s="34"/>
      <c r="G774" s="34"/>
      <c r="H774" s="34"/>
      <c r="I774" s="34"/>
      <c r="J774" s="34"/>
      <c r="K774" s="39">
        <f>MOD(Tableau1[[#This Row],[Fin
apm]]-Tableau1[[#This Row],[Début
apm]],1)+MOD(Tableau1[[#This Row],[Fin
matin]]-Tableau1[[#This Row],[Début
matin]],1)</f>
        <v>0</v>
      </c>
      <c r="L774" s="39">
        <f>IFERROR(VLOOKUP(Tableau1[[#This Row],[Abs.]],Tmotif[],3,0),0)</f>
        <v>0</v>
      </c>
      <c r="M774" s="46">
        <f ca="1">IF(WEEKDAY(Tableau1[[#This Row],[Date]],2)&lt;7,0,MAX(0,SUM(OFFSET(Tableau1[[#This Row],[Heures]],-6,,7))+SUM(OFFSET(Tableau1[[#This Row],[H_Abs]],-6,,7))-_HS))</f>
        <v>0</v>
      </c>
    </row>
    <row r="775" spans="2:13" ht="15" hidden="1" customHeight="1" x14ac:dyDescent="0.25">
      <c r="B775" s="31">
        <f>WEEKNUM(Tableau1[[#This Row],[Date]])</f>
        <v>7</v>
      </c>
      <c r="C775" s="32">
        <f>debut+ROW()-ROW(Tableau1[[#Headers],[Date]])-1</f>
        <v>46063</v>
      </c>
      <c r="D775" s="33" t="str">
        <f>UPPER(TEXT((Tableau1[[#This Row],[Date]]),"mmmm"))</f>
        <v>FÉVRIER</v>
      </c>
      <c r="E775" s="33">
        <f>YEAR(Tableau1[[#This Row],[Date]])</f>
        <v>2026</v>
      </c>
      <c r="F775" s="34"/>
      <c r="G775" s="34"/>
      <c r="H775" s="34"/>
      <c r="I775" s="34"/>
      <c r="J775" s="34"/>
      <c r="K775" s="39">
        <f>MOD(Tableau1[[#This Row],[Fin
apm]]-Tableau1[[#This Row],[Début
apm]],1)+MOD(Tableau1[[#This Row],[Fin
matin]]-Tableau1[[#This Row],[Début
matin]],1)</f>
        <v>0</v>
      </c>
      <c r="L775" s="39">
        <f>IFERROR(VLOOKUP(Tableau1[[#This Row],[Abs.]],Tmotif[],3,0),0)</f>
        <v>0</v>
      </c>
      <c r="M775" s="46">
        <f ca="1">IF(WEEKDAY(Tableau1[[#This Row],[Date]],2)&lt;7,0,MAX(0,SUM(OFFSET(Tableau1[[#This Row],[Heures]],-6,,7))+SUM(OFFSET(Tableau1[[#This Row],[H_Abs]],-6,,7))-_HS))</f>
        <v>0</v>
      </c>
    </row>
    <row r="776" spans="2:13" ht="15" hidden="1" customHeight="1" x14ac:dyDescent="0.25">
      <c r="B776" s="31">
        <f>WEEKNUM(Tableau1[[#This Row],[Date]])</f>
        <v>7</v>
      </c>
      <c r="C776" s="32">
        <f>debut+ROW()-ROW(Tableau1[[#Headers],[Date]])-1</f>
        <v>46064</v>
      </c>
      <c r="D776" s="33" t="str">
        <f>UPPER(TEXT((Tableau1[[#This Row],[Date]]),"mmmm"))</f>
        <v>FÉVRIER</v>
      </c>
      <c r="E776" s="33">
        <f>YEAR(Tableau1[[#This Row],[Date]])</f>
        <v>2026</v>
      </c>
      <c r="F776" s="34"/>
      <c r="G776" s="34"/>
      <c r="H776" s="34"/>
      <c r="I776" s="34"/>
      <c r="J776" s="34"/>
      <c r="K776" s="39">
        <f>MOD(Tableau1[[#This Row],[Fin
apm]]-Tableau1[[#This Row],[Début
apm]],1)+MOD(Tableau1[[#This Row],[Fin
matin]]-Tableau1[[#This Row],[Début
matin]],1)</f>
        <v>0</v>
      </c>
      <c r="L776" s="39">
        <f>IFERROR(VLOOKUP(Tableau1[[#This Row],[Abs.]],Tmotif[],3,0),0)</f>
        <v>0</v>
      </c>
      <c r="M776" s="46">
        <f ca="1">IF(WEEKDAY(Tableau1[[#This Row],[Date]],2)&lt;7,0,MAX(0,SUM(OFFSET(Tableau1[[#This Row],[Heures]],-6,,7))+SUM(OFFSET(Tableau1[[#This Row],[H_Abs]],-6,,7))-_HS))</f>
        <v>0</v>
      </c>
    </row>
    <row r="777" spans="2:13" ht="15" hidden="1" customHeight="1" x14ac:dyDescent="0.25">
      <c r="B777" s="31">
        <f>WEEKNUM(Tableau1[[#This Row],[Date]])</f>
        <v>7</v>
      </c>
      <c r="C777" s="32">
        <f>debut+ROW()-ROW(Tableau1[[#Headers],[Date]])-1</f>
        <v>46065</v>
      </c>
      <c r="D777" s="33" t="str">
        <f>UPPER(TEXT((Tableau1[[#This Row],[Date]]),"mmmm"))</f>
        <v>FÉVRIER</v>
      </c>
      <c r="E777" s="33">
        <f>YEAR(Tableau1[[#This Row],[Date]])</f>
        <v>2026</v>
      </c>
      <c r="F777" s="34"/>
      <c r="G777" s="34"/>
      <c r="H777" s="34"/>
      <c r="I777" s="34"/>
      <c r="J777" s="34"/>
      <c r="K777" s="39">
        <f>MOD(Tableau1[[#This Row],[Fin
apm]]-Tableau1[[#This Row],[Début
apm]],1)+MOD(Tableau1[[#This Row],[Fin
matin]]-Tableau1[[#This Row],[Début
matin]],1)</f>
        <v>0</v>
      </c>
      <c r="L777" s="39">
        <f>IFERROR(VLOOKUP(Tableau1[[#This Row],[Abs.]],Tmotif[],3,0),0)</f>
        <v>0</v>
      </c>
      <c r="M777" s="46">
        <f ca="1">IF(WEEKDAY(Tableau1[[#This Row],[Date]],2)&lt;7,0,MAX(0,SUM(OFFSET(Tableau1[[#This Row],[Heures]],-6,,7))+SUM(OFFSET(Tableau1[[#This Row],[H_Abs]],-6,,7))-_HS))</f>
        <v>0</v>
      </c>
    </row>
    <row r="778" spans="2:13" ht="15" hidden="1" customHeight="1" x14ac:dyDescent="0.25">
      <c r="B778" s="31">
        <f>WEEKNUM(Tableau1[[#This Row],[Date]])</f>
        <v>7</v>
      </c>
      <c r="C778" s="32">
        <f>debut+ROW()-ROW(Tableau1[[#Headers],[Date]])-1</f>
        <v>46066</v>
      </c>
      <c r="D778" s="33" t="str">
        <f>UPPER(TEXT((Tableau1[[#This Row],[Date]]),"mmmm"))</f>
        <v>FÉVRIER</v>
      </c>
      <c r="E778" s="33">
        <f>YEAR(Tableau1[[#This Row],[Date]])</f>
        <v>2026</v>
      </c>
      <c r="F778" s="34"/>
      <c r="G778" s="34"/>
      <c r="H778" s="34"/>
      <c r="I778" s="34"/>
      <c r="J778" s="34"/>
      <c r="K778" s="39">
        <f>MOD(Tableau1[[#This Row],[Fin
apm]]-Tableau1[[#This Row],[Début
apm]],1)+MOD(Tableau1[[#This Row],[Fin
matin]]-Tableau1[[#This Row],[Début
matin]],1)</f>
        <v>0</v>
      </c>
      <c r="L778" s="39">
        <f>IFERROR(VLOOKUP(Tableau1[[#This Row],[Abs.]],Tmotif[],3,0),0)</f>
        <v>0</v>
      </c>
      <c r="M778" s="46">
        <f ca="1">IF(WEEKDAY(Tableau1[[#This Row],[Date]],2)&lt;7,0,MAX(0,SUM(OFFSET(Tableau1[[#This Row],[Heures]],-6,,7))+SUM(OFFSET(Tableau1[[#This Row],[H_Abs]],-6,,7))-_HS))</f>
        <v>0</v>
      </c>
    </row>
    <row r="779" spans="2:13" ht="15" hidden="1" customHeight="1" x14ac:dyDescent="0.25">
      <c r="B779" s="31">
        <f>WEEKNUM(Tableau1[[#This Row],[Date]])</f>
        <v>7</v>
      </c>
      <c r="C779" s="32">
        <f>debut+ROW()-ROW(Tableau1[[#Headers],[Date]])-1</f>
        <v>46067</v>
      </c>
      <c r="D779" s="33" t="str">
        <f>UPPER(TEXT((Tableau1[[#This Row],[Date]]),"mmmm"))</f>
        <v>FÉVRIER</v>
      </c>
      <c r="E779" s="33">
        <f>YEAR(Tableau1[[#This Row],[Date]])</f>
        <v>2026</v>
      </c>
      <c r="F779" s="34"/>
      <c r="G779" s="34"/>
      <c r="H779" s="34"/>
      <c r="I779" s="34"/>
      <c r="J779" s="34"/>
      <c r="K779" s="39">
        <f>MOD(Tableau1[[#This Row],[Fin
apm]]-Tableau1[[#This Row],[Début
apm]],1)+MOD(Tableau1[[#This Row],[Fin
matin]]-Tableau1[[#This Row],[Début
matin]],1)</f>
        <v>0</v>
      </c>
      <c r="L779" s="39">
        <f>IFERROR(VLOOKUP(Tableau1[[#This Row],[Abs.]],Tmotif[],3,0),0)</f>
        <v>0</v>
      </c>
      <c r="M779" s="46">
        <f ca="1">IF(WEEKDAY(Tableau1[[#This Row],[Date]],2)&lt;7,0,MAX(0,SUM(OFFSET(Tableau1[[#This Row],[Heures]],-6,,7))+SUM(OFFSET(Tableau1[[#This Row],[H_Abs]],-6,,7))-_HS))</f>
        <v>0</v>
      </c>
    </row>
    <row r="780" spans="2:13" ht="15" hidden="1" customHeight="1" x14ac:dyDescent="0.25">
      <c r="B780" s="31">
        <f>WEEKNUM(Tableau1[[#This Row],[Date]])</f>
        <v>8</v>
      </c>
      <c r="C780" s="32">
        <f>debut+ROW()-ROW(Tableau1[[#Headers],[Date]])-1</f>
        <v>46068</v>
      </c>
      <c r="D780" s="33" t="str">
        <f>UPPER(TEXT((Tableau1[[#This Row],[Date]]),"mmmm"))</f>
        <v>FÉVRIER</v>
      </c>
      <c r="E780" s="33">
        <f>YEAR(Tableau1[[#This Row],[Date]])</f>
        <v>2026</v>
      </c>
      <c r="F780" s="34"/>
      <c r="G780" s="34"/>
      <c r="H780" s="34"/>
      <c r="I780" s="34"/>
      <c r="J780" s="34"/>
      <c r="K780" s="39">
        <f>MOD(Tableau1[[#This Row],[Fin
apm]]-Tableau1[[#This Row],[Début
apm]],1)+MOD(Tableau1[[#This Row],[Fin
matin]]-Tableau1[[#This Row],[Début
matin]],1)</f>
        <v>0</v>
      </c>
      <c r="L780" s="39">
        <f>IFERROR(VLOOKUP(Tableau1[[#This Row],[Abs.]],Tmotif[],3,0),0)</f>
        <v>0</v>
      </c>
      <c r="M780" s="46">
        <f ca="1">IF(WEEKDAY(Tableau1[[#This Row],[Date]],2)&lt;7,0,MAX(0,SUM(OFFSET(Tableau1[[#This Row],[Heures]],-6,,7))+SUM(OFFSET(Tableau1[[#This Row],[H_Abs]],-6,,7))-_HS))</f>
        <v>0</v>
      </c>
    </row>
    <row r="781" spans="2:13" ht="15" hidden="1" customHeight="1" x14ac:dyDescent="0.25">
      <c r="B781" s="31">
        <f>WEEKNUM(Tableau1[[#This Row],[Date]])</f>
        <v>8</v>
      </c>
      <c r="C781" s="32">
        <f>debut+ROW()-ROW(Tableau1[[#Headers],[Date]])-1</f>
        <v>46069</v>
      </c>
      <c r="D781" s="33" t="str">
        <f>UPPER(TEXT((Tableau1[[#This Row],[Date]]),"mmmm"))</f>
        <v>FÉVRIER</v>
      </c>
      <c r="E781" s="33">
        <f>YEAR(Tableau1[[#This Row],[Date]])</f>
        <v>2026</v>
      </c>
      <c r="F781" s="34"/>
      <c r="G781" s="34"/>
      <c r="H781" s="34"/>
      <c r="I781" s="34"/>
      <c r="J781" s="34"/>
      <c r="K781" s="39">
        <f>MOD(Tableau1[[#This Row],[Fin
apm]]-Tableau1[[#This Row],[Début
apm]],1)+MOD(Tableau1[[#This Row],[Fin
matin]]-Tableau1[[#This Row],[Début
matin]],1)</f>
        <v>0</v>
      </c>
      <c r="L781" s="39">
        <f>IFERROR(VLOOKUP(Tableau1[[#This Row],[Abs.]],Tmotif[],3,0),0)</f>
        <v>0</v>
      </c>
      <c r="M781" s="46">
        <f ca="1">IF(WEEKDAY(Tableau1[[#This Row],[Date]],2)&lt;7,0,MAX(0,SUM(OFFSET(Tableau1[[#This Row],[Heures]],-6,,7))+SUM(OFFSET(Tableau1[[#This Row],[H_Abs]],-6,,7))-_HS))</f>
        <v>0</v>
      </c>
    </row>
    <row r="782" spans="2:13" ht="15" hidden="1" customHeight="1" x14ac:dyDescent="0.25">
      <c r="B782" s="31">
        <f>WEEKNUM(Tableau1[[#This Row],[Date]])</f>
        <v>8</v>
      </c>
      <c r="C782" s="32">
        <f>debut+ROW()-ROW(Tableau1[[#Headers],[Date]])-1</f>
        <v>46070</v>
      </c>
      <c r="D782" s="33" t="str">
        <f>UPPER(TEXT((Tableau1[[#This Row],[Date]]),"mmmm"))</f>
        <v>FÉVRIER</v>
      </c>
      <c r="E782" s="33">
        <f>YEAR(Tableau1[[#This Row],[Date]])</f>
        <v>2026</v>
      </c>
      <c r="F782" s="34"/>
      <c r="G782" s="34"/>
      <c r="H782" s="34"/>
      <c r="I782" s="34"/>
      <c r="J782" s="34"/>
      <c r="K782" s="39">
        <f>MOD(Tableau1[[#This Row],[Fin
apm]]-Tableau1[[#This Row],[Début
apm]],1)+MOD(Tableau1[[#This Row],[Fin
matin]]-Tableau1[[#This Row],[Début
matin]],1)</f>
        <v>0</v>
      </c>
      <c r="L782" s="39">
        <f>IFERROR(VLOOKUP(Tableau1[[#This Row],[Abs.]],Tmotif[],3,0),0)</f>
        <v>0</v>
      </c>
      <c r="M782" s="46">
        <f ca="1">IF(WEEKDAY(Tableau1[[#This Row],[Date]],2)&lt;7,0,MAX(0,SUM(OFFSET(Tableau1[[#This Row],[Heures]],-6,,7))+SUM(OFFSET(Tableau1[[#This Row],[H_Abs]],-6,,7))-_HS))</f>
        <v>0</v>
      </c>
    </row>
    <row r="783" spans="2:13" ht="15" hidden="1" customHeight="1" x14ac:dyDescent="0.25">
      <c r="B783" s="31">
        <f>WEEKNUM(Tableau1[[#This Row],[Date]])</f>
        <v>8</v>
      </c>
      <c r="C783" s="32">
        <f>debut+ROW()-ROW(Tableau1[[#Headers],[Date]])-1</f>
        <v>46071</v>
      </c>
      <c r="D783" s="33" t="str">
        <f>UPPER(TEXT((Tableau1[[#This Row],[Date]]),"mmmm"))</f>
        <v>FÉVRIER</v>
      </c>
      <c r="E783" s="33">
        <f>YEAR(Tableau1[[#This Row],[Date]])</f>
        <v>2026</v>
      </c>
      <c r="F783" s="34"/>
      <c r="G783" s="34"/>
      <c r="H783" s="34"/>
      <c r="I783" s="34"/>
      <c r="J783" s="34"/>
      <c r="K783" s="39">
        <f>MOD(Tableau1[[#This Row],[Fin
apm]]-Tableau1[[#This Row],[Début
apm]],1)+MOD(Tableau1[[#This Row],[Fin
matin]]-Tableau1[[#This Row],[Début
matin]],1)</f>
        <v>0</v>
      </c>
      <c r="L783" s="39">
        <f>IFERROR(VLOOKUP(Tableau1[[#This Row],[Abs.]],Tmotif[],3,0),0)</f>
        <v>0</v>
      </c>
      <c r="M783" s="46">
        <f ca="1">IF(WEEKDAY(Tableau1[[#This Row],[Date]],2)&lt;7,0,MAX(0,SUM(OFFSET(Tableau1[[#This Row],[Heures]],-6,,7))+SUM(OFFSET(Tableau1[[#This Row],[H_Abs]],-6,,7))-_HS))</f>
        <v>0</v>
      </c>
    </row>
    <row r="784" spans="2:13" ht="15" hidden="1" customHeight="1" x14ac:dyDescent="0.25">
      <c r="B784" s="31">
        <f>WEEKNUM(Tableau1[[#This Row],[Date]])</f>
        <v>8</v>
      </c>
      <c r="C784" s="32">
        <f>debut+ROW()-ROW(Tableau1[[#Headers],[Date]])-1</f>
        <v>46072</v>
      </c>
      <c r="D784" s="33" t="str">
        <f>UPPER(TEXT((Tableau1[[#This Row],[Date]]),"mmmm"))</f>
        <v>FÉVRIER</v>
      </c>
      <c r="E784" s="33">
        <f>YEAR(Tableau1[[#This Row],[Date]])</f>
        <v>2026</v>
      </c>
      <c r="F784" s="34"/>
      <c r="G784" s="34"/>
      <c r="H784" s="34"/>
      <c r="I784" s="34"/>
      <c r="J784" s="34"/>
      <c r="K784" s="39">
        <f>MOD(Tableau1[[#This Row],[Fin
apm]]-Tableau1[[#This Row],[Début
apm]],1)+MOD(Tableau1[[#This Row],[Fin
matin]]-Tableau1[[#This Row],[Début
matin]],1)</f>
        <v>0</v>
      </c>
      <c r="L784" s="39">
        <f>IFERROR(VLOOKUP(Tableau1[[#This Row],[Abs.]],Tmotif[],3,0),0)</f>
        <v>0</v>
      </c>
      <c r="M784" s="46">
        <f ca="1">IF(WEEKDAY(Tableau1[[#This Row],[Date]],2)&lt;7,0,MAX(0,SUM(OFFSET(Tableau1[[#This Row],[Heures]],-6,,7))+SUM(OFFSET(Tableau1[[#This Row],[H_Abs]],-6,,7))-_HS))</f>
        <v>0</v>
      </c>
    </row>
    <row r="785" spans="2:13" ht="15" hidden="1" customHeight="1" x14ac:dyDescent="0.25">
      <c r="B785" s="31">
        <f>WEEKNUM(Tableau1[[#This Row],[Date]])</f>
        <v>8</v>
      </c>
      <c r="C785" s="32">
        <f>debut+ROW()-ROW(Tableau1[[#Headers],[Date]])-1</f>
        <v>46073</v>
      </c>
      <c r="D785" s="33" t="str">
        <f>UPPER(TEXT((Tableau1[[#This Row],[Date]]),"mmmm"))</f>
        <v>FÉVRIER</v>
      </c>
      <c r="E785" s="33">
        <f>YEAR(Tableau1[[#This Row],[Date]])</f>
        <v>2026</v>
      </c>
      <c r="F785" s="34"/>
      <c r="G785" s="34"/>
      <c r="H785" s="34"/>
      <c r="I785" s="34"/>
      <c r="J785" s="34"/>
      <c r="K785" s="39">
        <f>MOD(Tableau1[[#This Row],[Fin
apm]]-Tableau1[[#This Row],[Début
apm]],1)+MOD(Tableau1[[#This Row],[Fin
matin]]-Tableau1[[#This Row],[Début
matin]],1)</f>
        <v>0</v>
      </c>
      <c r="L785" s="39">
        <f>IFERROR(VLOOKUP(Tableau1[[#This Row],[Abs.]],Tmotif[],3,0),0)</f>
        <v>0</v>
      </c>
      <c r="M785" s="46">
        <f ca="1">IF(WEEKDAY(Tableau1[[#This Row],[Date]],2)&lt;7,0,MAX(0,SUM(OFFSET(Tableau1[[#This Row],[Heures]],-6,,7))+SUM(OFFSET(Tableau1[[#This Row],[H_Abs]],-6,,7))-_HS))</f>
        <v>0</v>
      </c>
    </row>
    <row r="786" spans="2:13" ht="15" hidden="1" customHeight="1" x14ac:dyDescent="0.25">
      <c r="B786" s="31">
        <f>WEEKNUM(Tableau1[[#This Row],[Date]])</f>
        <v>8</v>
      </c>
      <c r="C786" s="32">
        <f>debut+ROW()-ROW(Tableau1[[#Headers],[Date]])-1</f>
        <v>46074</v>
      </c>
      <c r="D786" s="33" t="str">
        <f>UPPER(TEXT((Tableau1[[#This Row],[Date]]),"mmmm"))</f>
        <v>FÉVRIER</v>
      </c>
      <c r="E786" s="33">
        <f>YEAR(Tableau1[[#This Row],[Date]])</f>
        <v>2026</v>
      </c>
      <c r="F786" s="34"/>
      <c r="G786" s="34"/>
      <c r="H786" s="34"/>
      <c r="I786" s="34"/>
      <c r="J786" s="34"/>
      <c r="K786" s="39">
        <f>MOD(Tableau1[[#This Row],[Fin
apm]]-Tableau1[[#This Row],[Début
apm]],1)+MOD(Tableau1[[#This Row],[Fin
matin]]-Tableau1[[#This Row],[Début
matin]],1)</f>
        <v>0</v>
      </c>
      <c r="L786" s="39">
        <f>IFERROR(VLOOKUP(Tableau1[[#This Row],[Abs.]],Tmotif[],3,0),0)</f>
        <v>0</v>
      </c>
      <c r="M786" s="46">
        <f ca="1">IF(WEEKDAY(Tableau1[[#This Row],[Date]],2)&lt;7,0,MAX(0,SUM(OFFSET(Tableau1[[#This Row],[Heures]],-6,,7))+SUM(OFFSET(Tableau1[[#This Row],[H_Abs]],-6,,7))-_HS))</f>
        <v>0</v>
      </c>
    </row>
    <row r="787" spans="2:13" ht="15" hidden="1" customHeight="1" x14ac:dyDescent="0.25">
      <c r="B787" s="31">
        <f>WEEKNUM(Tableau1[[#This Row],[Date]])</f>
        <v>9</v>
      </c>
      <c r="C787" s="32">
        <f>debut+ROW()-ROW(Tableau1[[#Headers],[Date]])-1</f>
        <v>46075</v>
      </c>
      <c r="D787" s="33" t="str">
        <f>UPPER(TEXT((Tableau1[[#This Row],[Date]]),"mmmm"))</f>
        <v>FÉVRIER</v>
      </c>
      <c r="E787" s="33">
        <f>YEAR(Tableau1[[#This Row],[Date]])</f>
        <v>2026</v>
      </c>
      <c r="F787" s="34"/>
      <c r="G787" s="34"/>
      <c r="H787" s="34"/>
      <c r="I787" s="34"/>
      <c r="J787" s="34"/>
      <c r="K787" s="39">
        <f>MOD(Tableau1[[#This Row],[Fin
apm]]-Tableau1[[#This Row],[Début
apm]],1)+MOD(Tableau1[[#This Row],[Fin
matin]]-Tableau1[[#This Row],[Début
matin]],1)</f>
        <v>0</v>
      </c>
      <c r="L787" s="39">
        <f>IFERROR(VLOOKUP(Tableau1[[#This Row],[Abs.]],Tmotif[],3,0),0)</f>
        <v>0</v>
      </c>
      <c r="M787" s="46">
        <f ca="1">IF(WEEKDAY(Tableau1[[#This Row],[Date]],2)&lt;7,0,MAX(0,SUM(OFFSET(Tableau1[[#This Row],[Heures]],-6,,7))+SUM(OFFSET(Tableau1[[#This Row],[H_Abs]],-6,,7))-_HS))</f>
        <v>0</v>
      </c>
    </row>
    <row r="788" spans="2:13" ht="15" hidden="1" customHeight="1" x14ac:dyDescent="0.25">
      <c r="B788" s="31">
        <f>WEEKNUM(Tableau1[[#This Row],[Date]])</f>
        <v>9</v>
      </c>
      <c r="C788" s="32">
        <f>debut+ROW()-ROW(Tableau1[[#Headers],[Date]])-1</f>
        <v>46076</v>
      </c>
      <c r="D788" s="33" t="str">
        <f>UPPER(TEXT((Tableau1[[#This Row],[Date]]),"mmmm"))</f>
        <v>FÉVRIER</v>
      </c>
      <c r="E788" s="33">
        <f>YEAR(Tableau1[[#This Row],[Date]])</f>
        <v>2026</v>
      </c>
      <c r="F788" s="34"/>
      <c r="G788" s="34"/>
      <c r="H788" s="34"/>
      <c r="I788" s="34"/>
      <c r="J788" s="34"/>
      <c r="K788" s="39">
        <f>MOD(Tableau1[[#This Row],[Fin
apm]]-Tableau1[[#This Row],[Début
apm]],1)+MOD(Tableau1[[#This Row],[Fin
matin]]-Tableau1[[#This Row],[Début
matin]],1)</f>
        <v>0</v>
      </c>
      <c r="L788" s="39">
        <f>IFERROR(VLOOKUP(Tableau1[[#This Row],[Abs.]],Tmotif[],3,0),0)</f>
        <v>0</v>
      </c>
      <c r="M788" s="46">
        <f ca="1">IF(WEEKDAY(Tableau1[[#This Row],[Date]],2)&lt;7,0,MAX(0,SUM(OFFSET(Tableau1[[#This Row],[Heures]],-6,,7))+SUM(OFFSET(Tableau1[[#This Row],[H_Abs]],-6,,7))-_HS))</f>
        <v>0</v>
      </c>
    </row>
    <row r="789" spans="2:13" ht="15" hidden="1" customHeight="1" x14ac:dyDescent="0.25">
      <c r="B789" s="31">
        <f>WEEKNUM(Tableau1[[#This Row],[Date]])</f>
        <v>9</v>
      </c>
      <c r="C789" s="32">
        <f>debut+ROW()-ROW(Tableau1[[#Headers],[Date]])-1</f>
        <v>46077</v>
      </c>
      <c r="D789" s="33" t="str">
        <f>UPPER(TEXT((Tableau1[[#This Row],[Date]]),"mmmm"))</f>
        <v>FÉVRIER</v>
      </c>
      <c r="E789" s="33">
        <f>YEAR(Tableau1[[#This Row],[Date]])</f>
        <v>2026</v>
      </c>
      <c r="F789" s="34"/>
      <c r="G789" s="34"/>
      <c r="H789" s="34"/>
      <c r="I789" s="34"/>
      <c r="J789" s="34"/>
      <c r="K789" s="39">
        <f>MOD(Tableau1[[#This Row],[Fin
apm]]-Tableau1[[#This Row],[Début
apm]],1)+MOD(Tableau1[[#This Row],[Fin
matin]]-Tableau1[[#This Row],[Début
matin]],1)</f>
        <v>0</v>
      </c>
      <c r="L789" s="39">
        <f>IFERROR(VLOOKUP(Tableau1[[#This Row],[Abs.]],Tmotif[],3,0),0)</f>
        <v>0</v>
      </c>
      <c r="M789" s="46">
        <f ca="1">IF(WEEKDAY(Tableau1[[#This Row],[Date]],2)&lt;7,0,MAX(0,SUM(OFFSET(Tableau1[[#This Row],[Heures]],-6,,7))+SUM(OFFSET(Tableau1[[#This Row],[H_Abs]],-6,,7))-_HS))</f>
        <v>0</v>
      </c>
    </row>
    <row r="790" spans="2:13" ht="15" hidden="1" customHeight="1" x14ac:dyDescent="0.25">
      <c r="B790" s="31">
        <f>WEEKNUM(Tableau1[[#This Row],[Date]])</f>
        <v>9</v>
      </c>
      <c r="C790" s="32">
        <f>debut+ROW()-ROW(Tableau1[[#Headers],[Date]])-1</f>
        <v>46078</v>
      </c>
      <c r="D790" s="33" t="str">
        <f>UPPER(TEXT((Tableau1[[#This Row],[Date]]),"mmmm"))</f>
        <v>FÉVRIER</v>
      </c>
      <c r="E790" s="33">
        <f>YEAR(Tableau1[[#This Row],[Date]])</f>
        <v>2026</v>
      </c>
      <c r="F790" s="34"/>
      <c r="G790" s="34"/>
      <c r="H790" s="34"/>
      <c r="I790" s="34"/>
      <c r="J790" s="34"/>
      <c r="K790" s="39">
        <f>MOD(Tableau1[[#This Row],[Fin
apm]]-Tableau1[[#This Row],[Début
apm]],1)+MOD(Tableau1[[#This Row],[Fin
matin]]-Tableau1[[#This Row],[Début
matin]],1)</f>
        <v>0</v>
      </c>
      <c r="L790" s="39">
        <f>IFERROR(VLOOKUP(Tableau1[[#This Row],[Abs.]],Tmotif[],3,0),0)</f>
        <v>0</v>
      </c>
      <c r="M790" s="46">
        <f ca="1">IF(WEEKDAY(Tableau1[[#This Row],[Date]],2)&lt;7,0,MAX(0,SUM(OFFSET(Tableau1[[#This Row],[Heures]],-6,,7))+SUM(OFFSET(Tableau1[[#This Row],[H_Abs]],-6,,7))-_HS))</f>
        <v>0</v>
      </c>
    </row>
    <row r="791" spans="2:13" ht="15" hidden="1" customHeight="1" x14ac:dyDescent="0.25">
      <c r="B791" s="31">
        <f>WEEKNUM(Tableau1[[#This Row],[Date]])</f>
        <v>9</v>
      </c>
      <c r="C791" s="32">
        <f>debut+ROW()-ROW(Tableau1[[#Headers],[Date]])-1</f>
        <v>46079</v>
      </c>
      <c r="D791" s="33" t="str">
        <f>UPPER(TEXT((Tableau1[[#This Row],[Date]]),"mmmm"))</f>
        <v>FÉVRIER</v>
      </c>
      <c r="E791" s="33">
        <f>YEAR(Tableau1[[#This Row],[Date]])</f>
        <v>2026</v>
      </c>
      <c r="F791" s="34"/>
      <c r="G791" s="34"/>
      <c r="H791" s="34"/>
      <c r="I791" s="34"/>
      <c r="J791" s="34"/>
      <c r="K791" s="39">
        <f>MOD(Tableau1[[#This Row],[Fin
apm]]-Tableau1[[#This Row],[Début
apm]],1)+MOD(Tableau1[[#This Row],[Fin
matin]]-Tableau1[[#This Row],[Début
matin]],1)</f>
        <v>0</v>
      </c>
      <c r="L791" s="39">
        <f>IFERROR(VLOOKUP(Tableau1[[#This Row],[Abs.]],Tmotif[],3,0),0)</f>
        <v>0</v>
      </c>
      <c r="M791" s="46">
        <f ca="1">IF(WEEKDAY(Tableau1[[#This Row],[Date]],2)&lt;7,0,MAX(0,SUM(OFFSET(Tableau1[[#This Row],[Heures]],-6,,7))+SUM(OFFSET(Tableau1[[#This Row],[H_Abs]],-6,,7))-_HS))</f>
        <v>0</v>
      </c>
    </row>
    <row r="792" spans="2:13" ht="15" hidden="1" customHeight="1" x14ac:dyDescent="0.25">
      <c r="B792" s="31">
        <f>WEEKNUM(Tableau1[[#This Row],[Date]])</f>
        <v>9</v>
      </c>
      <c r="C792" s="32">
        <f>debut+ROW()-ROW(Tableau1[[#Headers],[Date]])-1</f>
        <v>46080</v>
      </c>
      <c r="D792" s="33" t="str">
        <f>UPPER(TEXT((Tableau1[[#This Row],[Date]]),"mmmm"))</f>
        <v>FÉVRIER</v>
      </c>
      <c r="E792" s="33">
        <f>YEAR(Tableau1[[#This Row],[Date]])</f>
        <v>2026</v>
      </c>
      <c r="F792" s="34"/>
      <c r="G792" s="34"/>
      <c r="H792" s="34"/>
      <c r="I792" s="34"/>
      <c r="J792" s="34"/>
      <c r="K792" s="39">
        <f>MOD(Tableau1[[#This Row],[Fin
apm]]-Tableau1[[#This Row],[Début
apm]],1)+MOD(Tableau1[[#This Row],[Fin
matin]]-Tableau1[[#This Row],[Début
matin]],1)</f>
        <v>0</v>
      </c>
      <c r="L792" s="39">
        <f>IFERROR(VLOOKUP(Tableau1[[#This Row],[Abs.]],Tmotif[],3,0),0)</f>
        <v>0</v>
      </c>
      <c r="M792" s="46">
        <f ca="1">IF(WEEKDAY(Tableau1[[#This Row],[Date]],2)&lt;7,0,MAX(0,SUM(OFFSET(Tableau1[[#This Row],[Heures]],-6,,7))+SUM(OFFSET(Tableau1[[#This Row],[H_Abs]],-6,,7))-_HS))</f>
        <v>0</v>
      </c>
    </row>
    <row r="793" spans="2:13" ht="15" hidden="1" customHeight="1" x14ac:dyDescent="0.25">
      <c r="B793" s="31">
        <f>WEEKNUM(Tableau1[[#This Row],[Date]])</f>
        <v>9</v>
      </c>
      <c r="C793" s="32">
        <f>debut+ROW()-ROW(Tableau1[[#Headers],[Date]])-1</f>
        <v>46081</v>
      </c>
      <c r="D793" s="33" t="str">
        <f>UPPER(TEXT((Tableau1[[#This Row],[Date]]),"mmmm"))</f>
        <v>FÉVRIER</v>
      </c>
      <c r="E793" s="33">
        <f>YEAR(Tableau1[[#This Row],[Date]])</f>
        <v>2026</v>
      </c>
      <c r="F793" s="34"/>
      <c r="G793" s="34"/>
      <c r="H793" s="34"/>
      <c r="I793" s="34"/>
      <c r="J793" s="34"/>
      <c r="K793" s="39">
        <f>MOD(Tableau1[[#This Row],[Fin
apm]]-Tableau1[[#This Row],[Début
apm]],1)+MOD(Tableau1[[#This Row],[Fin
matin]]-Tableau1[[#This Row],[Début
matin]],1)</f>
        <v>0</v>
      </c>
      <c r="L793" s="39">
        <f>IFERROR(VLOOKUP(Tableau1[[#This Row],[Abs.]],Tmotif[],3,0),0)</f>
        <v>0</v>
      </c>
      <c r="M793" s="46">
        <f ca="1">IF(WEEKDAY(Tableau1[[#This Row],[Date]],2)&lt;7,0,MAX(0,SUM(OFFSET(Tableau1[[#This Row],[Heures]],-6,,7))+SUM(OFFSET(Tableau1[[#This Row],[H_Abs]],-6,,7))-_HS))</f>
        <v>0</v>
      </c>
    </row>
    <row r="794" spans="2:13" ht="15" hidden="1" customHeight="1" x14ac:dyDescent="0.25">
      <c r="B794" s="31">
        <f>WEEKNUM(Tableau1[[#This Row],[Date]])</f>
        <v>10</v>
      </c>
      <c r="C794" s="32">
        <f>debut+ROW()-ROW(Tableau1[[#Headers],[Date]])-1</f>
        <v>46082</v>
      </c>
      <c r="D794" s="33" t="str">
        <f>UPPER(TEXT((Tableau1[[#This Row],[Date]]),"mmmm"))</f>
        <v>MARS</v>
      </c>
      <c r="E794" s="33">
        <f>YEAR(Tableau1[[#This Row],[Date]])</f>
        <v>2026</v>
      </c>
      <c r="F794" s="34"/>
      <c r="G794" s="34"/>
      <c r="H794" s="34"/>
      <c r="I794" s="34"/>
      <c r="J794" s="34"/>
      <c r="K794" s="39">
        <f>MOD(Tableau1[[#This Row],[Fin
apm]]-Tableau1[[#This Row],[Début
apm]],1)+MOD(Tableau1[[#This Row],[Fin
matin]]-Tableau1[[#This Row],[Début
matin]],1)</f>
        <v>0</v>
      </c>
      <c r="L794" s="39">
        <f>IFERROR(VLOOKUP(Tableau1[[#This Row],[Abs.]],Tmotif[],3,0),0)</f>
        <v>0</v>
      </c>
      <c r="M794" s="46">
        <f ca="1">IF(WEEKDAY(Tableau1[[#This Row],[Date]],2)&lt;7,0,MAX(0,SUM(OFFSET(Tableau1[[#This Row],[Heures]],-6,,7))+SUM(OFFSET(Tableau1[[#This Row],[H_Abs]],-6,,7))-_HS))</f>
        <v>0</v>
      </c>
    </row>
    <row r="795" spans="2:13" ht="15" hidden="1" customHeight="1" x14ac:dyDescent="0.25">
      <c r="B795" s="31">
        <f>WEEKNUM(Tableau1[[#This Row],[Date]])</f>
        <v>10</v>
      </c>
      <c r="C795" s="32">
        <f>debut+ROW()-ROW(Tableau1[[#Headers],[Date]])-1</f>
        <v>46083</v>
      </c>
      <c r="D795" s="33" t="str">
        <f>UPPER(TEXT((Tableau1[[#This Row],[Date]]),"mmmm"))</f>
        <v>MARS</v>
      </c>
      <c r="E795" s="33">
        <f>YEAR(Tableau1[[#This Row],[Date]])</f>
        <v>2026</v>
      </c>
      <c r="F795" s="34"/>
      <c r="G795" s="34"/>
      <c r="H795" s="34"/>
      <c r="I795" s="34"/>
      <c r="J795" s="34"/>
      <c r="K795" s="39">
        <f>MOD(Tableau1[[#This Row],[Fin
apm]]-Tableau1[[#This Row],[Début
apm]],1)+MOD(Tableau1[[#This Row],[Fin
matin]]-Tableau1[[#This Row],[Début
matin]],1)</f>
        <v>0</v>
      </c>
      <c r="L795" s="39">
        <f>IFERROR(VLOOKUP(Tableau1[[#This Row],[Abs.]],Tmotif[],3,0),0)</f>
        <v>0</v>
      </c>
      <c r="M795" s="46">
        <f ca="1">IF(WEEKDAY(Tableau1[[#This Row],[Date]],2)&lt;7,0,MAX(0,SUM(OFFSET(Tableau1[[#This Row],[Heures]],-6,,7))+SUM(OFFSET(Tableau1[[#This Row],[H_Abs]],-6,,7))-_HS))</f>
        <v>0</v>
      </c>
    </row>
    <row r="796" spans="2:13" ht="15" hidden="1" customHeight="1" x14ac:dyDescent="0.25">
      <c r="B796" s="31">
        <f>WEEKNUM(Tableau1[[#This Row],[Date]])</f>
        <v>10</v>
      </c>
      <c r="C796" s="32">
        <f>debut+ROW()-ROW(Tableau1[[#Headers],[Date]])-1</f>
        <v>46084</v>
      </c>
      <c r="D796" s="33" t="str">
        <f>UPPER(TEXT((Tableau1[[#This Row],[Date]]),"mmmm"))</f>
        <v>MARS</v>
      </c>
      <c r="E796" s="33">
        <f>YEAR(Tableau1[[#This Row],[Date]])</f>
        <v>2026</v>
      </c>
      <c r="F796" s="34"/>
      <c r="G796" s="34"/>
      <c r="H796" s="34"/>
      <c r="I796" s="34"/>
      <c r="J796" s="34"/>
      <c r="K796" s="39">
        <f>MOD(Tableau1[[#This Row],[Fin
apm]]-Tableau1[[#This Row],[Début
apm]],1)+MOD(Tableau1[[#This Row],[Fin
matin]]-Tableau1[[#This Row],[Début
matin]],1)</f>
        <v>0</v>
      </c>
      <c r="L796" s="39">
        <f>IFERROR(VLOOKUP(Tableau1[[#This Row],[Abs.]],Tmotif[],3,0),0)</f>
        <v>0</v>
      </c>
      <c r="M796" s="46">
        <f ca="1">IF(WEEKDAY(Tableau1[[#This Row],[Date]],2)&lt;7,0,MAX(0,SUM(OFFSET(Tableau1[[#This Row],[Heures]],-6,,7))+SUM(OFFSET(Tableau1[[#This Row],[H_Abs]],-6,,7))-_HS))</f>
        <v>0</v>
      </c>
    </row>
    <row r="797" spans="2:13" ht="15" hidden="1" customHeight="1" x14ac:dyDescent="0.25">
      <c r="B797" s="31">
        <f>WEEKNUM(Tableau1[[#This Row],[Date]])</f>
        <v>10</v>
      </c>
      <c r="C797" s="32">
        <f>debut+ROW()-ROW(Tableau1[[#Headers],[Date]])-1</f>
        <v>46085</v>
      </c>
      <c r="D797" s="33" t="str">
        <f>UPPER(TEXT((Tableau1[[#This Row],[Date]]),"mmmm"))</f>
        <v>MARS</v>
      </c>
      <c r="E797" s="33">
        <f>YEAR(Tableau1[[#This Row],[Date]])</f>
        <v>2026</v>
      </c>
      <c r="F797" s="34"/>
      <c r="G797" s="34"/>
      <c r="H797" s="34"/>
      <c r="I797" s="34"/>
      <c r="J797" s="34"/>
      <c r="K797" s="39">
        <f>MOD(Tableau1[[#This Row],[Fin
apm]]-Tableau1[[#This Row],[Début
apm]],1)+MOD(Tableau1[[#This Row],[Fin
matin]]-Tableau1[[#This Row],[Début
matin]],1)</f>
        <v>0</v>
      </c>
      <c r="L797" s="39">
        <f>IFERROR(VLOOKUP(Tableau1[[#This Row],[Abs.]],Tmotif[],3,0),0)</f>
        <v>0</v>
      </c>
      <c r="M797" s="46">
        <f ca="1">IF(WEEKDAY(Tableau1[[#This Row],[Date]],2)&lt;7,0,MAX(0,SUM(OFFSET(Tableau1[[#This Row],[Heures]],-6,,7))+SUM(OFFSET(Tableau1[[#This Row],[H_Abs]],-6,,7))-_HS))</f>
        <v>0</v>
      </c>
    </row>
    <row r="798" spans="2:13" ht="15" hidden="1" customHeight="1" x14ac:dyDescent="0.25">
      <c r="B798" s="31">
        <f>WEEKNUM(Tableau1[[#This Row],[Date]])</f>
        <v>10</v>
      </c>
      <c r="C798" s="32">
        <f>debut+ROW()-ROW(Tableau1[[#Headers],[Date]])-1</f>
        <v>46086</v>
      </c>
      <c r="D798" s="33" t="str">
        <f>UPPER(TEXT((Tableau1[[#This Row],[Date]]),"mmmm"))</f>
        <v>MARS</v>
      </c>
      <c r="E798" s="33">
        <f>YEAR(Tableau1[[#This Row],[Date]])</f>
        <v>2026</v>
      </c>
      <c r="F798" s="34"/>
      <c r="G798" s="34"/>
      <c r="H798" s="34"/>
      <c r="I798" s="34"/>
      <c r="J798" s="34"/>
      <c r="K798" s="39">
        <f>MOD(Tableau1[[#This Row],[Fin
apm]]-Tableau1[[#This Row],[Début
apm]],1)+MOD(Tableau1[[#This Row],[Fin
matin]]-Tableau1[[#This Row],[Début
matin]],1)</f>
        <v>0</v>
      </c>
      <c r="L798" s="39">
        <f>IFERROR(VLOOKUP(Tableau1[[#This Row],[Abs.]],Tmotif[],3,0),0)</f>
        <v>0</v>
      </c>
      <c r="M798" s="46">
        <f ca="1">IF(WEEKDAY(Tableau1[[#This Row],[Date]],2)&lt;7,0,MAX(0,SUM(OFFSET(Tableau1[[#This Row],[Heures]],-6,,7))+SUM(OFFSET(Tableau1[[#This Row],[H_Abs]],-6,,7))-_HS))</f>
        <v>0</v>
      </c>
    </row>
    <row r="799" spans="2:13" ht="15" hidden="1" customHeight="1" x14ac:dyDescent="0.25">
      <c r="B799" s="31">
        <f>WEEKNUM(Tableau1[[#This Row],[Date]])</f>
        <v>10</v>
      </c>
      <c r="C799" s="32">
        <f>debut+ROW()-ROW(Tableau1[[#Headers],[Date]])-1</f>
        <v>46087</v>
      </c>
      <c r="D799" s="33" t="str">
        <f>UPPER(TEXT((Tableau1[[#This Row],[Date]]),"mmmm"))</f>
        <v>MARS</v>
      </c>
      <c r="E799" s="33">
        <f>YEAR(Tableau1[[#This Row],[Date]])</f>
        <v>2026</v>
      </c>
      <c r="F799" s="34"/>
      <c r="G799" s="34"/>
      <c r="H799" s="34"/>
      <c r="I799" s="34"/>
      <c r="J799" s="34"/>
      <c r="K799" s="39">
        <f>MOD(Tableau1[[#This Row],[Fin
apm]]-Tableau1[[#This Row],[Début
apm]],1)+MOD(Tableau1[[#This Row],[Fin
matin]]-Tableau1[[#This Row],[Début
matin]],1)</f>
        <v>0</v>
      </c>
      <c r="L799" s="39">
        <f>IFERROR(VLOOKUP(Tableau1[[#This Row],[Abs.]],Tmotif[],3,0),0)</f>
        <v>0</v>
      </c>
      <c r="M799" s="46">
        <f ca="1">IF(WEEKDAY(Tableau1[[#This Row],[Date]],2)&lt;7,0,MAX(0,SUM(OFFSET(Tableau1[[#This Row],[Heures]],-6,,7))+SUM(OFFSET(Tableau1[[#This Row],[H_Abs]],-6,,7))-_HS))</f>
        <v>0</v>
      </c>
    </row>
    <row r="800" spans="2:13" ht="15" hidden="1" customHeight="1" x14ac:dyDescent="0.25">
      <c r="B800" s="31">
        <f>WEEKNUM(Tableau1[[#This Row],[Date]])</f>
        <v>10</v>
      </c>
      <c r="C800" s="32">
        <f>debut+ROW()-ROW(Tableau1[[#Headers],[Date]])-1</f>
        <v>46088</v>
      </c>
      <c r="D800" s="33" t="str">
        <f>UPPER(TEXT((Tableau1[[#This Row],[Date]]),"mmmm"))</f>
        <v>MARS</v>
      </c>
      <c r="E800" s="33">
        <f>YEAR(Tableau1[[#This Row],[Date]])</f>
        <v>2026</v>
      </c>
      <c r="F800" s="34"/>
      <c r="G800" s="34"/>
      <c r="H800" s="34"/>
      <c r="I800" s="34"/>
      <c r="J800" s="34"/>
      <c r="K800" s="39">
        <f>MOD(Tableau1[[#This Row],[Fin
apm]]-Tableau1[[#This Row],[Début
apm]],1)+MOD(Tableau1[[#This Row],[Fin
matin]]-Tableau1[[#This Row],[Début
matin]],1)</f>
        <v>0</v>
      </c>
      <c r="L800" s="39">
        <f>IFERROR(VLOOKUP(Tableau1[[#This Row],[Abs.]],Tmotif[],3,0),0)</f>
        <v>0</v>
      </c>
      <c r="M800" s="46">
        <f ca="1">IF(WEEKDAY(Tableau1[[#This Row],[Date]],2)&lt;7,0,MAX(0,SUM(OFFSET(Tableau1[[#This Row],[Heures]],-6,,7))+SUM(OFFSET(Tableau1[[#This Row],[H_Abs]],-6,,7))-_HS))</f>
        <v>0</v>
      </c>
    </row>
    <row r="801" spans="2:13" ht="15" hidden="1" customHeight="1" x14ac:dyDescent="0.25">
      <c r="B801" s="31">
        <f>WEEKNUM(Tableau1[[#This Row],[Date]])</f>
        <v>11</v>
      </c>
      <c r="C801" s="32">
        <f>debut+ROW()-ROW(Tableau1[[#Headers],[Date]])-1</f>
        <v>46089</v>
      </c>
      <c r="D801" s="33" t="str">
        <f>UPPER(TEXT((Tableau1[[#This Row],[Date]]),"mmmm"))</f>
        <v>MARS</v>
      </c>
      <c r="E801" s="33">
        <f>YEAR(Tableau1[[#This Row],[Date]])</f>
        <v>2026</v>
      </c>
      <c r="F801" s="34"/>
      <c r="G801" s="34"/>
      <c r="H801" s="34"/>
      <c r="I801" s="34"/>
      <c r="J801" s="34"/>
      <c r="K801" s="39">
        <f>MOD(Tableau1[[#This Row],[Fin
apm]]-Tableau1[[#This Row],[Début
apm]],1)+MOD(Tableau1[[#This Row],[Fin
matin]]-Tableau1[[#This Row],[Début
matin]],1)</f>
        <v>0</v>
      </c>
      <c r="L801" s="39">
        <f>IFERROR(VLOOKUP(Tableau1[[#This Row],[Abs.]],Tmotif[],3,0),0)</f>
        <v>0</v>
      </c>
      <c r="M801" s="46">
        <f ca="1">IF(WEEKDAY(Tableau1[[#This Row],[Date]],2)&lt;7,0,MAX(0,SUM(OFFSET(Tableau1[[#This Row],[Heures]],-6,,7))+SUM(OFFSET(Tableau1[[#This Row],[H_Abs]],-6,,7))-_HS))</f>
        <v>0</v>
      </c>
    </row>
    <row r="802" spans="2:13" ht="15" hidden="1" customHeight="1" x14ac:dyDescent="0.25">
      <c r="B802" s="31">
        <f>WEEKNUM(Tableau1[[#This Row],[Date]])</f>
        <v>11</v>
      </c>
      <c r="C802" s="32">
        <f>debut+ROW()-ROW(Tableau1[[#Headers],[Date]])-1</f>
        <v>46090</v>
      </c>
      <c r="D802" s="33" t="str">
        <f>UPPER(TEXT((Tableau1[[#This Row],[Date]]),"mmmm"))</f>
        <v>MARS</v>
      </c>
      <c r="E802" s="33">
        <f>YEAR(Tableau1[[#This Row],[Date]])</f>
        <v>2026</v>
      </c>
      <c r="F802" s="34"/>
      <c r="G802" s="34"/>
      <c r="H802" s="34"/>
      <c r="I802" s="34"/>
      <c r="J802" s="34"/>
      <c r="K802" s="39">
        <f>MOD(Tableau1[[#This Row],[Fin
apm]]-Tableau1[[#This Row],[Début
apm]],1)+MOD(Tableau1[[#This Row],[Fin
matin]]-Tableau1[[#This Row],[Début
matin]],1)</f>
        <v>0</v>
      </c>
      <c r="L802" s="39">
        <f>IFERROR(VLOOKUP(Tableau1[[#This Row],[Abs.]],Tmotif[],3,0),0)</f>
        <v>0</v>
      </c>
      <c r="M802" s="46">
        <f ca="1">IF(WEEKDAY(Tableau1[[#This Row],[Date]],2)&lt;7,0,MAX(0,SUM(OFFSET(Tableau1[[#This Row],[Heures]],-6,,7))+SUM(OFFSET(Tableau1[[#This Row],[H_Abs]],-6,,7))-_HS))</f>
        <v>0</v>
      </c>
    </row>
    <row r="803" spans="2:13" ht="15" hidden="1" customHeight="1" x14ac:dyDescent="0.25">
      <c r="B803" s="31">
        <f>WEEKNUM(Tableau1[[#This Row],[Date]])</f>
        <v>11</v>
      </c>
      <c r="C803" s="32">
        <f>debut+ROW()-ROW(Tableau1[[#Headers],[Date]])-1</f>
        <v>46091</v>
      </c>
      <c r="D803" s="33" t="str">
        <f>UPPER(TEXT((Tableau1[[#This Row],[Date]]),"mmmm"))</f>
        <v>MARS</v>
      </c>
      <c r="E803" s="33">
        <f>YEAR(Tableau1[[#This Row],[Date]])</f>
        <v>2026</v>
      </c>
      <c r="F803" s="34"/>
      <c r="G803" s="34"/>
      <c r="H803" s="34"/>
      <c r="I803" s="34"/>
      <c r="J803" s="34"/>
      <c r="K803" s="39">
        <f>MOD(Tableau1[[#This Row],[Fin
apm]]-Tableau1[[#This Row],[Début
apm]],1)+MOD(Tableau1[[#This Row],[Fin
matin]]-Tableau1[[#This Row],[Début
matin]],1)</f>
        <v>0</v>
      </c>
      <c r="L803" s="39">
        <f>IFERROR(VLOOKUP(Tableau1[[#This Row],[Abs.]],Tmotif[],3,0),0)</f>
        <v>0</v>
      </c>
      <c r="M803" s="46">
        <f ca="1">IF(WEEKDAY(Tableau1[[#This Row],[Date]],2)&lt;7,0,MAX(0,SUM(OFFSET(Tableau1[[#This Row],[Heures]],-6,,7))+SUM(OFFSET(Tableau1[[#This Row],[H_Abs]],-6,,7))-_HS))</f>
        <v>0</v>
      </c>
    </row>
    <row r="804" spans="2:13" ht="15" hidden="1" customHeight="1" x14ac:dyDescent="0.25">
      <c r="B804" s="31">
        <f>WEEKNUM(Tableau1[[#This Row],[Date]])</f>
        <v>11</v>
      </c>
      <c r="C804" s="32">
        <f>debut+ROW()-ROW(Tableau1[[#Headers],[Date]])-1</f>
        <v>46092</v>
      </c>
      <c r="D804" s="33" t="str">
        <f>UPPER(TEXT((Tableau1[[#This Row],[Date]]),"mmmm"))</f>
        <v>MARS</v>
      </c>
      <c r="E804" s="33">
        <f>YEAR(Tableau1[[#This Row],[Date]])</f>
        <v>2026</v>
      </c>
      <c r="F804" s="34"/>
      <c r="G804" s="34"/>
      <c r="H804" s="34"/>
      <c r="I804" s="34"/>
      <c r="J804" s="34"/>
      <c r="K804" s="39">
        <f>MOD(Tableau1[[#This Row],[Fin
apm]]-Tableau1[[#This Row],[Début
apm]],1)+MOD(Tableau1[[#This Row],[Fin
matin]]-Tableau1[[#This Row],[Début
matin]],1)</f>
        <v>0</v>
      </c>
      <c r="L804" s="39">
        <f>IFERROR(VLOOKUP(Tableau1[[#This Row],[Abs.]],Tmotif[],3,0),0)</f>
        <v>0</v>
      </c>
      <c r="M804" s="46">
        <f ca="1">IF(WEEKDAY(Tableau1[[#This Row],[Date]],2)&lt;7,0,MAX(0,SUM(OFFSET(Tableau1[[#This Row],[Heures]],-6,,7))+SUM(OFFSET(Tableau1[[#This Row],[H_Abs]],-6,,7))-_HS))</f>
        <v>0</v>
      </c>
    </row>
    <row r="805" spans="2:13" ht="15" hidden="1" customHeight="1" x14ac:dyDescent="0.25">
      <c r="B805" s="31">
        <f>WEEKNUM(Tableau1[[#This Row],[Date]])</f>
        <v>11</v>
      </c>
      <c r="C805" s="32">
        <f>debut+ROW()-ROW(Tableau1[[#Headers],[Date]])-1</f>
        <v>46093</v>
      </c>
      <c r="D805" s="33" t="str">
        <f>UPPER(TEXT((Tableau1[[#This Row],[Date]]),"mmmm"))</f>
        <v>MARS</v>
      </c>
      <c r="E805" s="33">
        <f>YEAR(Tableau1[[#This Row],[Date]])</f>
        <v>2026</v>
      </c>
      <c r="F805" s="34"/>
      <c r="G805" s="34"/>
      <c r="H805" s="34"/>
      <c r="I805" s="34"/>
      <c r="J805" s="34"/>
      <c r="K805" s="39">
        <f>MOD(Tableau1[[#This Row],[Fin
apm]]-Tableau1[[#This Row],[Début
apm]],1)+MOD(Tableau1[[#This Row],[Fin
matin]]-Tableau1[[#This Row],[Début
matin]],1)</f>
        <v>0</v>
      </c>
      <c r="L805" s="39">
        <f>IFERROR(VLOOKUP(Tableau1[[#This Row],[Abs.]],Tmotif[],3,0),0)</f>
        <v>0</v>
      </c>
      <c r="M805" s="46">
        <f ca="1">IF(WEEKDAY(Tableau1[[#This Row],[Date]],2)&lt;7,0,MAX(0,SUM(OFFSET(Tableau1[[#This Row],[Heures]],-6,,7))+SUM(OFFSET(Tableau1[[#This Row],[H_Abs]],-6,,7))-_HS))</f>
        <v>0</v>
      </c>
    </row>
    <row r="806" spans="2:13" ht="15" hidden="1" customHeight="1" x14ac:dyDescent="0.25">
      <c r="B806" s="31">
        <f>WEEKNUM(Tableau1[[#This Row],[Date]])</f>
        <v>11</v>
      </c>
      <c r="C806" s="32">
        <f>debut+ROW()-ROW(Tableau1[[#Headers],[Date]])-1</f>
        <v>46094</v>
      </c>
      <c r="D806" s="33" t="str">
        <f>UPPER(TEXT((Tableau1[[#This Row],[Date]]),"mmmm"))</f>
        <v>MARS</v>
      </c>
      <c r="E806" s="33">
        <f>YEAR(Tableau1[[#This Row],[Date]])</f>
        <v>2026</v>
      </c>
      <c r="F806" s="34"/>
      <c r="G806" s="34"/>
      <c r="H806" s="34"/>
      <c r="I806" s="34"/>
      <c r="J806" s="34"/>
      <c r="K806" s="39">
        <f>MOD(Tableau1[[#This Row],[Fin
apm]]-Tableau1[[#This Row],[Début
apm]],1)+MOD(Tableau1[[#This Row],[Fin
matin]]-Tableau1[[#This Row],[Début
matin]],1)</f>
        <v>0</v>
      </c>
      <c r="L806" s="39">
        <f>IFERROR(VLOOKUP(Tableau1[[#This Row],[Abs.]],Tmotif[],3,0),0)</f>
        <v>0</v>
      </c>
      <c r="M806" s="46">
        <f ca="1">IF(WEEKDAY(Tableau1[[#This Row],[Date]],2)&lt;7,0,MAX(0,SUM(OFFSET(Tableau1[[#This Row],[Heures]],-6,,7))+SUM(OFFSET(Tableau1[[#This Row],[H_Abs]],-6,,7))-_HS))</f>
        <v>0</v>
      </c>
    </row>
    <row r="807" spans="2:13" ht="15" hidden="1" customHeight="1" x14ac:dyDescent="0.25">
      <c r="B807" s="31">
        <f>WEEKNUM(Tableau1[[#This Row],[Date]])</f>
        <v>11</v>
      </c>
      <c r="C807" s="32">
        <f>debut+ROW()-ROW(Tableau1[[#Headers],[Date]])-1</f>
        <v>46095</v>
      </c>
      <c r="D807" s="33" t="str">
        <f>UPPER(TEXT((Tableau1[[#This Row],[Date]]),"mmmm"))</f>
        <v>MARS</v>
      </c>
      <c r="E807" s="33">
        <f>YEAR(Tableau1[[#This Row],[Date]])</f>
        <v>2026</v>
      </c>
      <c r="F807" s="34"/>
      <c r="G807" s="34"/>
      <c r="H807" s="34"/>
      <c r="I807" s="34"/>
      <c r="J807" s="34"/>
      <c r="K807" s="39">
        <f>MOD(Tableau1[[#This Row],[Fin
apm]]-Tableau1[[#This Row],[Début
apm]],1)+MOD(Tableau1[[#This Row],[Fin
matin]]-Tableau1[[#This Row],[Début
matin]],1)</f>
        <v>0</v>
      </c>
      <c r="L807" s="39">
        <f>IFERROR(VLOOKUP(Tableau1[[#This Row],[Abs.]],Tmotif[],3,0),0)</f>
        <v>0</v>
      </c>
      <c r="M807" s="46">
        <f ca="1">IF(WEEKDAY(Tableau1[[#This Row],[Date]],2)&lt;7,0,MAX(0,SUM(OFFSET(Tableau1[[#This Row],[Heures]],-6,,7))+SUM(OFFSET(Tableau1[[#This Row],[H_Abs]],-6,,7))-_HS))</f>
        <v>0</v>
      </c>
    </row>
    <row r="808" spans="2:13" ht="15" hidden="1" customHeight="1" x14ac:dyDescent="0.25">
      <c r="B808" s="31">
        <f>WEEKNUM(Tableau1[[#This Row],[Date]])</f>
        <v>12</v>
      </c>
      <c r="C808" s="32">
        <f>debut+ROW()-ROW(Tableau1[[#Headers],[Date]])-1</f>
        <v>46096</v>
      </c>
      <c r="D808" s="33" t="str">
        <f>UPPER(TEXT((Tableau1[[#This Row],[Date]]),"mmmm"))</f>
        <v>MARS</v>
      </c>
      <c r="E808" s="33">
        <f>YEAR(Tableau1[[#This Row],[Date]])</f>
        <v>2026</v>
      </c>
      <c r="F808" s="34"/>
      <c r="G808" s="34"/>
      <c r="H808" s="34"/>
      <c r="I808" s="34"/>
      <c r="J808" s="34"/>
      <c r="K808" s="39">
        <f>MOD(Tableau1[[#This Row],[Fin
apm]]-Tableau1[[#This Row],[Début
apm]],1)+MOD(Tableau1[[#This Row],[Fin
matin]]-Tableau1[[#This Row],[Début
matin]],1)</f>
        <v>0</v>
      </c>
      <c r="L808" s="39">
        <f>IFERROR(VLOOKUP(Tableau1[[#This Row],[Abs.]],Tmotif[],3,0),0)</f>
        <v>0</v>
      </c>
      <c r="M808" s="46">
        <f ca="1">IF(WEEKDAY(Tableau1[[#This Row],[Date]],2)&lt;7,0,MAX(0,SUM(OFFSET(Tableau1[[#This Row],[Heures]],-6,,7))+SUM(OFFSET(Tableau1[[#This Row],[H_Abs]],-6,,7))-_HS))</f>
        <v>0</v>
      </c>
    </row>
    <row r="809" spans="2:13" ht="15" hidden="1" customHeight="1" x14ac:dyDescent="0.25">
      <c r="B809" s="31">
        <f>WEEKNUM(Tableau1[[#This Row],[Date]])</f>
        <v>12</v>
      </c>
      <c r="C809" s="32">
        <f>debut+ROW()-ROW(Tableau1[[#Headers],[Date]])-1</f>
        <v>46097</v>
      </c>
      <c r="D809" s="33" t="str">
        <f>UPPER(TEXT((Tableau1[[#This Row],[Date]]),"mmmm"))</f>
        <v>MARS</v>
      </c>
      <c r="E809" s="33">
        <f>YEAR(Tableau1[[#This Row],[Date]])</f>
        <v>2026</v>
      </c>
      <c r="F809" s="34"/>
      <c r="G809" s="34"/>
      <c r="H809" s="34"/>
      <c r="I809" s="34"/>
      <c r="J809" s="34"/>
      <c r="K809" s="39">
        <f>MOD(Tableau1[[#This Row],[Fin
apm]]-Tableau1[[#This Row],[Début
apm]],1)+MOD(Tableau1[[#This Row],[Fin
matin]]-Tableau1[[#This Row],[Début
matin]],1)</f>
        <v>0</v>
      </c>
      <c r="L809" s="39">
        <f>IFERROR(VLOOKUP(Tableau1[[#This Row],[Abs.]],Tmotif[],3,0),0)</f>
        <v>0</v>
      </c>
      <c r="M809" s="46">
        <f ca="1">IF(WEEKDAY(Tableau1[[#This Row],[Date]],2)&lt;7,0,MAX(0,SUM(OFFSET(Tableau1[[#This Row],[Heures]],-6,,7))+SUM(OFFSET(Tableau1[[#This Row],[H_Abs]],-6,,7))-_HS))</f>
        <v>0</v>
      </c>
    </row>
    <row r="810" spans="2:13" ht="15" hidden="1" customHeight="1" x14ac:dyDescent="0.25">
      <c r="B810" s="31">
        <f>WEEKNUM(Tableau1[[#This Row],[Date]])</f>
        <v>12</v>
      </c>
      <c r="C810" s="32">
        <f>debut+ROW()-ROW(Tableau1[[#Headers],[Date]])-1</f>
        <v>46098</v>
      </c>
      <c r="D810" s="33" t="str">
        <f>UPPER(TEXT((Tableau1[[#This Row],[Date]]),"mmmm"))</f>
        <v>MARS</v>
      </c>
      <c r="E810" s="33">
        <f>YEAR(Tableau1[[#This Row],[Date]])</f>
        <v>2026</v>
      </c>
      <c r="F810" s="34"/>
      <c r="G810" s="34"/>
      <c r="H810" s="34"/>
      <c r="I810" s="34"/>
      <c r="J810" s="34"/>
      <c r="K810" s="39">
        <f>MOD(Tableau1[[#This Row],[Fin
apm]]-Tableau1[[#This Row],[Début
apm]],1)+MOD(Tableau1[[#This Row],[Fin
matin]]-Tableau1[[#This Row],[Début
matin]],1)</f>
        <v>0</v>
      </c>
      <c r="L810" s="39">
        <f>IFERROR(VLOOKUP(Tableau1[[#This Row],[Abs.]],Tmotif[],3,0),0)</f>
        <v>0</v>
      </c>
      <c r="M810" s="46">
        <f ca="1">IF(WEEKDAY(Tableau1[[#This Row],[Date]],2)&lt;7,0,MAX(0,SUM(OFFSET(Tableau1[[#This Row],[Heures]],-6,,7))+SUM(OFFSET(Tableau1[[#This Row],[H_Abs]],-6,,7))-_HS))</f>
        <v>0</v>
      </c>
    </row>
    <row r="811" spans="2:13" ht="15" hidden="1" customHeight="1" x14ac:dyDescent="0.25">
      <c r="B811" s="31">
        <f>WEEKNUM(Tableau1[[#This Row],[Date]])</f>
        <v>12</v>
      </c>
      <c r="C811" s="32">
        <f>debut+ROW()-ROW(Tableau1[[#Headers],[Date]])-1</f>
        <v>46099</v>
      </c>
      <c r="D811" s="33" t="str">
        <f>UPPER(TEXT((Tableau1[[#This Row],[Date]]),"mmmm"))</f>
        <v>MARS</v>
      </c>
      <c r="E811" s="33">
        <f>YEAR(Tableau1[[#This Row],[Date]])</f>
        <v>2026</v>
      </c>
      <c r="F811" s="34"/>
      <c r="G811" s="34"/>
      <c r="H811" s="34"/>
      <c r="I811" s="34"/>
      <c r="J811" s="34"/>
      <c r="K811" s="39">
        <f>MOD(Tableau1[[#This Row],[Fin
apm]]-Tableau1[[#This Row],[Début
apm]],1)+MOD(Tableau1[[#This Row],[Fin
matin]]-Tableau1[[#This Row],[Début
matin]],1)</f>
        <v>0</v>
      </c>
      <c r="L811" s="39">
        <f>IFERROR(VLOOKUP(Tableau1[[#This Row],[Abs.]],Tmotif[],3,0),0)</f>
        <v>0</v>
      </c>
      <c r="M811" s="46">
        <f ca="1">IF(WEEKDAY(Tableau1[[#This Row],[Date]],2)&lt;7,0,MAX(0,SUM(OFFSET(Tableau1[[#This Row],[Heures]],-6,,7))+SUM(OFFSET(Tableau1[[#This Row],[H_Abs]],-6,,7))-_HS))</f>
        <v>0</v>
      </c>
    </row>
    <row r="812" spans="2:13" ht="15" hidden="1" customHeight="1" x14ac:dyDescent="0.25">
      <c r="B812" s="31">
        <f>WEEKNUM(Tableau1[[#This Row],[Date]])</f>
        <v>12</v>
      </c>
      <c r="C812" s="32">
        <f>debut+ROW()-ROW(Tableau1[[#Headers],[Date]])-1</f>
        <v>46100</v>
      </c>
      <c r="D812" s="33" t="str">
        <f>UPPER(TEXT((Tableau1[[#This Row],[Date]]),"mmmm"))</f>
        <v>MARS</v>
      </c>
      <c r="E812" s="33">
        <f>YEAR(Tableau1[[#This Row],[Date]])</f>
        <v>2026</v>
      </c>
      <c r="F812" s="34"/>
      <c r="G812" s="34"/>
      <c r="H812" s="34"/>
      <c r="I812" s="34"/>
      <c r="J812" s="34"/>
      <c r="K812" s="39">
        <f>MOD(Tableau1[[#This Row],[Fin
apm]]-Tableau1[[#This Row],[Début
apm]],1)+MOD(Tableau1[[#This Row],[Fin
matin]]-Tableau1[[#This Row],[Début
matin]],1)</f>
        <v>0</v>
      </c>
      <c r="L812" s="39">
        <f>IFERROR(VLOOKUP(Tableau1[[#This Row],[Abs.]],Tmotif[],3,0),0)</f>
        <v>0</v>
      </c>
      <c r="M812" s="46">
        <f ca="1">IF(WEEKDAY(Tableau1[[#This Row],[Date]],2)&lt;7,0,MAX(0,SUM(OFFSET(Tableau1[[#This Row],[Heures]],-6,,7))+SUM(OFFSET(Tableau1[[#This Row],[H_Abs]],-6,,7))-_HS))</f>
        <v>0</v>
      </c>
    </row>
    <row r="813" spans="2:13" ht="15" hidden="1" customHeight="1" x14ac:dyDescent="0.25">
      <c r="B813" s="31">
        <f>WEEKNUM(Tableau1[[#This Row],[Date]])</f>
        <v>12</v>
      </c>
      <c r="C813" s="32">
        <f>debut+ROW()-ROW(Tableau1[[#Headers],[Date]])-1</f>
        <v>46101</v>
      </c>
      <c r="D813" s="33" t="str">
        <f>UPPER(TEXT((Tableau1[[#This Row],[Date]]),"mmmm"))</f>
        <v>MARS</v>
      </c>
      <c r="E813" s="33">
        <f>YEAR(Tableau1[[#This Row],[Date]])</f>
        <v>2026</v>
      </c>
      <c r="F813" s="34"/>
      <c r="G813" s="34"/>
      <c r="H813" s="34"/>
      <c r="I813" s="34"/>
      <c r="J813" s="34"/>
      <c r="K813" s="39">
        <f>MOD(Tableau1[[#This Row],[Fin
apm]]-Tableau1[[#This Row],[Début
apm]],1)+MOD(Tableau1[[#This Row],[Fin
matin]]-Tableau1[[#This Row],[Début
matin]],1)</f>
        <v>0</v>
      </c>
      <c r="L813" s="39">
        <f>IFERROR(VLOOKUP(Tableau1[[#This Row],[Abs.]],Tmotif[],3,0),0)</f>
        <v>0</v>
      </c>
      <c r="M813" s="46">
        <f ca="1">IF(WEEKDAY(Tableau1[[#This Row],[Date]],2)&lt;7,0,MAX(0,SUM(OFFSET(Tableau1[[#This Row],[Heures]],-6,,7))+SUM(OFFSET(Tableau1[[#This Row],[H_Abs]],-6,,7))-_HS))</f>
        <v>0</v>
      </c>
    </row>
    <row r="814" spans="2:13" ht="15" hidden="1" customHeight="1" x14ac:dyDescent="0.25">
      <c r="B814" s="31">
        <f>WEEKNUM(Tableau1[[#This Row],[Date]])</f>
        <v>12</v>
      </c>
      <c r="C814" s="32">
        <f>debut+ROW()-ROW(Tableau1[[#Headers],[Date]])-1</f>
        <v>46102</v>
      </c>
      <c r="D814" s="33" t="str">
        <f>UPPER(TEXT((Tableau1[[#This Row],[Date]]),"mmmm"))</f>
        <v>MARS</v>
      </c>
      <c r="E814" s="33">
        <f>YEAR(Tableau1[[#This Row],[Date]])</f>
        <v>2026</v>
      </c>
      <c r="F814" s="34"/>
      <c r="G814" s="34"/>
      <c r="H814" s="34"/>
      <c r="I814" s="34"/>
      <c r="J814" s="34"/>
      <c r="K814" s="39">
        <f>MOD(Tableau1[[#This Row],[Fin
apm]]-Tableau1[[#This Row],[Début
apm]],1)+MOD(Tableau1[[#This Row],[Fin
matin]]-Tableau1[[#This Row],[Début
matin]],1)</f>
        <v>0</v>
      </c>
      <c r="L814" s="39">
        <f>IFERROR(VLOOKUP(Tableau1[[#This Row],[Abs.]],Tmotif[],3,0),0)</f>
        <v>0</v>
      </c>
      <c r="M814" s="46">
        <f ca="1">IF(WEEKDAY(Tableau1[[#This Row],[Date]],2)&lt;7,0,MAX(0,SUM(OFFSET(Tableau1[[#This Row],[Heures]],-6,,7))+SUM(OFFSET(Tableau1[[#This Row],[H_Abs]],-6,,7))-_HS))</f>
        <v>0</v>
      </c>
    </row>
    <row r="815" spans="2:13" ht="15" hidden="1" customHeight="1" x14ac:dyDescent="0.25">
      <c r="B815" s="31">
        <f>WEEKNUM(Tableau1[[#This Row],[Date]])</f>
        <v>13</v>
      </c>
      <c r="C815" s="32">
        <f>debut+ROW()-ROW(Tableau1[[#Headers],[Date]])-1</f>
        <v>46103</v>
      </c>
      <c r="D815" s="33" t="str">
        <f>UPPER(TEXT((Tableau1[[#This Row],[Date]]),"mmmm"))</f>
        <v>MARS</v>
      </c>
      <c r="E815" s="33">
        <f>YEAR(Tableau1[[#This Row],[Date]])</f>
        <v>2026</v>
      </c>
      <c r="F815" s="34"/>
      <c r="G815" s="34"/>
      <c r="H815" s="34"/>
      <c r="I815" s="34"/>
      <c r="J815" s="34"/>
      <c r="K815" s="39">
        <f>MOD(Tableau1[[#This Row],[Fin
apm]]-Tableau1[[#This Row],[Début
apm]],1)+MOD(Tableau1[[#This Row],[Fin
matin]]-Tableau1[[#This Row],[Début
matin]],1)</f>
        <v>0</v>
      </c>
      <c r="L815" s="39">
        <f>IFERROR(VLOOKUP(Tableau1[[#This Row],[Abs.]],Tmotif[],3,0),0)</f>
        <v>0</v>
      </c>
      <c r="M815" s="46">
        <f ca="1">IF(WEEKDAY(Tableau1[[#This Row],[Date]],2)&lt;7,0,MAX(0,SUM(OFFSET(Tableau1[[#This Row],[Heures]],-6,,7))+SUM(OFFSET(Tableau1[[#This Row],[H_Abs]],-6,,7))-_HS))</f>
        <v>0</v>
      </c>
    </row>
    <row r="816" spans="2:13" ht="15" hidden="1" customHeight="1" x14ac:dyDescent="0.25">
      <c r="B816" s="31">
        <f>WEEKNUM(Tableau1[[#This Row],[Date]])</f>
        <v>13</v>
      </c>
      <c r="C816" s="32">
        <f>debut+ROW()-ROW(Tableau1[[#Headers],[Date]])-1</f>
        <v>46104</v>
      </c>
      <c r="D816" s="33" t="str">
        <f>UPPER(TEXT((Tableau1[[#This Row],[Date]]),"mmmm"))</f>
        <v>MARS</v>
      </c>
      <c r="E816" s="33">
        <f>YEAR(Tableau1[[#This Row],[Date]])</f>
        <v>2026</v>
      </c>
      <c r="F816" s="34"/>
      <c r="G816" s="34"/>
      <c r="H816" s="34"/>
      <c r="I816" s="34"/>
      <c r="J816" s="34"/>
      <c r="K816" s="39">
        <f>MOD(Tableau1[[#This Row],[Fin
apm]]-Tableau1[[#This Row],[Début
apm]],1)+MOD(Tableau1[[#This Row],[Fin
matin]]-Tableau1[[#This Row],[Début
matin]],1)</f>
        <v>0</v>
      </c>
      <c r="L816" s="39">
        <f>IFERROR(VLOOKUP(Tableau1[[#This Row],[Abs.]],Tmotif[],3,0),0)</f>
        <v>0</v>
      </c>
      <c r="M816" s="46">
        <f ca="1">IF(WEEKDAY(Tableau1[[#This Row],[Date]],2)&lt;7,0,MAX(0,SUM(OFFSET(Tableau1[[#This Row],[Heures]],-6,,7))+SUM(OFFSET(Tableau1[[#This Row],[H_Abs]],-6,,7))-_HS))</f>
        <v>0</v>
      </c>
    </row>
    <row r="817" spans="2:13" ht="15" hidden="1" customHeight="1" x14ac:dyDescent="0.25">
      <c r="B817" s="31">
        <f>WEEKNUM(Tableau1[[#This Row],[Date]])</f>
        <v>13</v>
      </c>
      <c r="C817" s="32">
        <f>debut+ROW()-ROW(Tableau1[[#Headers],[Date]])-1</f>
        <v>46105</v>
      </c>
      <c r="D817" s="33" t="str">
        <f>UPPER(TEXT((Tableau1[[#This Row],[Date]]),"mmmm"))</f>
        <v>MARS</v>
      </c>
      <c r="E817" s="33">
        <f>YEAR(Tableau1[[#This Row],[Date]])</f>
        <v>2026</v>
      </c>
      <c r="F817" s="34"/>
      <c r="G817" s="34"/>
      <c r="H817" s="34"/>
      <c r="I817" s="34"/>
      <c r="J817" s="34"/>
      <c r="K817" s="39">
        <f>MOD(Tableau1[[#This Row],[Fin
apm]]-Tableau1[[#This Row],[Début
apm]],1)+MOD(Tableau1[[#This Row],[Fin
matin]]-Tableau1[[#This Row],[Début
matin]],1)</f>
        <v>0</v>
      </c>
      <c r="L817" s="39">
        <f>IFERROR(VLOOKUP(Tableau1[[#This Row],[Abs.]],Tmotif[],3,0),0)</f>
        <v>0</v>
      </c>
      <c r="M817" s="46">
        <f ca="1">IF(WEEKDAY(Tableau1[[#This Row],[Date]],2)&lt;7,0,MAX(0,SUM(OFFSET(Tableau1[[#This Row],[Heures]],-6,,7))+SUM(OFFSET(Tableau1[[#This Row],[H_Abs]],-6,,7))-_HS))</f>
        <v>0</v>
      </c>
    </row>
    <row r="818" spans="2:13" ht="15" hidden="1" customHeight="1" x14ac:dyDescent="0.25">
      <c r="B818" s="31">
        <f>WEEKNUM(Tableau1[[#This Row],[Date]])</f>
        <v>13</v>
      </c>
      <c r="C818" s="32">
        <f>debut+ROW()-ROW(Tableau1[[#Headers],[Date]])-1</f>
        <v>46106</v>
      </c>
      <c r="D818" s="33" t="str">
        <f>UPPER(TEXT((Tableau1[[#This Row],[Date]]),"mmmm"))</f>
        <v>MARS</v>
      </c>
      <c r="E818" s="33">
        <f>YEAR(Tableau1[[#This Row],[Date]])</f>
        <v>2026</v>
      </c>
      <c r="F818" s="34"/>
      <c r="G818" s="34"/>
      <c r="H818" s="34"/>
      <c r="I818" s="34"/>
      <c r="J818" s="34"/>
      <c r="K818" s="39">
        <f>MOD(Tableau1[[#This Row],[Fin
apm]]-Tableau1[[#This Row],[Début
apm]],1)+MOD(Tableau1[[#This Row],[Fin
matin]]-Tableau1[[#This Row],[Début
matin]],1)</f>
        <v>0</v>
      </c>
      <c r="L818" s="39">
        <f>IFERROR(VLOOKUP(Tableau1[[#This Row],[Abs.]],Tmotif[],3,0),0)</f>
        <v>0</v>
      </c>
      <c r="M818" s="46">
        <f ca="1">IF(WEEKDAY(Tableau1[[#This Row],[Date]],2)&lt;7,0,MAX(0,SUM(OFFSET(Tableau1[[#This Row],[Heures]],-6,,7))+SUM(OFFSET(Tableau1[[#This Row],[H_Abs]],-6,,7))-_HS))</f>
        <v>0</v>
      </c>
    </row>
    <row r="819" spans="2:13" ht="15" hidden="1" customHeight="1" x14ac:dyDescent="0.25">
      <c r="B819" s="31">
        <f>WEEKNUM(Tableau1[[#This Row],[Date]])</f>
        <v>13</v>
      </c>
      <c r="C819" s="32">
        <f>debut+ROW()-ROW(Tableau1[[#Headers],[Date]])-1</f>
        <v>46107</v>
      </c>
      <c r="D819" s="33" t="str">
        <f>UPPER(TEXT((Tableau1[[#This Row],[Date]]),"mmmm"))</f>
        <v>MARS</v>
      </c>
      <c r="E819" s="33">
        <f>YEAR(Tableau1[[#This Row],[Date]])</f>
        <v>2026</v>
      </c>
      <c r="F819" s="34"/>
      <c r="G819" s="34"/>
      <c r="H819" s="34"/>
      <c r="I819" s="34"/>
      <c r="J819" s="34"/>
      <c r="K819" s="39">
        <f>MOD(Tableau1[[#This Row],[Fin
apm]]-Tableau1[[#This Row],[Début
apm]],1)+MOD(Tableau1[[#This Row],[Fin
matin]]-Tableau1[[#This Row],[Début
matin]],1)</f>
        <v>0</v>
      </c>
      <c r="L819" s="39">
        <f>IFERROR(VLOOKUP(Tableau1[[#This Row],[Abs.]],Tmotif[],3,0),0)</f>
        <v>0</v>
      </c>
      <c r="M819" s="46">
        <f ca="1">IF(WEEKDAY(Tableau1[[#This Row],[Date]],2)&lt;7,0,MAX(0,SUM(OFFSET(Tableau1[[#This Row],[Heures]],-6,,7))+SUM(OFFSET(Tableau1[[#This Row],[H_Abs]],-6,,7))-_HS))</f>
        <v>0</v>
      </c>
    </row>
    <row r="820" spans="2:13" ht="15" hidden="1" customHeight="1" x14ac:dyDescent="0.25">
      <c r="B820" s="31">
        <f>WEEKNUM(Tableau1[[#This Row],[Date]])</f>
        <v>13</v>
      </c>
      <c r="C820" s="32">
        <f>debut+ROW()-ROW(Tableau1[[#Headers],[Date]])-1</f>
        <v>46108</v>
      </c>
      <c r="D820" s="33" t="str">
        <f>UPPER(TEXT((Tableau1[[#This Row],[Date]]),"mmmm"))</f>
        <v>MARS</v>
      </c>
      <c r="E820" s="33">
        <f>YEAR(Tableau1[[#This Row],[Date]])</f>
        <v>2026</v>
      </c>
      <c r="F820" s="34"/>
      <c r="G820" s="34"/>
      <c r="H820" s="34"/>
      <c r="I820" s="34"/>
      <c r="J820" s="34"/>
      <c r="K820" s="39">
        <f>MOD(Tableau1[[#This Row],[Fin
apm]]-Tableau1[[#This Row],[Début
apm]],1)+MOD(Tableau1[[#This Row],[Fin
matin]]-Tableau1[[#This Row],[Début
matin]],1)</f>
        <v>0</v>
      </c>
      <c r="L820" s="39">
        <f>IFERROR(VLOOKUP(Tableau1[[#This Row],[Abs.]],Tmotif[],3,0),0)</f>
        <v>0</v>
      </c>
      <c r="M820" s="46">
        <f ca="1">IF(WEEKDAY(Tableau1[[#This Row],[Date]],2)&lt;7,0,MAX(0,SUM(OFFSET(Tableau1[[#This Row],[Heures]],-6,,7))+SUM(OFFSET(Tableau1[[#This Row],[H_Abs]],-6,,7))-_HS))</f>
        <v>0</v>
      </c>
    </row>
    <row r="821" spans="2:13" ht="15" hidden="1" customHeight="1" x14ac:dyDescent="0.25">
      <c r="B821" s="31">
        <f>WEEKNUM(Tableau1[[#This Row],[Date]])</f>
        <v>13</v>
      </c>
      <c r="C821" s="32">
        <f>debut+ROW()-ROW(Tableau1[[#Headers],[Date]])-1</f>
        <v>46109</v>
      </c>
      <c r="D821" s="33" t="str">
        <f>UPPER(TEXT((Tableau1[[#This Row],[Date]]),"mmmm"))</f>
        <v>MARS</v>
      </c>
      <c r="E821" s="33">
        <f>YEAR(Tableau1[[#This Row],[Date]])</f>
        <v>2026</v>
      </c>
      <c r="F821" s="34"/>
      <c r="G821" s="34"/>
      <c r="H821" s="34"/>
      <c r="I821" s="34"/>
      <c r="J821" s="34"/>
      <c r="K821" s="39">
        <f>MOD(Tableau1[[#This Row],[Fin
apm]]-Tableau1[[#This Row],[Début
apm]],1)+MOD(Tableau1[[#This Row],[Fin
matin]]-Tableau1[[#This Row],[Début
matin]],1)</f>
        <v>0</v>
      </c>
      <c r="L821" s="39">
        <f>IFERROR(VLOOKUP(Tableau1[[#This Row],[Abs.]],Tmotif[],3,0),0)</f>
        <v>0</v>
      </c>
      <c r="M821" s="46">
        <f ca="1">IF(WEEKDAY(Tableau1[[#This Row],[Date]],2)&lt;7,0,MAX(0,SUM(OFFSET(Tableau1[[#This Row],[Heures]],-6,,7))+SUM(OFFSET(Tableau1[[#This Row],[H_Abs]],-6,,7))-_HS))</f>
        <v>0</v>
      </c>
    </row>
    <row r="822" spans="2:13" ht="15" hidden="1" customHeight="1" x14ac:dyDescent="0.25">
      <c r="B822" s="31">
        <f>WEEKNUM(Tableau1[[#This Row],[Date]])</f>
        <v>14</v>
      </c>
      <c r="C822" s="32">
        <f>debut+ROW()-ROW(Tableau1[[#Headers],[Date]])-1</f>
        <v>46110</v>
      </c>
      <c r="D822" s="33" t="str">
        <f>UPPER(TEXT((Tableau1[[#This Row],[Date]]),"mmmm"))</f>
        <v>MARS</v>
      </c>
      <c r="E822" s="33">
        <f>YEAR(Tableau1[[#This Row],[Date]])</f>
        <v>2026</v>
      </c>
      <c r="F822" s="34"/>
      <c r="G822" s="34"/>
      <c r="H822" s="34"/>
      <c r="I822" s="34"/>
      <c r="J822" s="34"/>
      <c r="K822" s="39">
        <f>MOD(Tableau1[[#This Row],[Fin
apm]]-Tableau1[[#This Row],[Début
apm]],1)+MOD(Tableau1[[#This Row],[Fin
matin]]-Tableau1[[#This Row],[Début
matin]],1)</f>
        <v>0</v>
      </c>
      <c r="L822" s="39">
        <f>IFERROR(VLOOKUP(Tableau1[[#This Row],[Abs.]],Tmotif[],3,0),0)</f>
        <v>0</v>
      </c>
      <c r="M822" s="46">
        <f ca="1">IF(WEEKDAY(Tableau1[[#This Row],[Date]],2)&lt;7,0,MAX(0,SUM(OFFSET(Tableau1[[#This Row],[Heures]],-6,,7))+SUM(OFFSET(Tableau1[[#This Row],[H_Abs]],-6,,7))-_HS))</f>
        <v>0</v>
      </c>
    </row>
    <row r="823" spans="2:13" ht="15" hidden="1" customHeight="1" x14ac:dyDescent="0.25">
      <c r="B823" s="31">
        <f>WEEKNUM(Tableau1[[#This Row],[Date]])</f>
        <v>14</v>
      </c>
      <c r="C823" s="32">
        <f>debut+ROW()-ROW(Tableau1[[#Headers],[Date]])-1</f>
        <v>46111</v>
      </c>
      <c r="D823" s="33" t="str">
        <f>UPPER(TEXT((Tableau1[[#This Row],[Date]]),"mmmm"))</f>
        <v>MARS</v>
      </c>
      <c r="E823" s="33">
        <f>YEAR(Tableau1[[#This Row],[Date]])</f>
        <v>2026</v>
      </c>
      <c r="F823" s="34"/>
      <c r="G823" s="34"/>
      <c r="H823" s="34"/>
      <c r="I823" s="34"/>
      <c r="J823" s="34"/>
      <c r="K823" s="39">
        <f>MOD(Tableau1[[#This Row],[Fin
apm]]-Tableau1[[#This Row],[Début
apm]],1)+MOD(Tableau1[[#This Row],[Fin
matin]]-Tableau1[[#This Row],[Début
matin]],1)</f>
        <v>0</v>
      </c>
      <c r="L823" s="39">
        <f>IFERROR(VLOOKUP(Tableau1[[#This Row],[Abs.]],Tmotif[],3,0),0)</f>
        <v>0</v>
      </c>
      <c r="M823" s="46">
        <f ca="1">IF(WEEKDAY(Tableau1[[#This Row],[Date]],2)&lt;7,0,MAX(0,SUM(OFFSET(Tableau1[[#This Row],[Heures]],-6,,7))+SUM(OFFSET(Tableau1[[#This Row],[H_Abs]],-6,,7))-_HS))</f>
        <v>0</v>
      </c>
    </row>
    <row r="824" spans="2:13" ht="15" hidden="1" customHeight="1" x14ac:dyDescent="0.25">
      <c r="B824" s="31">
        <f>WEEKNUM(Tableau1[[#This Row],[Date]])</f>
        <v>14</v>
      </c>
      <c r="C824" s="32">
        <f>debut+ROW()-ROW(Tableau1[[#Headers],[Date]])-1</f>
        <v>46112</v>
      </c>
      <c r="D824" s="33" t="str">
        <f>UPPER(TEXT((Tableau1[[#This Row],[Date]]),"mmmm"))</f>
        <v>MARS</v>
      </c>
      <c r="E824" s="33">
        <f>YEAR(Tableau1[[#This Row],[Date]])</f>
        <v>2026</v>
      </c>
      <c r="F824" s="34"/>
      <c r="G824" s="34"/>
      <c r="H824" s="34"/>
      <c r="I824" s="34"/>
      <c r="J824" s="34"/>
      <c r="K824" s="39">
        <f>MOD(Tableau1[[#This Row],[Fin
apm]]-Tableau1[[#This Row],[Début
apm]],1)+MOD(Tableau1[[#This Row],[Fin
matin]]-Tableau1[[#This Row],[Début
matin]],1)</f>
        <v>0</v>
      </c>
      <c r="L824" s="39">
        <f>IFERROR(VLOOKUP(Tableau1[[#This Row],[Abs.]],Tmotif[],3,0),0)</f>
        <v>0</v>
      </c>
      <c r="M824" s="46">
        <f ca="1">IF(WEEKDAY(Tableau1[[#This Row],[Date]],2)&lt;7,0,MAX(0,SUM(OFFSET(Tableau1[[#This Row],[Heures]],-6,,7))+SUM(OFFSET(Tableau1[[#This Row],[H_Abs]],-6,,7))-_HS))</f>
        <v>0</v>
      </c>
    </row>
    <row r="825" spans="2:13" ht="15" hidden="1" customHeight="1" x14ac:dyDescent="0.25">
      <c r="B825" s="31">
        <f>WEEKNUM(Tableau1[[#This Row],[Date]])</f>
        <v>14</v>
      </c>
      <c r="C825" s="32">
        <f>debut+ROW()-ROW(Tableau1[[#Headers],[Date]])-1</f>
        <v>46113</v>
      </c>
      <c r="D825" s="33" t="str">
        <f>UPPER(TEXT((Tableau1[[#This Row],[Date]]),"mmmm"))</f>
        <v>AVRIL</v>
      </c>
      <c r="E825" s="33">
        <f>YEAR(Tableau1[[#This Row],[Date]])</f>
        <v>2026</v>
      </c>
      <c r="F825" s="34"/>
      <c r="G825" s="34"/>
      <c r="H825" s="34"/>
      <c r="I825" s="34"/>
      <c r="J825" s="34"/>
      <c r="K825" s="39">
        <f>MOD(Tableau1[[#This Row],[Fin
apm]]-Tableau1[[#This Row],[Début
apm]],1)+MOD(Tableau1[[#This Row],[Fin
matin]]-Tableau1[[#This Row],[Début
matin]],1)</f>
        <v>0</v>
      </c>
      <c r="L825" s="39">
        <f>IFERROR(VLOOKUP(Tableau1[[#This Row],[Abs.]],Tmotif[],3,0),0)</f>
        <v>0</v>
      </c>
      <c r="M825" s="46">
        <f ca="1">IF(WEEKDAY(Tableau1[[#This Row],[Date]],2)&lt;7,0,MAX(0,SUM(OFFSET(Tableau1[[#This Row],[Heures]],-6,,7))+SUM(OFFSET(Tableau1[[#This Row],[H_Abs]],-6,,7))-_HS))</f>
        <v>0</v>
      </c>
    </row>
    <row r="826" spans="2:13" ht="15" hidden="1" customHeight="1" x14ac:dyDescent="0.25">
      <c r="B826" s="31">
        <f>WEEKNUM(Tableau1[[#This Row],[Date]])</f>
        <v>14</v>
      </c>
      <c r="C826" s="32">
        <f>debut+ROW()-ROW(Tableau1[[#Headers],[Date]])-1</f>
        <v>46114</v>
      </c>
      <c r="D826" s="33" t="str">
        <f>UPPER(TEXT((Tableau1[[#This Row],[Date]]),"mmmm"))</f>
        <v>AVRIL</v>
      </c>
      <c r="E826" s="33">
        <f>YEAR(Tableau1[[#This Row],[Date]])</f>
        <v>2026</v>
      </c>
      <c r="F826" s="34"/>
      <c r="G826" s="34"/>
      <c r="H826" s="34"/>
      <c r="I826" s="34"/>
      <c r="J826" s="34"/>
      <c r="K826" s="39">
        <f>MOD(Tableau1[[#This Row],[Fin
apm]]-Tableau1[[#This Row],[Début
apm]],1)+MOD(Tableau1[[#This Row],[Fin
matin]]-Tableau1[[#This Row],[Début
matin]],1)</f>
        <v>0</v>
      </c>
      <c r="L826" s="39">
        <f>IFERROR(VLOOKUP(Tableau1[[#This Row],[Abs.]],Tmotif[],3,0),0)</f>
        <v>0</v>
      </c>
      <c r="M826" s="46">
        <f ca="1">IF(WEEKDAY(Tableau1[[#This Row],[Date]],2)&lt;7,0,MAX(0,SUM(OFFSET(Tableau1[[#This Row],[Heures]],-6,,7))+SUM(OFFSET(Tableau1[[#This Row],[H_Abs]],-6,,7))-_HS))</f>
        <v>0</v>
      </c>
    </row>
    <row r="827" spans="2:13" ht="15" hidden="1" customHeight="1" x14ac:dyDescent="0.25">
      <c r="B827" s="31">
        <f>WEEKNUM(Tableau1[[#This Row],[Date]])</f>
        <v>14</v>
      </c>
      <c r="C827" s="32">
        <f>debut+ROW()-ROW(Tableau1[[#Headers],[Date]])-1</f>
        <v>46115</v>
      </c>
      <c r="D827" s="33" t="str">
        <f>UPPER(TEXT((Tableau1[[#This Row],[Date]]),"mmmm"))</f>
        <v>AVRIL</v>
      </c>
      <c r="E827" s="33">
        <f>YEAR(Tableau1[[#This Row],[Date]])</f>
        <v>2026</v>
      </c>
      <c r="F827" s="34"/>
      <c r="G827" s="34"/>
      <c r="H827" s="34"/>
      <c r="I827" s="34"/>
      <c r="J827" s="34"/>
      <c r="K827" s="39">
        <f>MOD(Tableau1[[#This Row],[Fin
apm]]-Tableau1[[#This Row],[Début
apm]],1)+MOD(Tableau1[[#This Row],[Fin
matin]]-Tableau1[[#This Row],[Début
matin]],1)</f>
        <v>0</v>
      </c>
      <c r="L827" s="39">
        <f>IFERROR(VLOOKUP(Tableau1[[#This Row],[Abs.]],Tmotif[],3,0),0)</f>
        <v>0</v>
      </c>
      <c r="M827" s="46">
        <f ca="1">IF(WEEKDAY(Tableau1[[#This Row],[Date]],2)&lt;7,0,MAX(0,SUM(OFFSET(Tableau1[[#This Row],[Heures]],-6,,7))+SUM(OFFSET(Tableau1[[#This Row],[H_Abs]],-6,,7))-_HS))</f>
        <v>0</v>
      </c>
    </row>
    <row r="828" spans="2:13" ht="15" hidden="1" customHeight="1" x14ac:dyDescent="0.25">
      <c r="B828" s="31">
        <f>WEEKNUM(Tableau1[[#This Row],[Date]])</f>
        <v>14</v>
      </c>
      <c r="C828" s="32">
        <f>debut+ROW()-ROW(Tableau1[[#Headers],[Date]])-1</f>
        <v>46116</v>
      </c>
      <c r="D828" s="33" t="str">
        <f>UPPER(TEXT((Tableau1[[#This Row],[Date]]),"mmmm"))</f>
        <v>AVRIL</v>
      </c>
      <c r="E828" s="33">
        <f>YEAR(Tableau1[[#This Row],[Date]])</f>
        <v>2026</v>
      </c>
      <c r="F828" s="34"/>
      <c r="G828" s="34"/>
      <c r="H828" s="34"/>
      <c r="I828" s="34"/>
      <c r="J828" s="34"/>
      <c r="K828" s="39">
        <f>MOD(Tableau1[[#This Row],[Fin
apm]]-Tableau1[[#This Row],[Début
apm]],1)+MOD(Tableau1[[#This Row],[Fin
matin]]-Tableau1[[#This Row],[Début
matin]],1)</f>
        <v>0</v>
      </c>
      <c r="L828" s="39">
        <f>IFERROR(VLOOKUP(Tableau1[[#This Row],[Abs.]],Tmotif[],3,0),0)</f>
        <v>0</v>
      </c>
      <c r="M828" s="46">
        <f ca="1">IF(WEEKDAY(Tableau1[[#This Row],[Date]],2)&lt;7,0,MAX(0,SUM(OFFSET(Tableau1[[#This Row],[Heures]],-6,,7))+SUM(OFFSET(Tableau1[[#This Row],[H_Abs]],-6,,7))-_HS))</f>
        <v>0</v>
      </c>
    </row>
    <row r="829" spans="2:13" ht="15" hidden="1" customHeight="1" x14ac:dyDescent="0.25">
      <c r="B829" s="31">
        <f>WEEKNUM(Tableau1[[#This Row],[Date]])</f>
        <v>15</v>
      </c>
      <c r="C829" s="32">
        <f>debut+ROW()-ROW(Tableau1[[#Headers],[Date]])-1</f>
        <v>46117</v>
      </c>
      <c r="D829" s="33" t="str">
        <f>UPPER(TEXT((Tableau1[[#This Row],[Date]]),"mmmm"))</f>
        <v>AVRIL</v>
      </c>
      <c r="E829" s="33">
        <f>YEAR(Tableau1[[#This Row],[Date]])</f>
        <v>2026</v>
      </c>
      <c r="F829" s="34"/>
      <c r="G829" s="34"/>
      <c r="H829" s="34"/>
      <c r="I829" s="34"/>
      <c r="J829" s="34"/>
      <c r="K829" s="39">
        <f>MOD(Tableau1[[#This Row],[Fin
apm]]-Tableau1[[#This Row],[Début
apm]],1)+MOD(Tableau1[[#This Row],[Fin
matin]]-Tableau1[[#This Row],[Début
matin]],1)</f>
        <v>0</v>
      </c>
      <c r="L829" s="39">
        <f>IFERROR(VLOOKUP(Tableau1[[#This Row],[Abs.]],Tmotif[],3,0),0)</f>
        <v>0</v>
      </c>
      <c r="M829" s="46">
        <f ca="1">IF(WEEKDAY(Tableau1[[#This Row],[Date]],2)&lt;7,0,MAX(0,SUM(OFFSET(Tableau1[[#This Row],[Heures]],-6,,7))+SUM(OFFSET(Tableau1[[#This Row],[H_Abs]],-6,,7))-_HS))</f>
        <v>0</v>
      </c>
    </row>
    <row r="830" spans="2:13" ht="15" hidden="1" customHeight="1" x14ac:dyDescent="0.25">
      <c r="B830" s="31">
        <f>WEEKNUM(Tableau1[[#This Row],[Date]])</f>
        <v>15</v>
      </c>
      <c r="C830" s="32">
        <f>debut+ROW()-ROW(Tableau1[[#Headers],[Date]])-1</f>
        <v>46118</v>
      </c>
      <c r="D830" s="33" t="str">
        <f>UPPER(TEXT((Tableau1[[#This Row],[Date]]),"mmmm"))</f>
        <v>AVRIL</v>
      </c>
      <c r="E830" s="33">
        <f>YEAR(Tableau1[[#This Row],[Date]])</f>
        <v>2026</v>
      </c>
      <c r="F830" s="34"/>
      <c r="G830" s="34"/>
      <c r="H830" s="34"/>
      <c r="I830" s="34"/>
      <c r="J830" s="34"/>
      <c r="K830" s="39">
        <f>MOD(Tableau1[[#This Row],[Fin
apm]]-Tableau1[[#This Row],[Début
apm]],1)+MOD(Tableau1[[#This Row],[Fin
matin]]-Tableau1[[#This Row],[Début
matin]],1)</f>
        <v>0</v>
      </c>
      <c r="L830" s="39">
        <f>IFERROR(VLOOKUP(Tableau1[[#This Row],[Abs.]],Tmotif[],3,0),0)</f>
        <v>0</v>
      </c>
      <c r="M830" s="46">
        <f ca="1">IF(WEEKDAY(Tableau1[[#This Row],[Date]],2)&lt;7,0,MAX(0,SUM(OFFSET(Tableau1[[#This Row],[Heures]],-6,,7))+SUM(OFFSET(Tableau1[[#This Row],[H_Abs]],-6,,7))-_HS))</f>
        <v>0</v>
      </c>
    </row>
    <row r="831" spans="2:13" ht="15" hidden="1" customHeight="1" x14ac:dyDescent="0.25">
      <c r="B831" s="31">
        <f>WEEKNUM(Tableau1[[#This Row],[Date]])</f>
        <v>15</v>
      </c>
      <c r="C831" s="32">
        <f>debut+ROW()-ROW(Tableau1[[#Headers],[Date]])-1</f>
        <v>46119</v>
      </c>
      <c r="D831" s="33" t="str">
        <f>UPPER(TEXT((Tableau1[[#This Row],[Date]]),"mmmm"))</f>
        <v>AVRIL</v>
      </c>
      <c r="E831" s="33">
        <f>YEAR(Tableau1[[#This Row],[Date]])</f>
        <v>2026</v>
      </c>
      <c r="F831" s="34"/>
      <c r="G831" s="34"/>
      <c r="H831" s="34"/>
      <c r="I831" s="34"/>
      <c r="J831" s="34"/>
      <c r="K831" s="39">
        <f>MOD(Tableau1[[#This Row],[Fin
apm]]-Tableau1[[#This Row],[Début
apm]],1)+MOD(Tableau1[[#This Row],[Fin
matin]]-Tableau1[[#This Row],[Début
matin]],1)</f>
        <v>0</v>
      </c>
      <c r="L831" s="39">
        <f>IFERROR(VLOOKUP(Tableau1[[#This Row],[Abs.]],Tmotif[],3,0),0)</f>
        <v>0</v>
      </c>
      <c r="M831" s="46">
        <f ca="1">IF(WEEKDAY(Tableau1[[#This Row],[Date]],2)&lt;7,0,MAX(0,SUM(OFFSET(Tableau1[[#This Row],[Heures]],-6,,7))+SUM(OFFSET(Tableau1[[#This Row],[H_Abs]],-6,,7))-_HS))</f>
        <v>0</v>
      </c>
    </row>
    <row r="832" spans="2:13" ht="15" hidden="1" customHeight="1" x14ac:dyDescent="0.25">
      <c r="B832" s="31">
        <f>WEEKNUM(Tableau1[[#This Row],[Date]])</f>
        <v>15</v>
      </c>
      <c r="C832" s="32">
        <f>debut+ROW()-ROW(Tableau1[[#Headers],[Date]])-1</f>
        <v>46120</v>
      </c>
      <c r="D832" s="33" t="str">
        <f>UPPER(TEXT((Tableau1[[#This Row],[Date]]),"mmmm"))</f>
        <v>AVRIL</v>
      </c>
      <c r="E832" s="33">
        <f>YEAR(Tableau1[[#This Row],[Date]])</f>
        <v>2026</v>
      </c>
      <c r="F832" s="34"/>
      <c r="G832" s="34"/>
      <c r="H832" s="34"/>
      <c r="I832" s="34"/>
      <c r="J832" s="34"/>
      <c r="K832" s="39">
        <f>MOD(Tableau1[[#This Row],[Fin
apm]]-Tableau1[[#This Row],[Début
apm]],1)+MOD(Tableau1[[#This Row],[Fin
matin]]-Tableau1[[#This Row],[Début
matin]],1)</f>
        <v>0</v>
      </c>
      <c r="L832" s="39">
        <f>IFERROR(VLOOKUP(Tableau1[[#This Row],[Abs.]],Tmotif[],3,0),0)</f>
        <v>0</v>
      </c>
      <c r="M832" s="46">
        <f ca="1">IF(WEEKDAY(Tableau1[[#This Row],[Date]],2)&lt;7,0,MAX(0,SUM(OFFSET(Tableau1[[#This Row],[Heures]],-6,,7))+SUM(OFFSET(Tableau1[[#This Row],[H_Abs]],-6,,7))-_HS))</f>
        <v>0</v>
      </c>
    </row>
    <row r="833" spans="2:13" ht="15" hidden="1" customHeight="1" x14ac:dyDescent="0.25">
      <c r="B833" s="31">
        <f>WEEKNUM(Tableau1[[#This Row],[Date]])</f>
        <v>15</v>
      </c>
      <c r="C833" s="32">
        <f>debut+ROW()-ROW(Tableau1[[#Headers],[Date]])-1</f>
        <v>46121</v>
      </c>
      <c r="D833" s="33" t="str">
        <f>UPPER(TEXT((Tableau1[[#This Row],[Date]]),"mmmm"))</f>
        <v>AVRIL</v>
      </c>
      <c r="E833" s="33">
        <f>YEAR(Tableau1[[#This Row],[Date]])</f>
        <v>2026</v>
      </c>
      <c r="F833" s="34"/>
      <c r="G833" s="34"/>
      <c r="H833" s="34"/>
      <c r="I833" s="34"/>
      <c r="J833" s="34"/>
      <c r="K833" s="39">
        <f>MOD(Tableau1[[#This Row],[Fin
apm]]-Tableau1[[#This Row],[Début
apm]],1)+MOD(Tableau1[[#This Row],[Fin
matin]]-Tableau1[[#This Row],[Début
matin]],1)</f>
        <v>0</v>
      </c>
      <c r="L833" s="39">
        <f>IFERROR(VLOOKUP(Tableau1[[#This Row],[Abs.]],Tmotif[],3,0),0)</f>
        <v>0</v>
      </c>
      <c r="M833" s="46">
        <f ca="1">IF(WEEKDAY(Tableau1[[#This Row],[Date]],2)&lt;7,0,MAX(0,SUM(OFFSET(Tableau1[[#This Row],[Heures]],-6,,7))+SUM(OFFSET(Tableau1[[#This Row],[H_Abs]],-6,,7))-_HS))</f>
        <v>0</v>
      </c>
    </row>
    <row r="834" spans="2:13" ht="15" hidden="1" customHeight="1" x14ac:dyDescent="0.25">
      <c r="B834" s="31">
        <f>WEEKNUM(Tableau1[[#This Row],[Date]])</f>
        <v>15</v>
      </c>
      <c r="C834" s="32">
        <f>debut+ROW()-ROW(Tableau1[[#Headers],[Date]])-1</f>
        <v>46122</v>
      </c>
      <c r="D834" s="33" t="str">
        <f>UPPER(TEXT((Tableau1[[#This Row],[Date]]),"mmmm"))</f>
        <v>AVRIL</v>
      </c>
      <c r="E834" s="33">
        <f>YEAR(Tableau1[[#This Row],[Date]])</f>
        <v>2026</v>
      </c>
      <c r="F834" s="34"/>
      <c r="G834" s="34"/>
      <c r="H834" s="34"/>
      <c r="I834" s="34"/>
      <c r="J834" s="34"/>
      <c r="K834" s="39">
        <f>MOD(Tableau1[[#This Row],[Fin
apm]]-Tableau1[[#This Row],[Début
apm]],1)+MOD(Tableau1[[#This Row],[Fin
matin]]-Tableau1[[#This Row],[Début
matin]],1)</f>
        <v>0</v>
      </c>
      <c r="L834" s="39">
        <f>IFERROR(VLOOKUP(Tableau1[[#This Row],[Abs.]],Tmotif[],3,0),0)</f>
        <v>0</v>
      </c>
      <c r="M834" s="46">
        <f ca="1">IF(WEEKDAY(Tableau1[[#This Row],[Date]],2)&lt;7,0,MAX(0,SUM(OFFSET(Tableau1[[#This Row],[Heures]],-6,,7))+SUM(OFFSET(Tableau1[[#This Row],[H_Abs]],-6,,7))-_HS))</f>
        <v>0</v>
      </c>
    </row>
    <row r="835" spans="2:13" ht="15" hidden="1" customHeight="1" x14ac:dyDescent="0.25">
      <c r="B835" s="31">
        <f>WEEKNUM(Tableau1[[#This Row],[Date]])</f>
        <v>15</v>
      </c>
      <c r="C835" s="32">
        <f>debut+ROW()-ROW(Tableau1[[#Headers],[Date]])-1</f>
        <v>46123</v>
      </c>
      <c r="D835" s="33" t="str">
        <f>UPPER(TEXT((Tableau1[[#This Row],[Date]]),"mmmm"))</f>
        <v>AVRIL</v>
      </c>
      <c r="E835" s="33">
        <f>YEAR(Tableau1[[#This Row],[Date]])</f>
        <v>2026</v>
      </c>
      <c r="F835" s="34"/>
      <c r="G835" s="34"/>
      <c r="H835" s="34"/>
      <c r="I835" s="34"/>
      <c r="J835" s="34"/>
      <c r="K835" s="39">
        <f>MOD(Tableau1[[#This Row],[Fin
apm]]-Tableau1[[#This Row],[Début
apm]],1)+MOD(Tableau1[[#This Row],[Fin
matin]]-Tableau1[[#This Row],[Début
matin]],1)</f>
        <v>0</v>
      </c>
      <c r="L835" s="39">
        <f>IFERROR(VLOOKUP(Tableau1[[#This Row],[Abs.]],Tmotif[],3,0),0)</f>
        <v>0</v>
      </c>
      <c r="M835" s="46">
        <f ca="1">IF(WEEKDAY(Tableau1[[#This Row],[Date]],2)&lt;7,0,MAX(0,SUM(OFFSET(Tableau1[[#This Row],[Heures]],-6,,7))+SUM(OFFSET(Tableau1[[#This Row],[H_Abs]],-6,,7))-_HS))</f>
        <v>0</v>
      </c>
    </row>
    <row r="836" spans="2:13" ht="15" hidden="1" customHeight="1" x14ac:dyDescent="0.25">
      <c r="B836" s="31">
        <f>WEEKNUM(Tableau1[[#This Row],[Date]])</f>
        <v>16</v>
      </c>
      <c r="C836" s="32">
        <f>debut+ROW()-ROW(Tableau1[[#Headers],[Date]])-1</f>
        <v>46124</v>
      </c>
      <c r="D836" s="33" t="str">
        <f>UPPER(TEXT((Tableau1[[#This Row],[Date]]),"mmmm"))</f>
        <v>AVRIL</v>
      </c>
      <c r="E836" s="33">
        <f>YEAR(Tableau1[[#This Row],[Date]])</f>
        <v>2026</v>
      </c>
      <c r="F836" s="34"/>
      <c r="G836" s="34"/>
      <c r="H836" s="34"/>
      <c r="I836" s="34"/>
      <c r="J836" s="34"/>
      <c r="K836" s="39">
        <f>MOD(Tableau1[[#This Row],[Fin
apm]]-Tableau1[[#This Row],[Début
apm]],1)+MOD(Tableau1[[#This Row],[Fin
matin]]-Tableau1[[#This Row],[Début
matin]],1)</f>
        <v>0</v>
      </c>
      <c r="L836" s="39">
        <f>IFERROR(VLOOKUP(Tableau1[[#This Row],[Abs.]],Tmotif[],3,0),0)</f>
        <v>0</v>
      </c>
      <c r="M836" s="46">
        <f ca="1">IF(WEEKDAY(Tableau1[[#This Row],[Date]],2)&lt;7,0,MAX(0,SUM(OFFSET(Tableau1[[#This Row],[Heures]],-6,,7))+SUM(OFFSET(Tableau1[[#This Row],[H_Abs]],-6,,7))-_HS))</f>
        <v>0</v>
      </c>
    </row>
    <row r="837" spans="2:13" ht="15" hidden="1" customHeight="1" x14ac:dyDescent="0.25">
      <c r="B837" s="31">
        <f>WEEKNUM(Tableau1[[#This Row],[Date]])</f>
        <v>16</v>
      </c>
      <c r="C837" s="32">
        <f>debut+ROW()-ROW(Tableau1[[#Headers],[Date]])-1</f>
        <v>46125</v>
      </c>
      <c r="D837" s="33" t="str">
        <f>UPPER(TEXT((Tableau1[[#This Row],[Date]]),"mmmm"))</f>
        <v>AVRIL</v>
      </c>
      <c r="E837" s="33">
        <f>YEAR(Tableau1[[#This Row],[Date]])</f>
        <v>2026</v>
      </c>
      <c r="F837" s="34"/>
      <c r="G837" s="34"/>
      <c r="H837" s="34"/>
      <c r="I837" s="34"/>
      <c r="J837" s="34"/>
      <c r="K837" s="39">
        <f>MOD(Tableau1[[#This Row],[Fin
apm]]-Tableau1[[#This Row],[Début
apm]],1)+MOD(Tableau1[[#This Row],[Fin
matin]]-Tableau1[[#This Row],[Début
matin]],1)</f>
        <v>0</v>
      </c>
      <c r="L837" s="39">
        <f>IFERROR(VLOOKUP(Tableau1[[#This Row],[Abs.]],Tmotif[],3,0),0)</f>
        <v>0</v>
      </c>
      <c r="M837" s="46">
        <f ca="1">IF(WEEKDAY(Tableau1[[#This Row],[Date]],2)&lt;7,0,MAX(0,SUM(OFFSET(Tableau1[[#This Row],[Heures]],-6,,7))+SUM(OFFSET(Tableau1[[#This Row],[H_Abs]],-6,,7))-_HS))</f>
        <v>0</v>
      </c>
    </row>
    <row r="838" spans="2:13" ht="15" hidden="1" customHeight="1" x14ac:dyDescent="0.25">
      <c r="B838" s="31">
        <f>WEEKNUM(Tableau1[[#This Row],[Date]])</f>
        <v>16</v>
      </c>
      <c r="C838" s="32">
        <f>debut+ROW()-ROW(Tableau1[[#Headers],[Date]])-1</f>
        <v>46126</v>
      </c>
      <c r="D838" s="33" t="str">
        <f>UPPER(TEXT((Tableau1[[#This Row],[Date]]),"mmmm"))</f>
        <v>AVRIL</v>
      </c>
      <c r="E838" s="33">
        <f>YEAR(Tableau1[[#This Row],[Date]])</f>
        <v>2026</v>
      </c>
      <c r="F838" s="34"/>
      <c r="G838" s="34"/>
      <c r="H838" s="34"/>
      <c r="I838" s="34"/>
      <c r="J838" s="34"/>
      <c r="K838" s="39">
        <f>MOD(Tableau1[[#This Row],[Fin
apm]]-Tableau1[[#This Row],[Début
apm]],1)+MOD(Tableau1[[#This Row],[Fin
matin]]-Tableau1[[#This Row],[Début
matin]],1)</f>
        <v>0</v>
      </c>
      <c r="L838" s="39">
        <f>IFERROR(VLOOKUP(Tableau1[[#This Row],[Abs.]],Tmotif[],3,0),0)</f>
        <v>0</v>
      </c>
      <c r="M838" s="46">
        <f ca="1">IF(WEEKDAY(Tableau1[[#This Row],[Date]],2)&lt;7,0,MAX(0,SUM(OFFSET(Tableau1[[#This Row],[Heures]],-6,,7))+SUM(OFFSET(Tableau1[[#This Row],[H_Abs]],-6,,7))-_HS))</f>
        <v>0</v>
      </c>
    </row>
    <row r="839" spans="2:13" ht="15" hidden="1" customHeight="1" x14ac:dyDescent="0.25">
      <c r="B839" s="31">
        <f>WEEKNUM(Tableau1[[#This Row],[Date]])</f>
        <v>16</v>
      </c>
      <c r="C839" s="32">
        <f>debut+ROW()-ROW(Tableau1[[#Headers],[Date]])-1</f>
        <v>46127</v>
      </c>
      <c r="D839" s="33" t="str">
        <f>UPPER(TEXT((Tableau1[[#This Row],[Date]]),"mmmm"))</f>
        <v>AVRIL</v>
      </c>
      <c r="E839" s="33">
        <f>YEAR(Tableau1[[#This Row],[Date]])</f>
        <v>2026</v>
      </c>
      <c r="F839" s="34"/>
      <c r="G839" s="34"/>
      <c r="H839" s="34"/>
      <c r="I839" s="34"/>
      <c r="J839" s="34"/>
      <c r="K839" s="39">
        <f>MOD(Tableau1[[#This Row],[Fin
apm]]-Tableau1[[#This Row],[Début
apm]],1)+MOD(Tableau1[[#This Row],[Fin
matin]]-Tableau1[[#This Row],[Début
matin]],1)</f>
        <v>0</v>
      </c>
      <c r="L839" s="39">
        <f>IFERROR(VLOOKUP(Tableau1[[#This Row],[Abs.]],Tmotif[],3,0),0)</f>
        <v>0</v>
      </c>
      <c r="M839" s="46">
        <f ca="1">IF(WEEKDAY(Tableau1[[#This Row],[Date]],2)&lt;7,0,MAX(0,SUM(OFFSET(Tableau1[[#This Row],[Heures]],-6,,7))+SUM(OFFSET(Tableau1[[#This Row],[H_Abs]],-6,,7))-_HS))</f>
        <v>0</v>
      </c>
    </row>
    <row r="840" spans="2:13" ht="15" hidden="1" customHeight="1" x14ac:dyDescent="0.25">
      <c r="B840" s="31">
        <f>WEEKNUM(Tableau1[[#This Row],[Date]])</f>
        <v>16</v>
      </c>
      <c r="C840" s="32">
        <f>debut+ROW()-ROW(Tableau1[[#Headers],[Date]])-1</f>
        <v>46128</v>
      </c>
      <c r="D840" s="33" t="str">
        <f>UPPER(TEXT((Tableau1[[#This Row],[Date]]),"mmmm"))</f>
        <v>AVRIL</v>
      </c>
      <c r="E840" s="33">
        <f>YEAR(Tableau1[[#This Row],[Date]])</f>
        <v>2026</v>
      </c>
      <c r="F840" s="34"/>
      <c r="G840" s="34"/>
      <c r="H840" s="34"/>
      <c r="I840" s="34"/>
      <c r="J840" s="34"/>
      <c r="K840" s="39">
        <f>MOD(Tableau1[[#This Row],[Fin
apm]]-Tableau1[[#This Row],[Début
apm]],1)+MOD(Tableau1[[#This Row],[Fin
matin]]-Tableau1[[#This Row],[Début
matin]],1)</f>
        <v>0</v>
      </c>
      <c r="L840" s="39">
        <f>IFERROR(VLOOKUP(Tableau1[[#This Row],[Abs.]],Tmotif[],3,0),0)</f>
        <v>0</v>
      </c>
      <c r="M840" s="46">
        <f ca="1">IF(WEEKDAY(Tableau1[[#This Row],[Date]],2)&lt;7,0,MAX(0,SUM(OFFSET(Tableau1[[#This Row],[Heures]],-6,,7))+SUM(OFFSET(Tableau1[[#This Row],[H_Abs]],-6,,7))-_HS))</f>
        <v>0</v>
      </c>
    </row>
    <row r="841" spans="2:13" ht="15" hidden="1" customHeight="1" x14ac:dyDescent="0.25">
      <c r="B841" s="31">
        <f>WEEKNUM(Tableau1[[#This Row],[Date]])</f>
        <v>16</v>
      </c>
      <c r="C841" s="32">
        <f>debut+ROW()-ROW(Tableau1[[#Headers],[Date]])-1</f>
        <v>46129</v>
      </c>
      <c r="D841" s="33" t="str">
        <f>UPPER(TEXT((Tableau1[[#This Row],[Date]]),"mmmm"))</f>
        <v>AVRIL</v>
      </c>
      <c r="E841" s="33">
        <f>YEAR(Tableau1[[#This Row],[Date]])</f>
        <v>2026</v>
      </c>
      <c r="F841" s="34"/>
      <c r="G841" s="34"/>
      <c r="H841" s="34"/>
      <c r="I841" s="34"/>
      <c r="J841" s="34"/>
      <c r="K841" s="39">
        <f>MOD(Tableau1[[#This Row],[Fin
apm]]-Tableau1[[#This Row],[Début
apm]],1)+MOD(Tableau1[[#This Row],[Fin
matin]]-Tableau1[[#This Row],[Début
matin]],1)</f>
        <v>0</v>
      </c>
      <c r="L841" s="39">
        <f>IFERROR(VLOOKUP(Tableau1[[#This Row],[Abs.]],Tmotif[],3,0),0)</f>
        <v>0</v>
      </c>
      <c r="M841" s="46">
        <f ca="1">IF(WEEKDAY(Tableau1[[#This Row],[Date]],2)&lt;7,0,MAX(0,SUM(OFFSET(Tableau1[[#This Row],[Heures]],-6,,7))+SUM(OFFSET(Tableau1[[#This Row],[H_Abs]],-6,,7))-_HS))</f>
        <v>0</v>
      </c>
    </row>
    <row r="842" spans="2:13" ht="15" hidden="1" customHeight="1" x14ac:dyDescent="0.25">
      <c r="B842" s="31">
        <f>WEEKNUM(Tableau1[[#This Row],[Date]])</f>
        <v>16</v>
      </c>
      <c r="C842" s="32">
        <f>debut+ROW()-ROW(Tableau1[[#Headers],[Date]])-1</f>
        <v>46130</v>
      </c>
      <c r="D842" s="33" t="str">
        <f>UPPER(TEXT((Tableau1[[#This Row],[Date]]),"mmmm"))</f>
        <v>AVRIL</v>
      </c>
      <c r="E842" s="33">
        <f>YEAR(Tableau1[[#This Row],[Date]])</f>
        <v>2026</v>
      </c>
      <c r="F842" s="34"/>
      <c r="G842" s="34"/>
      <c r="H842" s="34"/>
      <c r="I842" s="34"/>
      <c r="J842" s="34"/>
      <c r="K842" s="39">
        <f>MOD(Tableau1[[#This Row],[Fin
apm]]-Tableau1[[#This Row],[Début
apm]],1)+MOD(Tableau1[[#This Row],[Fin
matin]]-Tableau1[[#This Row],[Début
matin]],1)</f>
        <v>0</v>
      </c>
      <c r="L842" s="39">
        <f>IFERROR(VLOOKUP(Tableau1[[#This Row],[Abs.]],Tmotif[],3,0),0)</f>
        <v>0</v>
      </c>
      <c r="M842" s="46">
        <f ca="1">IF(WEEKDAY(Tableau1[[#This Row],[Date]],2)&lt;7,0,MAX(0,SUM(OFFSET(Tableau1[[#This Row],[Heures]],-6,,7))+SUM(OFFSET(Tableau1[[#This Row],[H_Abs]],-6,,7))-_HS))</f>
        <v>0</v>
      </c>
    </row>
    <row r="843" spans="2:13" ht="15" hidden="1" customHeight="1" x14ac:dyDescent="0.25">
      <c r="B843" s="31">
        <f>WEEKNUM(Tableau1[[#This Row],[Date]])</f>
        <v>17</v>
      </c>
      <c r="C843" s="32">
        <f>debut+ROW()-ROW(Tableau1[[#Headers],[Date]])-1</f>
        <v>46131</v>
      </c>
      <c r="D843" s="33" t="str">
        <f>UPPER(TEXT((Tableau1[[#This Row],[Date]]),"mmmm"))</f>
        <v>AVRIL</v>
      </c>
      <c r="E843" s="33">
        <f>YEAR(Tableau1[[#This Row],[Date]])</f>
        <v>2026</v>
      </c>
      <c r="F843" s="34"/>
      <c r="G843" s="34"/>
      <c r="H843" s="34"/>
      <c r="I843" s="34"/>
      <c r="J843" s="34"/>
      <c r="K843" s="39">
        <f>MOD(Tableau1[[#This Row],[Fin
apm]]-Tableau1[[#This Row],[Début
apm]],1)+MOD(Tableau1[[#This Row],[Fin
matin]]-Tableau1[[#This Row],[Début
matin]],1)</f>
        <v>0</v>
      </c>
      <c r="L843" s="39">
        <f>IFERROR(VLOOKUP(Tableau1[[#This Row],[Abs.]],Tmotif[],3,0),0)</f>
        <v>0</v>
      </c>
      <c r="M843" s="46">
        <f ca="1">IF(WEEKDAY(Tableau1[[#This Row],[Date]],2)&lt;7,0,MAX(0,SUM(OFFSET(Tableau1[[#This Row],[Heures]],-6,,7))+SUM(OFFSET(Tableau1[[#This Row],[H_Abs]],-6,,7))-_HS))</f>
        <v>0</v>
      </c>
    </row>
    <row r="844" spans="2:13" ht="15" hidden="1" customHeight="1" x14ac:dyDescent="0.25">
      <c r="B844" s="31">
        <f>WEEKNUM(Tableau1[[#This Row],[Date]])</f>
        <v>17</v>
      </c>
      <c r="C844" s="32">
        <f>debut+ROW()-ROW(Tableau1[[#Headers],[Date]])-1</f>
        <v>46132</v>
      </c>
      <c r="D844" s="33" t="str">
        <f>UPPER(TEXT((Tableau1[[#This Row],[Date]]),"mmmm"))</f>
        <v>AVRIL</v>
      </c>
      <c r="E844" s="33">
        <f>YEAR(Tableau1[[#This Row],[Date]])</f>
        <v>2026</v>
      </c>
      <c r="F844" s="34"/>
      <c r="G844" s="34"/>
      <c r="H844" s="34"/>
      <c r="I844" s="34"/>
      <c r="J844" s="34"/>
      <c r="K844" s="39">
        <f>MOD(Tableau1[[#This Row],[Fin
apm]]-Tableau1[[#This Row],[Début
apm]],1)+MOD(Tableau1[[#This Row],[Fin
matin]]-Tableau1[[#This Row],[Début
matin]],1)</f>
        <v>0</v>
      </c>
      <c r="L844" s="39">
        <f>IFERROR(VLOOKUP(Tableau1[[#This Row],[Abs.]],Tmotif[],3,0),0)</f>
        <v>0</v>
      </c>
      <c r="M844" s="46">
        <f ca="1">IF(WEEKDAY(Tableau1[[#This Row],[Date]],2)&lt;7,0,MAX(0,SUM(OFFSET(Tableau1[[#This Row],[Heures]],-6,,7))+SUM(OFFSET(Tableau1[[#This Row],[H_Abs]],-6,,7))-_HS))</f>
        <v>0</v>
      </c>
    </row>
    <row r="845" spans="2:13" ht="15" hidden="1" customHeight="1" x14ac:dyDescent="0.25">
      <c r="B845" s="31">
        <f>WEEKNUM(Tableau1[[#This Row],[Date]])</f>
        <v>17</v>
      </c>
      <c r="C845" s="32">
        <f>debut+ROW()-ROW(Tableau1[[#Headers],[Date]])-1</f>
        <v>46133</v>
      </c>
      <c r="D845" s="33" t="str">
        <f>UPPER(TEXT((Tableau1[[#This Row],[Date]]),"mmmm"))</f>
        <v>AVRIL</v>
      </c>
      <c r="E845" s="33">
        <f>YEAR(Tableau1[[#This Row],[Date]])</f>
        <v>2026</v>
      </c>
      <c r="F845" s="34"/>
      <c r="G845" s="34"/>
      <c r="H845" s="34"/>
      <c r="I845" s="34"/>
      <c r="J845" s="34"/>
      <c r="K845" s="39">
        <f>MOD(Tableau1[[#This Row],[Fin
apm]]-Tableau1[[#This Row],[Début
apm]],1)+MOD(Tableau1[[#This Row],[Fin
matin]]-Tableau1[[#This Row],[Début
matin]],1)</f>
        <v>0</v>
      </c>
      <c r="L845" s="39">
        <f>IFERROR(VLOOKUP(Tableau1[[#This Row],[Abs.]],Tmotif[],3,0),0)</f>
        <v>0</v>
      </c>
      <c r="M845" s="46">
        <f ca="1">IF(WEEKDAY(Tableau1[[#This Row],[Date]],2)&lt;7,0,MAX(0,SUM(OFFSET(Tableau1[[#This Row],[Heures]],-6,,7))+SUM(OFFSET(Tableau1[[#This Row],[H_Abs]],-6,,7))-_HS))</f>
        <v>0</v>
      </c>
    </row>
    <row r="846" spans="2:13" ht="15" hidden="1" customHeight="1" x14ac:dyDescent="0.25">
      <c r="B846" s="31">
        <f>WEEKNUM(Tableau1[[#This Row],[Date]])</f>
        <v>17</v>
      </c>
      <c r="C846" s="32">
        <f>debut+ROW()-ROW(Tableau1[[#Headers],[Date]])-1</f>
        <v>46134</v>
      </c>
      <c r="D846" s="33" t="str">
        <f>UPPER(TEXT((Tableau1[[#This Row],[Date]]),"mmmm"))</f>
        <v>AVRIL</v>
      </c>
      <c r="E846" s="33">
        <f>YEAR(Tableau1[[#This Row],[Date]])</f>
        <v>2026</v>
      </c>
      <c r="F846" s="34"/>
      <c r="G846" s="34"/>
      <c r="H846" s="34"/>
      <c r="I846" s="34"/>
      <c r="J846" s="34"/>
      <c r="K846" s="39">
        <f>MOD(Tableau1[[#This Row],[Fin
apm]]-Tableau1[[#This Row],[Début
apm]],1)+MOD(Tableau1[[#This Row],[Fin
matin]]-Tableau1[[#This Row],[Début
matin]],1)</f>
        <v>0</v>
      </c>
      <c r="L846" s="39">
        <f>IFERROR(VLOOKUP(Tableau1[[#This Row],[Abs.]],Tmotif[],3,0),0)</f>
        <v>0</v>
      </c>
      <c r="M846" s="46">
        <f ca="1">IF(WEEKDAY(Tableau1[[#This Row],[Date]],2)&lt;7,0,MAX(0,SUM(OFFSET(Tableau1[[#This Row],[Heures]],-6,,7))+SUM(OFFSET(Tableau1[[#This Row],[H_Abs]],-6,,7))-_HS))</f>
        <v>0</v>
      </c>
    </row>
    <row r="847" spans="2:13" ht="15" hidden="1" customHeight="1" x14ac:dyDescent="0.25">
      <c r="B847" s="31">
        <f>WEEKNUM(Tableau1[[#This Row],[Date]])</f>
        <v>17</v>
      </c>
      <c r="C847" s="32">
        <f>debut+ROW()-ROW(Tableau1[[#Headers],[Date]])-1</f>
        <v>46135</v>
      </c>
      <c r="D847" s="33" t="str">
        <f>UPPER(TEXT((Tableau1[[#This Row],[Date]]),"mmmm"))</f>
        <v>AVRIL</v>
      </c>
      <c r="E847" s="33">
        <f>YEAR(Tableau1[[#This Row],[Date]])</f>
        <v>2026</v>
      </c>
      <c r="F847" s="34"/>
      <c r="G847" s="34"/>
      <c r="H847" s="34"/>
      <c r="I847" s="34"/>
      <c r="J847" s="34"/>
      <c r="K847" s="39">
        <f>MOD(Tableau1[[#This Row],[Fin
apm]]-Tableau1[[#This Row],[Début
apm]],1)+MOD(Tableau1[[#This Row],[Fin
matin]]-Tableau1[[#This Row],[Début
matin]],1)</f>
        <v>0</v>
      </c>
      <c r="L847" s="39">
        <f>IFERROR(VLOOKUP(Tableau1[[#This Row],[Abs.]],Tmotif[],3,0),0)</f>
        <v>0</v>
      </c>
      <c r="M847" s="46">
        <f ca="1">IF(WEEKDAY(Tableau1[[#This Row],[Date]],2)&lt;7,0,MAX(0,SUM(OFFSET(Tableau1[[#This Row],[Heures]],-6,,7))+SUM(OFFSET(Tableau1[[#This Row],[H_Abs]],-6,,7))-_HS))</f>
        <v>0</v>
      </c>
    </row>
    <row r="848" spans="2:13" ht="15" hidden="1" customHeight="1" x14ac:dyDescent="0.25">
      <c r="B848" s="31">
        <f>WEEKNUM(Tableau1[[#This Row],[Date]])</f>
        <v>17</v>
      </c>
      <c r="C848" s="32">
        <f>debut+ROW()-ROW(Tableau1[[#Headers],[Date]])-1</f>
        <v>46136</v>
      </c>
      <c r="D848" s="33" t="str">
        <f>UPPER(TEXT((Tableau1[[#This Row],[Date]]),"mmmm"))</f>
        <v>AVRIL</v>
      </c>
      <c r="E848" s="33">
        <f>YEAR(Tableau1[[#This Row],[Date]])</f>
        <v>2026</v>
      </c>
      <c r="F848" s="34"/>
      <c r="G848" s="34"/>
      <c r="H848" s="34"/>
      <c r="I848" s="34"/>
      <c r="J848" s="34"/>
      <c r="K848" s="39">
        <f>MOD(Tableau1[[#This Row],[Fin
apm]]-Tableau1[[#This Row],[Début
apm]],1)+MOD(Tableau1[[#This Row],[Fin
matin]]-Tableau1[[#This Row],[Début
matin]],1)</f>
        <v>0</v>
      </c>
      <c r="L848" s="39">
        <f>IFERROR(VLOOKUP(Tableau1[[#This Row],[Abs.]],Tmotif[],3,0),0)</f>
        <v>0</v>
      </c>
      <c r="M848" s="46">
        <f ca="1">IF(WEEKDAY(Tableau1[[#This Row],[Date]],2)&lt;7,0,MAX(0,SUM(OFFSET(Tableau1[[#This Row],[Heures]],-6,,7))+SUM(OFFSET(Tableau1[[#This Row],[H_Abs]],-6,,7))-_HS))</f>
        <v>0</v>
      </c>
    </row>
    <row r="849" spans="2:13" ht="15" hidden="1" customHeight="1" x14ac:dyDescent="0.25">
      <c r="B849" s="31">
        <f>WEEKNUM(Tableau1[[#This Row],[Date]])</f>
        <v>17</v>
      </c>
      <c r="C849" s="32">
        <f>debut+ROW()-ROW(Tableau1[[#Headers],[Date]])-1</f>
        <v>46137</v>
      </c>
      <c r="D849" s="33" t="str">
        <f>UPPER(TEXT((Tableau1[[#This Row],[Date]]),"mmmm"))</f>
        <v>AVRIL</v>
      </c>
      <c r="E849" s="33">
        <f>YEAR(Tableau1[[#This Row],[Date]])</f>
        <v>2026</v>
      </c>
      <c r="F849" s="34"/>
      <c r="G849" s="34"/>
      <c r="H849" s="34"/>
      <c r="I849" s="34"/>
      <c r="J849" s="34"/>
      <c r="K849" s="39">
        <f>MOD(Tableau1[[#This Row],[Fin
apm]]-Tableau1[[#This Row],[Début
apm]],1)+MOD(Tableau1[[#This Row],[Fin
matin]]-Tableau1[[#This Row],[Début
matin]],1)</f>
        <v>0</v>
      </c>
      <c r="L849" s="39">
        <f>IFERROR(VLOOKUP(Tableau1[[#This Row],[Abs.]],Tmotif[],3,0),0)</f>
        <v>0</v>
      </c>
      <c r="M849" s="46">
        <f ca="1">IF(WEEKDAY(Tableau1[[#This Row],[Date]],2)&lt;7,0,MAX(0,SUM(OFFSET(Tableau1[[#This Row],[Heures]],-6,,7))+SUM(OFFSET(Tableau1[[#This Row],[H_Abs]],-6,,7))-_HS))</f>
        <v>0</v>
      </c>
    </row>
    <row r="850" spans="2:13" ht="15" hidden="1" customHeight="1" x14ac:dyDescent="0.25">
      <c r="B850" s="31">
        <f>WEEKNUM(Tableau1[[#This Row],[Date]])</f>
        <v>18</v>
      </c>
      <c r="C850" s="32">
        <f>debut+ROW()-ROW(Tableau1[[#Headers],[Date]])-1</f>
        <v>46138</v>
      </c>
      <c r="D850" s="33" t="str">
        <f>UPPER(TEXT((Tableau1[[#This Row],[Date]]),"mmmm"))</f>
        <v>AVRIL</v>
      </c>
      <c r="E850" s="33">
        <f>YEAR(Tableau1[[#This Row],[Date]])</f>
        <v>2026</v>
      </c>
      <c r="F850" s="34"/>
      <c r="G850" s="34"/>
      <c r="H850" s="34"/>
      <c r="I850" s="34"/>
      <c r="J850" s="34"/>
      <c r="K850" s="39">
        <f>MOD(Tableau1[[#This Row],[Fin
apm]]-Tableau1[[#This Row],[Début
apm]],1)+MOD(Tableau1[[#This Row],[Fin
matin]]-Tableau1[[#This Row],[Début
matin]],1)</f>
        <v>0</v>
      </c>
      <c r="L850" s="39">
        <f>IFERROR(VLOOKUP(Tableau1[[#This Row],[Abs.]],Tmotif[],3,0),0)</f>
        <v>0</v>
      </c>
      <c r="M850" s="46">
        <f ca="1">IF(WEEKDAY(Tableau1[[#This Row],[Date]],2)&lt;7,0,MAX(0,SUM(OFFSET(Tableau1[[#This Row],[Heures]],-6,,7))+SUM(OFFSET(Tableau1[[#This Row],[H_Abs]],-6,,7))-_HS))</f>
        <v>0</v>
      </c>
    </row>
    <row r="851" spans="2:13" ht="15" hidden="1" customHeight="1" x14ac:dyDescent="0.25">
      <c r="B851" s="31">
        <f>WEEKNUM(Tableau1[[#This Row],[Date]])</f>
        <v>18</v>
      </c>
      <c r="C851" s="32">
        <f>debut+ROW()-ROW(Tableau1[[#Headers],[Date]])-1</f>
        <v>46139</v>
      </c>
      <c r="D851" s="33" t="str">
        <f>UPPER(TEXT((Tableau1[[#This Row],[Date]]),"mmmm"))</f>
        <v>AVRIL</v>
      </c>
      <c r="E851" s="33">
        <f>YEAR(Tableau1[[#This Row],[Date]])</f>
        <v>2026</v>
      </c>
      <c r="F851" s="34"/>
      <c r="G851" s="34"/>
      <c r="H851" s="34"/>
      <c r="I851" s="34"/>
      <c r="J851" s="34"/>
      <c r="K851" s="39">
        <f>MOD(Tableau1[[#This Row],[Fin
apm]]-Tableau1[[#This Row],[Début
apm]],1)+MOD(Tableau1[[#This Row],[Fin
matin]]-Tableau1[[#This Row],[Début
matin]],1)</f>
        <v>0</v>
      </c>
      <c r="L851" s="39">
        <f>IFERROR(VLOOKUP(Tableau1[[#This Row],[Abs.]],Tmotif[],3,0),0)</f>
        <v>0</v>
      </c>
      <c r="M851" s="46">
        <f ca="1">IF(WEEKDAY(Tableau1[[#This Row],[Date]],2)&lt;7,0,MAX(0,SUM(OFFSET(Tableau1[[#This Row],[Heures]],-6,,7))+SUM(OFFSET(Tableau1[[#This Row],[H_Abs]],-6,,7))-_HS))</f>
        <v>0</v>
      </c>
    </row>
    <row r="852" spans="2:13" ht="15" hidden="1" customHeight="1" x14ac:dyDescent="0.25">
      <c r="B852" s="31">
        <f>WEEKNUM(Tableau1[[#This Row],[Date]])</f>
        <v>18</v>
      </c>
      <c r="C852" s="32">
        <f>debut+ROW()-ROW(Tableau1[[#Headers],[Date]])-1</f>
        <v>46140</v>
      </c>
      <c r="D852" s="33" t="str">
        <f>UPPER(TEXT((Tableau1[[#This Row],[Date]]),"mmmm"))</f>
        <v>AVRIL</v>
      </c>
      <c r="E852" s="33">
        <f>YEAR(Tableau1[[#This Row],[Date]])</f>
        <v>2026</v>
      </c>
      <c r="F852" s="34"/>
      <c r="G852" s="34"/>
      <c r="H852" s="34"/>
      <c r="I852" s="34"/>
      <c r="J852" s="34"/>
      <c r="K852" s="39">
        <f>MOD(Tableau1[[#This Row],[Fin
apm]]-Tableau1[[#This Row],[Début
apm]],1)+MOD(Tableau1[[#This Row],[Fin
matin]]-Tableau1[[#This Row],[Début
matin]],1)</f>
        <v>0</v>
      </c>
      <c r="L852" s="39">
        <f>IFERROR(VLOOKUP(Tableau1[[#This Row],[Abs.]],Tmotif[],3,0),0)</f>
        <v>0</v>
      </c>
      <c r="M852" s="46">
        <f ca="1">IF(WEEKDAY(Tableau1[[#This Row],[Date]],2)&lt;7,0,MAX(0,SUM(OFFSET(Tableau1[[#This Row],[Heures]],-6,,7))+SUM(OFFSET(Tableau1[[#This Row],[H_Abs]],-6,,7))-_HS))</f>
        <v>0</v>
      </c>
    </row>
    <row r="853" spans="2:13" ht="15" hidden="1" customHeight="1" x14ac:dyDescent="0.25">
      <c r="B853" s="31">
        <f>WEEKNUM(Tableau1[[#This Row],[Date]])</f>
        <v>18</v>
      </c>
      <c r="C853" s="32">
        <f>debut+ROW()-ROW(Tableau1[[#Headers],[Date]])-1</f>
        <v>46141</v>
      </c>
      <c r="D853" s="33" t="str">
        <f>UPPER(TEXT((Tableau1[[#This Row],[Date]]),"mmmm"))</f>
        <v>AVRIL</v>
      </c>
      <c r="E853" s="33">
        <f>YEAR(Tableau1[[#This Row],[Date]])</f>
        <v>2026</v>
      </c>
      <c r="F853" s="34"/>
      <c r="G853" s="34"/>
      <c r="H853" s="34"/>
      <c r="I853" s="34"/>
      <c r="J853" s="34"/>
      <c r="K853" s="39">
        <f>MOD(Tableau1[[#This Row],[Fin
apm]]-Tableau1[[#This Row],[Début
apm]],1)+MOD(Tableau1[[#This Row],[Fin
matin]]-Tableau1[[#This Row],[Début
matin]],1)</f>
        <v>0</v>
      </c>
      <c r="L853" s="39">
        <f>IFERROR(VLOOKUP(Tableau1[[#This Row],[Abs.]],Tmotif[],3,0),0)</f>
        <v>0</v>
      </c>
      <c r="M853" s="46">
        <f ca="1">IF(WEEKDAY(Tableau1[[#This Row],[Date]],2)&lt;7,0,MAX(0,SUM(OFFSET(Tableau1[[#This Row],[Heures]],-6,,7))+SUM(OFFSET(Tableau1[[#This Row],[H_Abs]],-6,,7))-_HS))</f>
        <v>0</v>
      </c>
    </row>
    <row r="854" spans="2:13" ht="15" hidden="1" customHeight="1" x14ac:dyDescent="0.25">
      <c r="B854" s="31">
        <f>WEEKNUM(Tableau1[[#This Row],[Date]])</f>
        <v>18</v>
      </c>
      <c r="C854" s="32">
        <f>debut+ROW()-ROW(Tableau1[[#Headers],[Date]])-1</f>
        <v>46142</v>
      </c>
      <c r="D854" s="33" t="str">
        <f>UPPER(TEXT((Tableau1[[#This Row],[Date]]),"mmmm"))</f>
        <v>AVRIL</v>
      </c>
      <c r="E854" s="33">
        <f>YEAR(Tableau1[[#This Row],[Date]])</f>
        <v>2026</v>
      </c>
      <c r="F854" s="34"/>
      <c r="G854" s="34"/>
      <c r="H854" s="34"/>
      <c r="I854" s="34"/>
      <c r="J854" s="34"/>
      <c r="K854" s="39">
        <f>MOD(Tableau1[[#This Row],[Fin
apm]]-Tableau1[[#This Row],[Début
apm]],1)+MOD(Tableau1[[#This Row],[Fin
matin]]-Tableau1[[#This Row],[Début
matin]],1)</f>
        <v>0</v>
      </c>
      <c r="L854" s="39">
        <f>IFERROR(VLOOKUP(Tableau1[[#This Row],[Abs.]],Tmotif[],3,0),0)</f>
        <v>0</v>
      </c>
      <c r="M854" s="46">
        <f ca="1">IF(WEEKDAY(Tableau1[[#This Row],[Date]],2)&lt;7,0,MAX(0,SUM(OFFSET(Tableau1[[#This Row],[Heures]],-6,,7))+SUM(OFFSET(Tableau1[[#This Row],[H_Abs]],-6,,7))-_HS))</f>
        <v>0</v>
      </c>
    </row>
    <row r="855" spans="2:13" ht="15" hidden="1" customHeight="1" x14ac:dyDescent="0.25">
      <c r="B855" s="31">
        <f>WEEKNUM(Tableau1[[#This Row],[Date]])</f>
        <v>18</v>
      </c>
      <c r="C855" s="32">
        <f>debut+ROW()-ROW(Tableau1[[#Headers],[Date]])-1</f>
        <v>46143</v>
      </c>
      <c r="D855" s="33" t="str">
        <f>UPPER(TEXT((Tableau1[[#This Row],[Date]]),"mmmm"))</f>
        <v>MAI</v>
      </c>
      <c r="E855" s="33">
        <f>YEAR(Tableau1[[#This Row],[Date]])</f>
        <v>2026</v>
      </c>
      <c r="F855" s="34"/>
      <c r="G855" s="34"/>
      <c r="H855" s="34"/>
      <c r="I855" s="34"/>
      <c r="J855" s="34"/>
      <c r="K855" s="39">
        <f>MOD(Tableau1[[#This Row],[Fin
apm]]-Tableau1[[#This Row],[Début
apm]],1)+MOD(Tableau1[[#This Row],[Fin
matin]]-Tableau1[[#This Row],[Début
matin]],1)</f>
        <v>0</v>
      </c>
      <c r="L855" s="39">
        <f>IFERROR(VLOOKUP(Tableau1[[#This Row],[Abs.]],Tmotif[],3,0),0)</f>
        <v>0</v>
      </c>
      <c r="M855" s="46">
        <f ca="1">IF(WEEKDAY(Tableau1[[#This Row],[Date]],2)&lt;7,0,MAX(0,SUM(OFFSET(Tableau1[[#This Row],[Heures]],-6,,7))+SUM(OFFSET(Tableau1[[#This Row],[H_Abs]],-6,,7))-_HS))</f>
        <v>0</v>
      </c>
    </row>
    <row r="856" spans="2:13" ht="15" hidden="1" customHeight="1" x14ac:dyDescent="0.25">
      <c r="B856" s="31">
        <f>WEEKNUM(Tableau1[[#This Row],[Date]])</f>
        <v>18</v>
      </c>
      <c r="C856" s="32">
        <f>debut+ROW()-ROW(Tableau1[[#Headers],[Date]])-1</f>
        <v>46144</v>
      </c>
      <c r="D856" s="33" t="str">
        <f>UPPER(TEXT((Tableau1[[#This Row],[Date]]),"mmmm"))</f>
        <v>MAI</v>
      </c>
      <c r="E856" s="33">
        <f>YEAR(Tableau1[[#This Row],[Date]])</f>
        <v>2026</v>
      </c>
      <c r="F856" s="34"/>
      <c r="G856" s="34"/>
      <c r="H856" s="34"/>
      <c r="I856" s="34"/>
      <c r="J856" s="34"/>
      <c r="K856" s="39">
        <f>MOD(Tableau1[[#This Row],[Fin
apm]]-Tableau1[[#This Row],[Début
apm]],1)+MOD(Tableau1[[#This Row],[Fin
matin]]-Tableau1[[#This Row],[Début
matin]],1)</f>
        <v>0</v>
      </c>
      <c r="L856" s="39">
        <f>IFERROR(VLOOKUP(Tableau1[[#This Row],[Abs.]],Tmotif[],3,0),0)</f>
        <v>0</v>
      </c>
      <c r="M856" s="46">
        <f ca="1">IF(WEEKDAY(Tableau1[[#This Row],[Date]],2)&lt;7,0,MAX(0,SUM(OFFSET(Tableau1[[#This Row],[Heures]],-6,,7))+SUM(OFFSET(Tableau1[[#This Row],[H_Abs]],-6,,7))-_HS))</f>
        <v>0</v>
      </c>
    </row>
    <row r="857" spans="2:13" ht="15" hidden="1" customHeight="1" x14ac:dyDescent="0.25">
      <c r="B857" s="31">
        <f>WEEKNUM(Tableau1[[#This Row],[Date]])</f>
        <v>19</v>
      </c>
      <c r="C857" s="32">
        <f>debut+ROW()-ROW(Tableau1[[#Headers],[Date]])-1</f>
        <v>46145</v>
      </c>
      <c r="D857" s="33" t="str">
        <f>UPPER(TEXT((Tableau1[[#This Row],[Date]]),"mmmm"))</f>
        <v>MAI</v>
      </c>
      <c r="E857" s="33">
        <f>YEAR(Tableau1[[#This Row],[Date]])</f>
        <v>2026</v>
      </c>
      <c r="F857" s="34"/>
      <c r="G857" s="34"/>
      <c r="H857" s="34"/>
      <c r="I857" s="34"/>
      <c r="J857" s="34"/>
      <c r="K857" s="39">
        <f>MOD(Tableau1[[#This Row],[Fin
apm]]-Tableau1[[#This Row],[Début
apm]],1)+MOD(Tableau1[[#This Row],[Fin
matin]]-Tableau1[[#This Row],[Début
matin]],1)</f>
        <v>0</v>
      </c>
      <c r="L857" s="39">
        <f>IFERROR(VLOOKUP(Tableau1[[#This Row],[Abs.]],Tmotif[],3,0),0)</f>
        <v>0</v>
      </c>
      <c r="M857" s="46">
        <f ca="1">IF(WEEKDAY(Tableau1[[#This Row],[Date]],2)&lt;7,0,MAX(0,SUM(OFFSET(Tableau1[[#This Row],[Heures]],-6,,7))+SUM(OFFSET(Tableau1[[#This Row],[H_Abs]],-6,,7))-_HS))</f>
        <v>0</v>
      </c>
    </row>
    <row r="858" spans="2:13" ht="15" hidden="1" customHeight="1" x14ac:dyDescent="0.25">
      <c r="B858" s="31">
        <f>WEEKNUM(Tableau1[[#This Row],[Date]])</f>
        <v>19</v>
      </c>
      <c r="C858" s="32">
        <f>debut+ROW()-ROW(Tableau1[[#Headers],[Date]])-1</f>
        <v>46146</v>
      </c>
      <c r="D858" s="33" t="str">
        <f>UPPER(TEXT((Tableau1[[#This Row],[Date]]),"mmmm"))</f>
        <v>MAI</v>
      </c>
      <c r="E858" s="33">
        <f>YEAR(Tableau1[[#This Row],[Date]])</f>
        <v>2026</v>
      </c>
      <c r="F858" s="34"/>
      <c r="G858" s="34"/>
      <c r="H858" s="34"/>
      <c r="I858" s="34"/>
      <c r="J858" s="34"/>
      <c r="K858" s="39">
        <f>MOD(Tableau1[[#This Row],[Fin
apm]]-Tableau1[[#This Row],[Début
apm]],1)+MOD(Tableau1[[#This Row],[Fin
matin]]-Tableau1[[#This Row],[Début
matin]],1)</f>
        <v>0</v>
      </c>
      <c r="L858" s="39">
        <f>IFERROR(VLOOKUP(Tableau1[[#This Row],[Abs.]],Tmotif[],3,0),0)</f>
        <v>0</v>
      </c>
      <c r="M858" s="46">
        <f ca="1">IF(WEEKDAY(Tableau1[[#This Row],[Date]],2)&lt;7,0,MAX(0,SUM(OFFSET(Tableau1[[#This Row],[Heures]],-6,,7))+SUM(OFFSET(Tableau1[[#This Row],[H_Abs]],-6,,7))-_HS))</f>
        <v>0</v>
      </c>
    </row>
    <row r="859" spans="2:13" ht="15" hidden="1" customHeight="1" x14ac:dyDescent="0.25">
      <c r="B859" s="31">
        <f>WEEKNUM(Tableau1[[#This Row],[Date]])</f>
        <v>19</v>
      </c>
      <c r="C859" s="32">
        <f>debut+ROW()-ROW(Tableau1[[#Headers],[Date]])-1</f>
        <v>46147</v>
      </c>
      <c r="D859" s="33" t="str">
        <f>UPPER(TEXT((Tableau1[[#This Row],[Date]]),"mmmm"))</f>
        <v>MAI</v>
      </c>
      <c r="E859" s="33">
        <f>YEAR(Tableau1[[#This Row],[Date]])</f>
        <v>2026</v>
      </c>
      <c r="F859" s="34"/>
      <c r="G859" s="34"/>
      <c r="H859" s="34"/>
      <c r="I859" s="34"/>
      <c r="J859" s="34"/>
      <c r="K859" s="39">
        <f>MOD(Tableau1[[#This Row],[Fin
apm]]-Tableau1[[#This Row],[Début
apm]],1)+MOD(Tableau1[[#This Row],[Fin
matin]]-Tableau1[[#This Row],[Début
matin]],1)</f>
        <v>0</v>
      </c>
      <c r="L859" s="39">
        <f>IFERROR(VLOOKUP(Tableau1[[#This Row],[Abs.]],Tmotif[],3,0),0)</f>
        <v>0</v>
      </c>
      <c r="M859" s="46">
        <f ca="1">IF(WEEKDAY(Tableau1[[#This Row],[Date]],2)&lt;7,0,MAX(0,SUM(OFFSET(Tableau1[[#This Row],[Heures]],-6,,7))+SUM(OFFSET(Tableau1[[#This Row],[H_Abs]],-6,,7))-_HS))</f>
        <v>0</v>
      </c>
    </row>
    <row r="860" spans="2:13" ht="15" hidden="1" customHeight="1" x14ac:dyDescent="0.25">
      <c r="B860" s="31">
        <f>WEEKNUM(Tableau1[[#This Row],[Date]])</f>
        <v>19</v>
      </c>
      <c r="C860" s="32">
        <f>debut+ROW()-ROW(Tableau1[[#Headers],[Date]])-1</f>
        <v>46148</v>
      </c>
      <c r="D860" s="33" t="str">
        <f>UPPER(TEXT((Tableau1[[#This Row],[Date]]),"mmmm"))</f>
        <v>MAI</v>
      </c>
      <c r="E860" s="33">
        <f>YEAR(Tableau1[[#This Row],[Date]])</f>
        <v>2026</v>
      </c>
      <c r="F860" s="34"/>
      <c r="G860" s="34"/>
      <c r="H860" s="34"/>
      <c r="I860" s="34"/>
      <c r="J860" s="34"/>
      <c r="K860" s="39">
        <f>MOD(Tableau1[[#This Row],[Fin
apm]]-Tableau1[[#This Row],[Début
apm]],1)+MOD(Tableau1[[#This Row],[Fin
matin]]-Tableau1[[#This Row],[Début
matin]],1)</f>
        <v>0</v>
      </c>
      <c r="L860" s="39">
        <f>IFERROR(VLOOKUP(Tableau1[[#This Row],[Abs.]],Tmotif[],3,0),0)</f>
        <v>0</v>
      </c>
      <c r="M860" s="46">
        <f ca="1">IF(WEEKDAY(Tableau1[[#This Row],[Date]],2)&lt;7,0,MAX(0,SUM(OFFSET(Tableau1[[#This Row],[Heures]],-6,,7))+SUM(OFFSET(Tableau1[[#This Row],[H_Abs]],-6,,7))-_HS))</f>
        <v>0</v>
      </c>
    </row>
    <row r="861" spans="2:13" ht="15" hidden="1" customHeight="1" x14ac:dyDescent="0.25">
      <c r="B861" s="31">
        <f>WEEKNUM(Tableau1[[#This Row],[Date]])</f>
        <v>19</v>
      </c>
      <c r="C861" s="32">
        <f>debut+ROW()-ROW(Tableau1[[#Headers],[Date]])-1</f>
        <v>46149</v>
      </c>
      <c r="D861" s="33" t="str">
        <f>UPPER(TEXT((Tableau1[[#This Row],[Date]]),"mmmm"))</f>
        <v>MAI</v>
      </c>
      <c r="E861" s="33">
        <f>YEAR(Tableau1[[#This Row],[Date]])</f>
        <v>2026</v>
      </c>
      <c r="F861" s="34"/>
      <c r="G861" s="34"/>
      <c r="H861" s="34"/>
      <c r="I861" s="34"/>
      <c r="J861" s="34"/>
      <c r="K861" s="39">
        <f>MOD(Tableau1[[#This Row],[Fin
apm]]-Tableau1[[#This Row],[Début
apm]],1)+MOD(Tableau1[[#This Row],[Fin
matin]]-Tableau1[[#This Row],[Début
matin]],1)</f>
        <v>0</v>
      </c>
      <c r="L861" s="39">
        <f>IFERROR(VLOOKUP(Tableau1[[#This Row],[Abs.]],Tmotif[],3,0),0)</f>
        <v>0</v>
      </c>
      <c r="M861" s="46">
        <f ca="1">IF(WEEKDAY(Tableau1[[#This Row],[Date]],2)&lt;7,0,MAX(0,SUM(OFFSET(Tableau1[[#This Row],[Heures]],-6,,7))+SUM(OFFSET(Tableau1[[#This Row],[H_Abs]],-6,,7))-_HS))</f>
        <v>0</v>
      </c>
    </row>
    <row r="862" spans="2:13" ht="15" hidden="1" customHeight="1" x14ac:dyDescent="0.25">
      <c r="B862" s="31">
        <f>WEEKNUM(Tableau1[[#This Row],[Date]])</f>
        <v>19</v>
      </c>
      <c r="C862" s="32">
        <f>debut+ROW()-ROW(Tableau1[[#Headers],[Date]])-1</f>
        <v>46150</v>
      </c>
      <c r="D862" s="33" t="str">
        <f>UPPER(TEXT((Tableau1[[#This Row],[Date]]),"mmmm"))</f>
        <v>MAI</v>
      </c>
      <c r="E862" s="33">
        <f>YEAR(Tableau1[[#This Row],[Date]])</f>
        <v>2026</v>
      </c>
      <c r="F862" s="34"/>
      <c r="G862" s="34"/>
      <c r="H862" s="34"/>
      <c r="I862" s="34"/>
      <c r="J862" s="34"/>
      <c r="K862" s="39">
        <f>MOD(Tableau1[[#This Row],[Fin
apm]]-Tableau1[[#This Row],[Début
apm]],1)+MOD(Tableau1[[#This Row],[Fin
matin]]-Tableau1[[#This Row],[Début
matin]],1)</f>
        <v>0</v>
      </c>
      <c r="L862" s="39">
        <f>IFERROR(VLOOKUP(Tableau1[[#This Row],[Abs.]],Tmotif[],3,0),0)</f>
        <v>0</v>
      </c>
      <c r="M862" s="46">
        <f ca="1">IF(WEEKDAY(Tableau1[[#This Row],[Date]],2)&lt;7,0,MAX(0,SUM(OFFSET(Tableau1[[#This Row],[Heures]],-6,,7))+SUM(OFFSET(Tableau1[[#This Row],[H_Abs]],-6,,7))-_HS))</f>
        <v>0</v>
      </c>
    </row>
    <row r="863" spans="2:13" ht="15" hidden="1" customHeight="1" x14ac:dyDescent="0.25">
      <c r="B863" s="31">
        <f>WEEKNUM(Tableau1[[#This Row],[Date]])</f>
        <v>19</v>
      </c>
      <c r="C863" s="32">
        <f>debut+ROW()-ROW(Tableau1[[#Headers],[Date]])-1</f>
        <v>46151</v>
      </c>
      <c r="D863" s="33" t="str">
        <f>UPPER(TEXT((Tableau1[[#This Row],[Date]]),"mmmm"))</f>
        <v>MAI</v>
      </c>
      <c r="E863" s="33">
        <f>YEAR(Tableau1[[#This Row],[Date]])</f>
        <v>2026</v>
      </c>
      <c r="F863" s="34"/>
      <c r="G863" s="34"/>
      <c r="H863" s="34"/>
      <c r="I863" s="34"/>
      <c r="J863" s="34"/>
      <c r="K863" s="39">
        <f>MOD(Tableau1[[#This Row],[Fin
apm]]-Tableau1[[#This Row],[Début
apm]],1)+MOD(Tableau1[[#This Row],[Fin
matin]]-Tableau1[[#This Row],[Début
matin]],1)</f>
        <v>0</v>
      </c>
      <c r="L863" s="39">
        <f>IFERROR(VLOOKUP(Tableau1[[#This Row],[Abs.]],Tmotif[],3,0),0)</f>
        <v>0</v>
      </c>
      <c r="M863" s="46">
        <f ca="1">IF(WEEKDAY(Tableau1[[#This Row],[Date]],2)&lt;7,0,MAX(0,SUM(OFFSET(Tableau1[[#This Row],[Heures]],-6,,7))+SUM(OFFSET(Tableau1[[#This Row],[H_Abs]],-6,,7))-_HS))</f>
        <v>0</v>
      </c>
    </row>
    <row r="864" spans="2:13" ht="15" hidden="1" customHeight="1" x14ac:dyDescent="0.25">
      <c r="B864" s="31">
        <f>WEEKNUM(Tableau1[[#This Row],[Date]])</f>
        <v>20</v>
      </c>
      <c r="C864" s="32">
        <f>debut+ROW()-ROW(Tableau1[[#Headers],[Date]])-1</f>
        <v>46152</v>
      </c>
      <c r="D864" s="33" t="str">
        <f>UPPER(TEXT((Tableau1[[#This Row],[Date]]),"mmmm"))</f>
        <v>MAI</v>
      </c>
      <c r="E864" s="33">
        <f>YEAR(Tableau1[[#This Row],[Date]])</f>
        <v>2026</v>
      </c>
      <c r="F864" s="34"/>
      <c r="G864" s="34"/>
      <c r="H864" s="34"/>
      <c r="I864" s="34"/>
      <c r="J864" s="34"/>
      <c r="K864" s="39">
        <f>MOD(Tableau1[[#This Row],[Fin
apm]]-Tableau1[[#This Row],[Début
apm]],1)+MOD(Tableau1[[#This Row],[Fin
matin]]-Tableau1[[#This Row],[Début
matin]],1)</f>
        <v>0</v>
      </c>
      <c r="L864" s="39">
        <f>IFERROR(VLOOKUP(Tableau1[[#This Row],[Abs.]],Tmotif[],3,0),0)</f>
        <v>0</v>
      </c>
      <c r="M864" s="46">
        <f ca="1">IF(WEEKDAY(Tableau1[[#This Row],[Date]],2)&lt;7,0,MAX(0,SUM(OFFSET(Tableau1[[#This Row],[Heures]],-6,,7))+SUM(OFFSET(Tableau1[[#This Row],[H_Abs]],-6,,7))-_HS))</f>
        <v>0</v>
      </c>
    </row>
    <row r="865" spans="2:13" ht="15" hidden="1" customHeight="1" x14ac:dyDescent="0.25">
      <c r="B865" s="31">
        <f>WEEKNUM(Tableau1[[#This Row],[Date]])</f>
        <v>20</v>
      </c>
      <c r="C865" s="32">
        <f>debut+ROW()-ROW(Tableau1[[#Headers],[Date]])-1</f>
        <v>46153</v>
      </c>
      <c r="D865" s="33" t="str">
        <f>UPPER(TEXT((Tableau1[[#This Row],[Date]]),"mmmm"))</f>
        <v>MAI</v>
      </c>
      <c r="E865" s="33">
        <f>YEAR(Tableau1[[#This Row],[Date]])</f>
        <v>2026</v>
      </c>
      <c r="F865" s="34"/>
      <c r="G865" s="34"/>
      <c r="H865" s="34"/>
      <c r="I865" s="34"/>
      <c r="J865" s="34"/>
      <c r="K865" s="39">
        <f>MOD(Tableau1[[#This Row],[Fin
apm]]-Tableau1[[#This Row],[Début
apm]],1)+MOD(Tableau1[[#This Row],[Fin
matin]]-Tableau1[[#This Row],[Début
matin]],1)</f>
        <v>0</v>
      </c>
      <c r="L865" s="39">
        <f>IFERROR(VLOOKUP(Tableau1[[#This Row],[Abs.]],Tmotif[],3,0),0)</f>
        <v>0</v>
      </c>
      <c r="M865" s="46">
        <f ca="1">IF(WEEKDAY(Tableau1[[#This Row],[Date]],2)&lt;7,0,MAX(0,SUM(OFFSET(Tableau1[[#This Row],[Heures]],-6,,7))+SUM(OFFSET(Tableau1[[#This Row],[H_Abs]],-6,,7))-_HS))</f>
        <v>0</v>
      </c>
    </row>
    <row r="866" spans="2:13" ht="15" hidden="1" customHeight="1" x14ac:dyDescent="0.25">
      <c r="B866" s="31">
        <f>WEEKNUM(Tableau1[[#This Row],[Date]])</f>
        <v>20</v>
      </c>
      <c r="C866" s="32">
        <f>debut+ROW()-ROW(Tableau1[[#Headers],[Date]])-1</f>
        <v>46154</v>
      </c>
      <c r="D866" s="33" t="str">
        <f>UPPER(TEXT((Tableau1[[#This Row],[Date]]),"mmmm"))</f>
        <v>MAI</v>
      </c>
      <c r="E866" s="33">
        <f>YEAR(Tableau1[[#This Row],[Date]])</f>
        <v>2026</v>
      </c>
      <c r="F866" s="34"/>
      <c r="G866" s="34"/>
      <c r="H866" s="34"/>
      <c r="I866" s="34"/>
      <c r="J866" s="34"/>
      <c r="K866" s="39">
        <f>MOD(Tableau1[[#This Row],[Fin
apm]]-Tableau1[[#This Row],[Début
apm]],1)+MOD(Tableau1[[#This Row],[Fin
matin]]-Tableau1[[#This Row],[Début
matin]],1)</f>
        <v>0</v>
      </c>
      <c r="L866" s="39">
        <f>IFERROR(VLOOKUP(Tableau1[[#This Row],[Abs.]],Tmotif[],3,0),0)</f>
        <v>0</v>
      </c>
      <c r="M866" s="46">
        <f ca="1">IF(WEEKDAY(Tableau1[[#This Row],[Date]],2)&lt;7,0,MAX(0,SUM(OFFSET(Tableau1[[#This Row],[Heures]],-6,,7))+SUM(OFFSET(Tableau1[[#This Row],[H_Abs]],-6,,7))-_HS))</f>
        <v>0</v>
      </c>
    </row>
    <row r="867" spans="2:13" ht="15" hidden="1" customHeight="1" x14ac:dyDescent="0.25">
      <c r="B867" s="31">
        <f>WEEKNUM(Tableau1[[#This Row],[Date]])</f>
        <v>20</v>
      </c>
      <c r="C867" s="32">
        <f>debut+ROW()-ROW(Tableau1[[#Headers],[Date]])-1</f>
        <v>46155</v>
      </c>
      <c r="D867" s="33" t="str">
        <f>UPPER(TEXT((Tableau1[[#This Row],[Date]]),"mmmm"))</f>
        <v>MAI</v>
      </c>
      <c r="E867" s="33">
        <f>YEAR(Tableau1[[#This Row],[Date]])</f>
        <v>2026</v>
      </c>
      <c r="F867" s="34"/>
      <c r="G867" s="34"/>
      <c r="H867" s="34"/>
      <c r="I867" s="34"/>
      <c r="J867" s="34"/>
      <c r="K867" s="39">
        <f>MOD(Tableau1[[#This Row],[Fin
apm]]-Tableau1[[#This Row],[Début
apm]],1)+MOD(Tableau1[[#This Row],[Fin
matin]]-Tableau1[[#This Row],[Début
matin]],1)</f>
        <v>0</v>
      </c>
      <c r="L867" s="39">
        <f>IFERROR(VLOOKUP(Tableau1[[#This Row],[Abs.]],Tmotif[],3,0),0)</f>
        <v>0</v>
      </c>
      <c r="M867" s="46">
        <f ca="1">IF(WEEKDAY(Tableau1[[#This Row],[Date]],2)&lt;7,0,MAX(0,SUM(OFFSET(Tableau1[[#This Row],[Heures]],-6,,7))+SUM(OFFSET(Tableau1[[#This Row],[H_Abs]],-6,,7))-_HS))</f>
        <v>0</v>
      </c>
    </row>
    <row r="868" spans="2:13" ht="15" hidden="1" customHeight="1" x14ac:dyDescent="0.25">
      <c r="B868" s="31">
        <f>WEEKNUM(Tableau1[[#This Row],[Date]])</f>
        <v>20</v>
      </c>
      <c r="C868" s="32">
        <f>debut+ROW()-ROW(Tableau1[[#Headers],[Date]])-1</f>
        <v>46156</v>
      </c>
      <c r="D868" s="33" t="str">
        <f>UPPER(TEXT((Tableau1[[#This Row],[Date]]),"mmmm"))</f>
        <v>MAI</v>
      </c>
      <c r="E868" s="33">
        <f>YEAR(Tableau1[[#This Row],[Date]])</f>
        <v>2026</v>
      </c>
      <c r="F868" s="34"/>
      <c r="G868" s="34"/>
      <c r="H868" s="34"/>
      <c r="I868" s="34"/>
      <c r="J868" s="34"/>
      <c r="K868" s="39">
        <f>MOD(Tableau1[[#This Row],[Fin
apm]]-Tableau1[[#This Row],[Début
apm]],1)+MOD(Tableau1[[#This Row],[Fin
matin]]-Tableau1[[#This Row],[Début
matin]],1)</f>
        <v>0</v>
      </c>
      <c r="L868" s="39">
        <f>IFERROR(VLOOKUP(Tableau1[[#This Row],[Abs.]],Tmotif[],3,0),0)</f>
        <v>0</v>
      </c>
      <c r="M868" s="46">
        <f ca="1">IF(WEEKDAY(Tableau1[[#This Row],[Date]],2)&lt;7,0,MAX(0,SUM(OFFSET(Tableau1[[#This Row],[Heures]],-6,,7))+SUM(OFFSET(Tableau1[[#This Row],[H_Abs]],-6,,7))-_HS))</f>
        <v>0</v>
      </c>
    </row>
    <row r="869" spans="2:13" ht="15" hidden="1" customHeight="1" x14ac:dyDescent="0.25">
      <c r="B869" s="31">
        <f>WEEKNUM(Tableau1[[#This Row],[Date]])</f>
        <v>20</v>
      </c>
      <c r="C869" s="32">
        <f>debut+ROW()-ROW(Tableau1[[#Headers],[Date]])-1</f>
        <v>46157</v>
      </c>
      <c r="D869" s="33" t="str">
        <f>UPPER(TEXT((Tableau1[[#This Row],[Date]]),"mmmm"))</f>
        <v>MAI</v>
      </c>
      <c r="E869" s="33">
        <f>YEAR(Tableau1[[#This Row],[Date]])</f>
        <v>2026</v>
      </c>
      <c r="F869" s="34"/>
      <c r="G869" s="34"/>
      <c r="H869" s="34"/>
      <c r="I869" s="34"/>
      <c r="J869" s="34"/>
      <c r="K869" s="39">
        <f>MOD(Tableau1[[#This Row],[Fin
apm]]-Tableau1[[#This Row],[Début
apm]],1)+MOD(Tableau1[[#This Row],[Fin
matin]]-Tableau1[[#This Row],[Début
matin]],1)</f>
        <v>0</v>
      </c>
      <c r="L869" s="39">
        <f>IFERROR(VLOOKUP(Tableau1[[#This Row],[Abs.]],Tmotif[],3,0),0)</f>
        <v>0</v>
      </c>
      <c r="M869" s="46">
        <f ca="1">IF(WEEKDAY(Tableau1[[#This Row],[Date]],2)&lt;7,0,MAX(0,SUM(OFFSET(Tableau1[[#This Row],[Heures]],-6,,7))+SUM(OFFSET(Tableau1[[#This Row],[H_Abs]],-6,,7))-_HS))</f>
        <v>0</v>
      </c>
    </row>
    <row r="870" spans="2:13" ht="15" hidden="1" customHeight="1" x14ac:dyDescent="0.25">
      <c r="B870" s="31">
        <f>WEEKNUM(Tableau1[[#This Row],[Date]])</f>
        <v>20</v>
      </c>
      <c r="C870" s="32">
        <f>debut+ROW()-ROW(Tableau1[[#Headers],[Date]])-1</f>
        <v>46158</v>
      </c>
      <c r="D870" s="33" t="str">
        <f>UPPER(TEXT((Tableau1[[#This Row],[Date]]),"mmmm"))</f>
        <v>MAI</v>
      </c>
      <c r="E870" s="33">
        <f>YEAR(Tableau1[[#This Row],[Date]])</f>
        <v>2026</v>
      </c>
      <c r="F870" s="34"/>
      <c r="G870" s="34"/>
      <c r="H870" s="34"/>
      <c r="I870" s="34"/>
      <c r="J870" s="34"/>
      <c r="K870" s="39">
        <f>MOD(Tableau1[[#This Row],[Fin
apm]]-Tableau1[[#This Row],[Début
apm]],1)+MOD(Tableau1[[#This Row],[Fin
matin]]-Tableau1[[#This Row],[Début
matin]],1)</f>
        <v>0</v>
      </c>
      <c r="L870" s="39">
        <f>IFERROR(VLOOKUP(Tableau1[[#This Row],[Abs.]],Tmotif[],3,0),0)</f>
        <v>0</v>
      </c>
      <c r="M870" s="46">
        <f ca="1">IF(WEEKDAY(Tableau1[[#This Row],[Date]],2)&lt;7,0,MAX(0,SUM(OFFSET(Tableau1[[#This Row],[Heures]],-6,,7))+SUM(OFFSET(Tableau1[[#This Row],[H_Abs]],-6,,7))-_HS))</f>
        <v>0</v>
      </c>
    </row>
    <row r="871" spans="2:13" ht="15" hidden="1" customHeight="1" x14ac:dyDescent="0.25">
      <c r="B871" s="31">
        <f>WEEKNUM(Tableau1[[#This Row],[Date]])</f>
        <v>21</v>
      </c>
      <c r="C871" s="32">
        <f>debut+ROW()-ROW(Tableau1[[#Headers],[Date]])-1</f>
        <v>46159</v>
      </c>
      <c r="D871" s="33" t="str">
        <f>UPPER(TEXT((Tableau1[[#This Row],[Date]]),"mmmm"))</f>
        <v>MAI</v>
      </c>
      <c r="E871" s="33">
        <f>YEAR(Tableau1[[#This Row],[Date]])</f>
        <v>2026</v>
      </c>
      <c r="F871" s="34"/>
      <c r="G871" s="34"/>
      <c r="H871" s="34"/>
      <c r="I871" s="34"/>
      <c r="J871" s="34"/>
      <c r="K871" s="39">
        <f>MOD(Tableau1[[#This Row],[Fin
apm]]-Tableau1[[#This Row],[Début
apm]],1)+MOD(Tableau1[[#This Row],[Fin
matin]]-Tableau1[[#This Row],[Début
matin]],1)</f>
        <v>0</v>
      </c>
      <c r="L871" s="39">
        <f>IFERROR(VLOOKUP(Tableau1[[#This Row],[Abs.]],Tmotif[],3,0),0)</f>
        <v>0</v>
      </c>
      <c r="M871" s="46">
        <f ca="1">IF(WEEKDAY(Tableau1[[#This Row],[Date]],2)&lt;7,0,MAX(0,SUM(OFFSET(Tableau1[[#This Row],[Heures]],-6,,7))+SUM(OFFSET(Tableau1[[#This Row],[H_Abs]],-6,,7))-_HS))</f>
        <v>0</v>
      </c>
    </row>
    <row r="872" spans="2:13" ht="15" hidden="1" customHeight="1" x14ac:dyDescent="0.25">
      <c r="B872" s="31">
        <f>WEEKNUM(Tableau1[[#This Row],[Date]])</f>
        <v>21</v>
      </c>
      <c r="C872" s="32">
        <f>debut+ROW()-ROW(Tableau1[[#Headers],[Date]])-1</f>
        <v>46160</v>
      </c>
      <c r="D872" s="33" t="str">
        <f>UPPER(TEXT((Tableau1[[#This Row],[Date]]),"mmmm"))</f>
        <v>MAI</v>
      </c>
      <c r="E872" s="33">
        <f>YEAR(Tableau1[[#This Row],[Date]])</f>
        <v>2026</v>
      </c>
      <c r="F872" s="34"/>
      <c r="G872" s="34"/>
      <c r="H872" s="34"/>
      <c r="I872" s="34"/>
      <c r="J872" s="34"/>
      <c r="K872" s="39">
        <f>MOD(Tableau1[[#This Row],[Fin
apm]]-Tableau1[[#This Row],[Début
apm]],1)+MOD(Tableau1[[#This Row],[Fin
matin]]-Tableau1[[#This Row],[Début
matin]],1)</f>
        <v>0</v>
      </c>
      <c r="L872" s="39">
        <f>IFERROR(VLOOKUP(Tableau1[[#This Row],[Abs.]],Tmotif[],3,0),0)</f>
        <v>0</v>
      </c>
      <c r="M872" s="46">
        <f ca="1">IF(WEEKDAY(Tableau1[[#This Row],[Date]],2)&lt;7,0,MAX(0,SUM(OFFSET(Tableau1[[#This Row],[Heures]],-6,,7))+SUM(OFFSET(Tableau1[[#This Row],[H_Abs]],-6,,7))-_HS))</f>
        <v>0</v>
      </c>
    </row>
    <row r="873" spans="2:13" ht="15" hidden="1" customHeight="1" x14ac:dyDescent="0.25">
      <c r="B873" s="31">
        <f>WEEKNUM(Tableau1[[#This Row],[Date]])</f>
        <v>21</v>
      </c>
      <c r="C873" s="32">
        <f>debut+ROW()-ROW(Tableau1[[#Headers],[Date]])-1</f>
        <v>46161</v>
      </c>
      <c r="D873" s="33" t="str">
        <f>UPPER(TEXT((Tableau1[[#This Row],[Date]]),"mmmm"))</f>
        <v>MAI</v>
      </c>
      <c r="E873" s="33">
        <f>YEAR(Tableau1[[#This Row],[Date]])</f>
        <v>2026</v>
      </c>
      <c r="F873" s="34"/>
      <c r="G873" s="34"/>
      <c r="H873" s="34"/>
      <c r="I873" s="34"/>
      <c r="J873" s="34"/>
      <c r="K873" s="39">
        <f>MOD(Tableau1[[#This Row],[Fin
apm]]-Tableau1[[#This Row],[Début
apm]],1)+MOD(Tableau1[[#This Row],[Fin
matin]]-Tableau1[[#This Row],[Début
matin]],1)</f>
        <v>0</v>
      </c>
      <c r="L873" s="39">
        <f>IFERROR(VLOOKUP(Tableau1[[#This Row],[Abs.]],Tmotif[],3,0),0)</f>
        <v>0</v>
      </c>
      <c r="M873" s="46">
        <f ca="1">IF(WEEKDAY(Tableau1[[#This Row],[Date]],2)&lt;7,0,MAX(0,SUM(OFFSET(Tableau1[[#This Row],[Heures]],-6,,7))+SUM(OFFSET(Tableau1[[#This Row],[H_Abs]],-6,,7))-_HS))</f>
        <v>0</v>
      </c>
    </row>
    <row r="874" spans="2:13" ht="15" hidden="1" customHeight="1" x14ac:dyDescent="0.25">
      <c r="B874" s="31">
        <f>WEEKNUM(Tableau1[[#This Row],[Date]])</f>
        <v>21</v>
      </c>
      <c r="C874" s="32">
        <f>debut+ROW()-ROW(Tableau1[[#Headers],[Date]])-1</f>
        <v>46162</v>
      </c>
      <c r="D874" s="33" t="str">
        <f>UPPER(TEXT((Tableau1[[#This Row],[Date]]),"mmmm"))</f>
        <v>MAI</v>
      </c>
      <c r="E874" s="33">
        <f>YEAR(Tableau1[[#This Row],[Date]])</f>
        <v>2026</v>
      </c>
      <c r="F874" s="34"/>
      <c r="G874" s="34"/>
      <c r="H874" s="34"/>
      <c r="I874" s="34"/>
      <c r="J874" s="34"/>
      <c r="K874" s="39">
        <f>MOD(Tableau1[[#This Row],[Fin
apm]]-Tableau1[[#This Row],[Début
apm]],1)+MOD(Tableau1[[#This Row],[Fin
matin]]-Tableau1[[#This Row],[Début
matin]],1)</f>
        <v>0</v>
      </c>
      <c r="L874" s="39">
        <f>IFERROR(VLOOKUP(Tableau1[[#This Row],[Abs.]],Tmotif[],3,0),0)</f>
        <v>0</v>
      </c>
      <c r="M874" s="46">
        <f ca="1">IF(WEEKDAY(Tableau1[[#This Row],[Date]],2)&lt;7,0,MAX(0,SUM(OFFSET(Tableau1[[#This Row],[Heures]],-6,,7))+SUM(OFFSET(Tableau1[[#This Row],[H_Abs]],-6,,7))-_HS))</f>
        <v>0</v>
      </c>
    </row>
    <row r="875" spans="2:13" ht="15" hidden="1" customHeight="1" x14ac:dyDescent="0.25">
      <c r="B875" s="31">
        <f>WEEKNUM(Tableau1[[#This Row],[Date]])</f>
        <v>21</v>
      </c>
      <c r="C875" s="32">
        <f>debut+ROW()-ROW(Tableau1[[#Headers],[Date]])-1</f>
        <v>46163</v>
      </c>
      <c r="D875" s="33" t="str">
        <f>UPPER(TEXT((Tableau1[[#This Row],[Date]]),"mmmm"))</f>
        <v>MAI</v>
      </c>
      <c r="E875" s="33">
        <f>YEAR(Tableau1[[#This Row],[Date]])</f>
        <v>2026</v>
      </c>
      <c r="F875" s="34"/>
      <c r="G875" s="34"/>
      <c r="H875" s="34"/>
      <c r="I875" s="34"/>
      <c r="J875" s="34"/>
      <c r="K875" s="39">
        <f>MOD(Tableau1[[#This Row],[Fin
apm]]-Tableau1[[#This Row],[Début
apm]],1)+MOD(Tableau1[[#This Row],[Fin
matin]]-Tableau1[[#This Row],[Début
matin]],1)</f>
        <v>0</v>
      </c>
      <c r="L875" s="39">
        <f>IFERROR(VLOOKUP(Tableau1[[#This Row],[Abs.]],Tmotif[],3,0),0)</f>
        <v>0</v>
      </c>
      <c r="M875" s="46">
        <f ca="1">IF(WEEKDAY(Tableau1[[#This Row],[Date]],2)&lt;7,0,MAX(0,SUM(OFFSET(Tableau1[[#This Row],[Heures]],-6,,7))+SUM(OFFSET(Tableau1[[#This Row],[H_Abs]],-6,,7))-_HS))</f>
        <v>0</v>
      </c>
    </row>
    <row r="876" spans="2:13" ht="15" hidden="1" customHeight="1" x14ac:dyDescent="0.25">
      <c r="B876" s="31">
        <f>WEEKNUM(Tableau1[[#This Row],[Date]])</f>
        <v>21</v>
      </c>
      <c r="C876" s="32">
        <f>debut+ROW()-ROW(Tableau1[[#Headers],[Date]])-1</f>
        <v>46164</v>
      </c>
      <c r="D876" s="33" t="str">
        <f>UPPER(TEXT((Tableau1[[#This Row],[Date]]),"mmmm"))</f>
        <v>MAI</v>
      </c>
      <c r="E876" s="33">
        <f>YEAR(Tableau1[[#This Row],[Date]])</f>
        <v>2026</v>
      </c>
      <c r="F876" s="34"/>
      <c r="G876" s="34"/>
      <c r="H876" s="34"/>
      <c r="I876" s="34"/>
      <c r="J876" s="34"/>
      <c r="K876" s="39">
        <f>MOD(Tableau1[[#This Row],[Fin
apm]]-Tableau1[[#This Row],[Début
apm]],1)+MOD(Tableau1[[#This Row],[Fin
matin]]-Tableau1[[#This Row],[Début
matin]],1)</f>
        <v>0</v>
      </c>
      <c r="L876" s="39">
        <f>IFERROR(VLOOKUP(Tableau1[[#This Row],[Abs.]],Tmotif[],3,0),0)</f>
        <v>0</v>
      </c>
      <c r="M876" s="46">
        <f ca="1">IF(WEEKDAY(Tableau1[[#This Row],[Date]],2)&lt;7,0,MAX(0,SUM(OFFSET(Tableau1[[#This Row],[Heures]],-6,,7))+SUM(OFFSET(Tableau1[[#This Row],[H_Abs]],-6,,7))-_HS))</f>
        <v>0</v>
      </c>
    </row>
    <row r="877" spans="2:13" ht="15" hidden="1" customHeight="1" x14ac:dyDescent="0.25">
      <c r="B877" s="31">
        <f>WEEKNUM(Tableau1[[#This Row],[Date]])</f>
        <v>21</v>
      </c>
      <c r="C877" s="32">
        <f>debut+ROW()-ROW(Tableau1[[#Headers],[Date]])-1</f>
        <v>46165</v>
      </c>
      <c r="D877" s="33" t="str">
        <f>UPPER(TEXT((Tableau1[[#This Row],[Date]]),"mmmm"))</f>
        <v>MAI</v>
      </c>
      <c r="E877" s="33">
        <f>YEAR(Tableau1[[#This Row],[Date]])</f>
        <v>2026</v>
      </c>
      <c r="F877" s="34"/>
      <c r="G877" s="34"/>
      <c r="H877" s="34"/>
      <c r="I877" s="34"/>
      <c r="J877" s="34"/>
      <c r="K877" s="39">
        <f>MOD(Tableau1[[#This Row],[Fin
apm]]-Tableau1[[#This Row],[Début
apm]],1)+MOD(Tableau1[[#This Row],[Fin
matin]]-Tableau1[[#This Row],[Début
matin]],1)</f>
        <v>0</v>
      </c>
      <c r="L877" s="39">
        <f>IFERROR(VLOOKUP(Tableau1[[#This Row],[Abs.]],Tmotif[],3,0),0)</f>
        <v>0</v>
      </c>
      <c r="M877" s="46">
        <f ca="1">IF(WEEKDAY(Tableau1[[#This Row],[Date]],2)&lt;7,0,MAX(0,SUM(OFFSET(Tableau1[[#This Row],[Heures]],-6,,7))+SUM(OFFSET(Tableau1[[#This Row],[H_Abs]],-6,,7))-_HS))</f>
        <v>0</v>
      </c>
    </row>
    <row r="878" spans="2:13" ht="15" hidden="1" customHeight="1" x14ac:dyDescent="0.25">
      <c r="B878" s="31">
        <f>WEEKNUM(Tableau1[[#This Row],[Date]])</f>
        <v>22</v>
      </c>
      <c r="C878" s="32">
        <f>debut+ROW()-ROW(Tableau1[[#Headers],[Date]])-1</f>
        <v>46166</v>
      </c>
      <c r="D878" s="33" t="str">
        <f>UPPER(TEXT((Tableau1[[#This Row],[Date]]),"mmmm"))</f>
        <v>MAI</v>
      </c>
      <c r="E878" s="33">
        <f>YEAR(Tableau1[[#This Row],[Date]])</f>
        <v>2026</v>
      </c>
      <c r="F878" s="34"/>
      <c r="G878" s="34"/>
      <c r="H878" s="34"/>
      <c r="I878" s="34"/>
      <c r="J878" s="34"/>
      <c r="K878" s="39">
        <f>MOD(Tableau1[[#This Row],[Fin
apm]]-Tableau1[[#This Row],[Début
apm]],1)+MOD(Tableau1[[#This Row],[Fin
matin]]-Tableau1[[#This Row],[Début
matin]],1)</f>
        <v>0</v>
      </c>
      <c r="L878" s="39">
        <f>IFERROR(VLOOKUP(Tableau1[[#This Row],[Abs.]],Tmotif[],3,0),0)</f>
        <v>0</v>
      </c>
      <c r="M878" s="46">
        <f ca="1">IF(WEEKDAY(Tableau1[[#This Row],[Date]],2)&lt;7,0,MAX(0,SUM(OFFSET(Tableau1[[#This Row],[Heures]],-6,,7))+SUM(OFFSET(Tableau1[[#This Row],[H_Abs]],-6,,7))-_HS))</f>
        <v>0</v>
      </c>
    </row>
    <row r="879" spans="2:13" ht="15" hidden="1" customHeight="1" x14ac:dyDescent="0.25">
      <c r="B879" s="31">
        <f>WEEKNUM(Tableau1[[#This Row],[Date]])</f>
        <v>22</v>
      </c>
      <c r="C879" s="32">
        <f>debut+ROW()-ROW(Tableau1[[#Headers],[Date]])-1</f>
        <v>46167</v>
      </c>
      <c r="D879" s="33" t="str">
        <f>UPPER(TEXT((Tableau1[[#This Row],[Date]]),"mmmm"))</f>
        <v>MAI</v>
      </c>
      <c r="E879" s="33">
        <f>YEAR(Tableau1[[#This Row],[Date]])</f>
        <v>2026</v>
      </c>
      <c r="F879" s="34"/>
      <c r="G879" s="34"/>
      <c r="H879" s="34"/>
      <c r="I879" s="34"/>
      <c r="J879" s="34"/>
      <c r="K879" s="39">
        <f>MOD(Tableau1[[#This Row],[Fin
apm]]-Tableau1[[#This Row],[Début
apm]],1)+MOD(Tableau1[[#This Row],[Fin
matin]]-Tableau1[[#This Row],[Début
matin]],1)</f>
        <v>0</v>
      </c>
      <c r="L879" s="39">
        <f>IFERROR(VLOOKUP(Tableau1[[#This Row],[Abs.]],Tmotif[],3,0),0)</f>
        <v>0</v>
      </c>
      <c r="M879" s="46">
        <f ca="1">IF(WEEKDAY(Tableau1[[#This Row],[Date]],2)&lt;7,0,MAX(0,SUM(OFFSET(Tableau1[[#This Row],[Heures]],-6,,7))+SUM(OFFSET(Tableau1[[#This Row],[H_Abs]],-6,,7))-_HS))</f>
        <v>0</v>
      </c>
    </row>
    <row r="880" spans="2:13" ht="15" hidden="1" customHeight="1" x14ac:dyDescent="0.25">
      <c r="B880" s="31">
        <f>WEEKNUM(Tableau1[[#This Row],[Date]])</f>
        <v>22</v>
      </c>
      <c r="C880" s="32">
        <f>debut+ROW()-ROW(Tableau1[[#Headers],[Date]])-1</f>
        <v>46168</v>
      </c>
      <c r="D880" s="33" t="str">
        <f>UPPER(TEXT((Tableau1[[#This Row],[Date]]),"mmmm"))</f>
        <v>MAI</v>
      </c>
      <c r="E880" s="33">
        <f>YEAR(Tableau1[[#This Row],[Date]])</f>
        <v>2026</v>
      </c>
      <c r="F880" s="34"/>
      <c r="G880" s="34"/>
      <c r="H880" s="34"/>
      <c r="I880" s="34"/>
      <c r="J880" s="34"/>
      <c r="K880" s="39">
        <f>MOD(Tableau1[[#This Row],[Fin
apm]]-Tableau1[[#This Row],[Début
apm]],1)+MOD(Tableau1[[#This Row],[Fin
matin]]-Tableau1[[#This Row],[Début
matin]],1)</f>
        <v>0</v>
      </c>
      <c r="L880" s="39">
        <f>IFERROR(VLOOKUP(Tableau1[[#This Row],[Abs.]],Tmotif[],3,0),0)</f>
        <v>0</v>
      </c>
      <c r="M880" s="46">
        <f ca="1">IF(WEEKDAY(Tableau1[[#This Row],[Date]],2)&lt;7,0,MAX(0,SUM(OFFSET(Tableau1[[#This Row],[Heures]],-6,,7))+SUM(OFFSET(Tableau1[[#This Row],[H_Abs]],-6,,7))-_HS))</f>
        <v>0</v>
      </c>
    </row>
    <row r="881" spans="2:13" ht="15" hidden="1" customHeight="1" x14ac:dyDescent="0.25">
      <c r="B881" s="31">
        <f>WEEKNUM(Tableau1[[#This Row],[Date]])</f>
        <v>22</v>
      </c>
      <c r="C881" s="32">
        <f>debut+ROW()-ROW(Tableau1[[#Headers],[Date]])-1</f>
        <v>46169</v>
      </c>
      <c r="D881" s="33" t="str">
        <f>UPPER(TEXT((Tableau1[[#This Row],[Date]]),"mmmm"))</f>
        <v>MAI</v>
      </c>
      <c r="E881" s="33">
        <f>YEAR(Tableau1[[#This Row],[Date]])</f>
        <v>2026</v>
      </c>
      <c r="F881" s="34"/>
      <c r="G881" s="34"/>
      <c r="H881" s="34"/>
      <c r="I881" s="34"/>
      <c r="J881" s="34"/>
      <c r="K881" s="39">
        <f>MOD(Tableau1[[#This Row],[Fin
apm]]-Tableau1[[#This Row],[Début
apm]],1)+MOD(Tableau1[[#This Row],[Fin
matin]]-Tableau1[[#This Row],[Début
matin]],1)</f>
        <v>0</v>
      </c>
      <c r="L881" s="39">
        <f>IFERROR(VLOOKUP(Tableau1[[#This Row],[Abs.]],Tmotif[],3,0),0)</f>
        <v>0</v>
      </c>
      <c r="M881" s="46">
        <f ca="1">IF(WEEKDAY(Tableau1[[#This Row],[Date]],2)&lt;7,0,MAX(0,SUM(OFFSET(Tableau1[[#This Row],[Heures]],-6,,7))+SUM(OFFSET(Tableau1[[#This Row],[H_Abs]],-6,,7))-_HS))</f>
        <v>0</v>
      </c>
    </row>
    <row r="882" spans="2:13" ht="15" hidden="1" customHeight="1" x14ac:dyDescent="0.25">
      <c r="B882" s="31">
        <f>WEEKNUM(Tableau1[[#This Row],[Date]])</f>
        <v>22</v>
      </c>
      <c r="C882" s="32">
        <f>debut+ROW()-ROW(Tableau1[[#Headers],[Date]])-1</f>
        <v>46170</v>
      </c>
      <c r="D882" s="33" t="str">
        <f>UPPER(TEXT((Tableau1[[#This Row],[Date]]),"mmmm"))</f>
        <v>MAI</v>
      </c>
      <c r="E882" s="33">
        <f>YEAR(Tableau1[[#This Row],[Date]])</f>
        <v>2026</v>
      </c>
      <c r="F882" s="34"/>
      <c r="G882" s="34"/>
      <c r="H882" s="34"/>
      <c r="I882" s="34"/>
      <c r="J882" s="34"/>
      <c r="K882" s="39">
        <f>MOD(Tableau1[[#This Row],[Fin
apm]]-Tableau1[[#This Row],[Début
apm]],1)+MOD(Tableau1[[#This Row],[Fin
matin]]-Tableau1[[#This Row],[Début
matin]],1)</f>
        <v>0</v>
      </c>
      <c r="L882" s="39">
        <f>IFERROR(VLOOKUP(Tableau1[[#This Row],[Abs.]],Tmotif[],3,0),0)</f>
        <v>0</v>
      </c>
      <c r="M882" s="46">
        <f ca="1">IF(WEEKDAY(Tableau1[[#This Row],[Date]],2)&lt;7,0,MAX(0,SUM(OFFSET(Tableau1[[#This Row],[Heures]],-6,,7))+SUM(OFFSET(Tableau1[[#This Row],[H_Abs]],-6,,7))-_HS))</f>
        <v>0</v>
      </c>
    </row>
    <row r="883" spans="2:13" ht="15" hidden="1" customHeight="1" x14ac:dyDescent="0.25">
      <c r="B883" s="31">
        <f>WEEKNUM(Tableau1[[#This Row],[Date]])</f>
        <v>22</v>
      </c>
      <c r="C883" s="32">
        <f>debut+ROW()-ROW(Tableau1[[#Headers],[Date]])-1</f>
        <v>46171</v>
      </c>
      <c r="D883" s="33" t="str">
        <f>UPPER(TEXT((Tableau1[[#This Row],[Date]]),"mmmm"))</f>
        <v>MAI</v>
      </c>
      <c r="E883" s="33">
        <f>YEAR(Tableau1[[#This Row],[Date]])</f>
        <v>2026</v>
      </c>
      <c r="F883" s="34"/>
      <c r="G883" s="34"/>
      <c r="H883" s="34"/>
      <c r="I883" s="34"/>
      <c r="J883" s="34"/>
      <c r="K883" s="39">
        <f>MOD(Tableau1[[#This Row],[Fin
apm]]-Tableau1[[#This Row],[Début
apm]],1)+MOD(Tableau1[[#This Row],[Fin
matin]]-Tableau1[[#This Row],[Début
matin]],1)</f>
        <v>0</v>
      </c>
      <c r="L883" s="39">
        <f>IFERROR(VLOOKUP(Tableau1[[#This Row],[Abs.]],Tmotif[],3,0),0)</f>
        <v>0</v>
      </c>
      <c r="M883" s="46">
        <f ca="1">IF(WEEKDAY(Tableau1[[#This Row],[Date]],2)&lt;7,0,MAX(0,SUM(OFFSET(Tableau1[[#This Row],[Heures]],-6,,7))+SUM(OFFSET(Tableau1[[#This Row],[H_Abs]],-6,,7))-_HS))</f>
        <v>0</v>
      </c>
    </row>
    <row r="884" spans="2:13" ht="15" hidden="1" customHeight="1" x14ac:dyDescent="0.25">
      <c r="B884" s="31">
        <f>WEEKNUM(Tableau1[[#This Row],[Date]])</f>
        <v>22</v>
      </c>
      <c r="C884" s="32">
        <f>debut+ROW()-ROW(Tableau1[[#Headers],[Date]])-1</f>
        <v>46172</v>
      </c>
      <c r="D884" s="33" t="str">
        <f>UPPER(TEXT((Tableau1[[#This Row],[Date]]),"mmmm"))</f>
        <v>MAI</v>
      </c>
      <c r="E884" s="33">
        <f>YEAR(Tableau1[[#This Row],[Date]])</f>
        <v>2026</v>
      </c>
      <c r="F884" s="34"/>
      <c r="G884" s="34"/>
      <c r="H884" s="34"/>
      <c r="I884" s="34"/>
      <c r="J884" s="34"/>
      <c r="K884" s="39">
        <f>MOD(Tableau1[[#This Row],[Fin
apm]]-Tableau1[[#This Row],[Début
apm]],1)+MOD(Tableau1[[#This Row],[Fin
matin]]-Tableau1[[#This Row],[Début
matin]],1)</f>
        <v>0</v>
      </c>
      <c r="L884" s="39">
        <f>IFERROR(VLOOKUP(Tableau1[[#This Row],[Abs.]],Tmotif[],3,0),0)</f>
        <v>0</v>
      </c>
      <c r="M884" s="46">
        <f ca="1">IF(WEEKDAY(Tableau1[[#This Row],[Date]],2)&lt;7,0,MAX(0,SUM(OFFSET(Tableau1[[#This Row],[Heures]],-6,,7))+SUM(OFFSET(Tableau1[[#This Row],[H_Abs]],-6,,7))-_HS))</f>
        <v>0</v>
      </c>
    </row>
    <row r="885" spans="2:13" ht="15" hidden="1" customHeight="1" x14ac:dyDescent="0.25">
      <c r="B885" s="31">
        <f>WEEKNUM(Tableau1[[#This Row],[Date]])</f>
        <v>23</v>
      </c>
      <c r="C885" s="32">
        <f>debut+ROW()-ROW(Tableau1[[#Headers],[Date]])-1</f>
        <v>46173</v>
      </c>
      <c r="D885" s="33" t="str">
        <f>UPPER(TEXT((Tableau1[[#This Row],[Date]]),"mmmm"))</f>
        <v>MAI</v>
      </c>
      <c r="E885" s="33">
        <f>YEAR(Tableau1[[#This Row],[Date]])</f>
        <v>2026</v>
      </c>
      <c r="F885" s="34"/>
      <c r="G885" s="34"/>
      <c r="H885" s="34"/>
      <c r="I885" s="34"/>
      <c r="J885" s="34"/>
      <c r="K885" s="39">
        <f>MOD(Tableau1[[#This Row],[Fin
apm]]-Tableau1[[#This Row],[Début
apm]],1)+MOD(Tableau1[[#This Row],[Fin
matin]]-Tableau1[[#This Row],[Début
matin]],1)</f>
        <v>0</v>
      </c>
      <c r="L885" s="39">
        <f>IFERROR(VLOOKUP(Tableau1[[#This Row],[Abs.]],Tmotif[],3,0),0)</f>
        <v>0</v>
      </c>
      <c r="M885" s="46">
        <f ca="1">IF(WEEKDAY(Tableau1[[#This Row],[Date]],2)&lt;7,0,MAX(0,SUM(OFFSET(Tableau1[[#This Row],[Heures]],-6,,7))+SUM(OFFSET(Tableau1[[#This Row],[H_Abs]],-6,,7))-_HS))</f>
        <v>0</v>
      </c>
    </row>
    <row r="886" spans="2:13" ht="15" hidden="1" customHeight="1" x14ac:dyDescent="0.25">
      <c r="B886" s="31">
        <f>WEEKNUM(Tableau1[[#This Row],[Date]])</f>
        <v>23</v>
      </c>
      <c r="C886" s="32">
        <f>debut+ROW()-ROW(Tableau1[[#Headers],[Date]])-1</f>
        <v>46174</v>
      </c>
      <c r="D886" s="33" t="str">
        <f>UPPER(TEXT((Tableau1[[#This Row],[Date]]),"mmmm"))</f>
        <v>JUIN</v>
      </c>
      <c r="E886" s="33">
        <f>YEAR(Tableau1[[#This Row],[Date]])</f>
        <v>2026</v>
      </c>
      <c r="F886" s="34"/>
      <c r="G886" s="34"/>
      <c r="H886" s="34"/>
      <c r="I886" s="34"/>
      <c r="J886" s="34"/>
      <c r="K886" s="39">
        <f>MOD(Tableau1[[#This Row],[Fin
apm]]-Tableau1[[#This Row],[Début
apm]],1)+MOD(Tableau1[[#This Row],[Fin
matin]]-Tableau1[[#This Row],[Début
matin]],1)</f>
        <v>0</v>
      </c>
      <c r="L886" s="39">
        <f>IFERROR(VLOOKUP(Tableau1[[#This Row],[Abs.]],Tmotif[],3,0),0)</f>
        <v>0</v>
      </c>
      <c r="M886" s="46">
        <f ca="1">IF(WEEKDAY(Tableau1[[#This Row],[Date]],2)&lt;7,0,MAX(0,SUM(OFFSET(Tableau1[[#This Row],[Heures]],-6,,7))+SUM(OFFSET(Tableau1[[#This Row],[H_Abs]],-6,,7))-_HS))</f>
        <v>0</v>
      </c>
    </row>
    <row r="887" spans="2:13" ht="15" hidden="1" customHeight="1" x14ac:dyDescent="0.25">
      <c r="B887" s="31">
        <f>WEEKNUM(Tableau1[[#This Row],[Date]])</f>
        <v>23</v>
      </c>
      <c r="C887" s="32">
        <f>debut+ROW()-ROW(Tableau1[[#Headers],[Date]])-1</f>
        <v>46175</v>
      </c>
      <c r="D887" s="33" t="str">
        <f>UPPER(TEXT((Tableau1[[#This Row],[Date]]),"mmmm"))</f>
        <v>JUIN</v>
      </c>
      <c r="E887" s="33">
        <f>YEAR(Tableau1[[#This Row],[Date]])</f>
        <v>2026</v>
      </c>
      <c r="F887" s="34"/>
      <c r="G887" s="34"/>
      <c r="H887" s="34"/>
      <c r="I887" s="34"/>
      <c r="J887" s="34"/>
      <c r="K887" s="39">
        <f>MOD(Tableau1[[#This Row],[Fin
apm]]-Tableau1[[#This Row],[Début
apm]],1)+MOD(Tableau1[[#This Row],[Fin
matin]]-Tableau1[[#This Row],[Début
matin]],1)</f>
        <v>0</v>
      </c>
      <c r="L887" s="39">
        <f>IFERROR(VLOOKUP(Tableau1[[#This Row],[Abs.]],Tmotif[],3,0),0)</f>
        <v>0</v>
      </c>
      <c r="M887" s="46">
        <f ca="1">IF(WEEKDAY(Tableau1[[#This Row],[Date]],2)&lt;7,0,MAX(0,SUM(OFFSET(Tableau1[[#This Row],[Heures]],-6,,7))+SUM(OFFSET(Tableau1[[#This Row],[H_Abs]],-6,,7))-_HS))</f>
        <v>0</v>
      </c>
    </row>
    <row r="888" spans="2:13" ht="15" hidden="1" customHeight="1" x14ac:dyDescent="0.25">
      <c r="B888" s="31">
        <f>WEEKNUM(Tableau1[[#This Row],[Date]])</f>
        <v>23</v>
      </c>
      <c r="C888" s="32">
        <f>debut+ROW()-ROW(Tableau1[[#Headers],[Date]])-1</f>
        <v>46176</v>
      </c>
      <c r="D888" s="33" t="str">
        <f>UPPER(TEXT((Tableau1[[#This Row],[Date]]),"mmmm"))</f>
        <v>JUIN</v>
      </c>
      <c r="E888" s="33">
        <f>YEAR(Tableau1[[#This Row],[Date]])</f>
        <v>2026</v>
      </c>
      <c r="F888" s="34"/>
      <c r="G888" s="34"/>
      <c r="H888" s="34"/>
      <c r="I888" s="34"/>
      <c r="J888" s="34"/>
      <c r="K888" s="39">
        <f>MOD(Tableau1[[#This Row],[Fin
apm]]-Tableau1[[#This Row],[Début
apm]],1)+MOD(Tableau1[[#This Row],[Fin
matin]]-Tableau1[[#This Row],[Début
matin]],1)</f>
        <v>0</v>
      </c>
      <c r="L888" s="39">
        <f>IFERROR(VLOOKUP(Tableau1[[#This Row],[Abs.]],Tmotif[],3,0),0)</f>
        <v>0</v>
      </c>
      <c r="M888" s="46">
        <f ca="1">IF(WEEKDAY(Tableau1[[#This Row],[Date]],2)&lt;7,0,MAX(0,SUM(OFFSET(Tableau1[[#This Row],[Heures]],-6,,7))+SUM(OFFSET(Tableau1[[#This Row],[H_Abs]],-6,,7))-_HS))</f>
        <v>0</v>
      </c>
    </row>
    <row r="889" spans="2:13" ht="15" hidden="1" customHeight="1" x14ac:dyDescent="0.25">
      <c r="B889" s="31">
        <f>WEEKNUM(Tableau1[[#This Row],[Date]])</f>
        <v>23</v>
      </c>
      <c r="C889" s="32">
        <f>debut+ROW()-ROW(Tableau1[[#Headers],[Date]])-1</f>
        <v>46177</v>
      </c>
      <c r="D889" s="33" t="str">
        <f>UPPER(TEXT((Tableau1[[#This Row],[Date]]),"mmmm"))</f>
        <v>JUIN</v>
      </c>
      <c r="E889" s="33">
        <f>YEAR(Tableau1[[#This Row],[Date]])</f>
        <v>2026</v>
      </c>
      <c r="F889" s="34"/>
      <c r="G889" s="34"/>
      <c r="H889" s="34"/>
      <c r="I889" s="34"/>
      <c r="J889" s="34"/>
      <c r="K889" s="39">
        <f>MOD(Tableau1[[#This Row],[Fin
apm]]-Tableau1[[#This Row],[Début
apm]],1)+MOD(Tableau1[[#This Row],[Fin
matin]]-Tableau1[[#This Row],[Début
matin]],1)</f>
        <v>0</v>
      </c>
      <c r="L889" s="39">
        <f>IFERROR(VLOOKUP(Tableau1[[#This Row],[Abs.]],Tmotif[],3,0),0)</f>
        <v>0</v>
      </c>
      <c r="M889" s="46">
        <f ca="1">IF(WEEKDAY(Tableau1[[#This Row],[Date]],2)&lt;7,0,MAX(0,SUM(OFFSET(Tableau1[[#This Row],[Heures]],-6,,7))+SUM(OFFSET(Tableau1[[#This Row],[H_Abs]],-6,,7))-_HS))</f>
        <v>0</v>
      </c>
    </row>
    <row r="890" spans="2:13" ht="15" hidden="1" customHeight="1" x14ac:dyDescent="0.25">
      <c r="B890" s="31">
        <f>WEEKNUM(Tableau1[[#This Row],[Date]])</f>
        <v>23</v>
      </c>
      <c r="C890" s="32">
        <f>debut+ROW()-ROW(Tableau1[[#Headers],[Date]])-1</f>
        <v>46178</v>
      </c>
      <c r="D890" s="33" t="str">
        <f>UPPER(TEXT((Tableau1[[#This Row],[Date]]),"mmmm"))</f>
        <v>JUIN</v>
      </c>
      <c r="E890" s="33">
        <f>YEAR(Tableau1[[#This Row],[Date]])</f>
        <v>2026</v>
      </c>
      <c r="F890" s="34"/>
      <c r="G890" s="34"/>
      <c r="H890" s="34"/>
      <c r="I890" s="34"/>
      <c r="J890" s="34"/>
      <c r="K890" s="39">
        <f>MOD(Tableau1[[#This Row],[Fin
apm]]-Tableau1[[#This Row],[Début
apm]],1)+MOD(Tableau1[[#This Row],[Fin
matin]]-Tableau1[[#This Row],[Début
matin]],1)</f>
        <v>0</v>
      </c>
      <c r="L890" s="39">
        <f>IFERROR(VLOOKUP(Tableau1[[#This Row],[Abs.]],Tmotif[],3,0),0)</f>
        <v>0</v>
      </c>
      <c r="M890" s="46">
        <f ca="1">IF(WEEKDAY(Tableau1[[#This Row],[Date]],2)&lt;7,0,MAX(0,SUM(OFFSET(Tableau1[[#This Row],[Heures]],-6,,7))+SUM(OFFSET(Tableau1[[#This Row],[H_Abs]],-6,,7))-_HS))</f>
        <v>0</v>
      </c>
    </row>
    <row r="891" spans="2:13" ht="15" hidden="1" customHeight="1" x14ac:dyDescent="0.25">
      <c r="B891" s="31">
        <f>WEEKNUM(Tableau1[[#This Row],[Date]])</f>
        <v>23</v>
      </c>
      <c r="C891" s="32">
        <f>debut+ROW()-ROW(Tableau1[[#Headers],[Date]])-1</f>
        <v>46179</v>
      </c>
      <c r="D891" s="33" t="str">
        <f>UPPER(TEXT((Tableau1[[#This Row],[Date]]),"mmmm"))</f>
        <v>JUIN</v>
      </c>
      <c r="E891" s="33">
        <f>YEAR(Tableau1[[#This Row],[Date]])</f>
        <v>2026</v>
      </c>
      <c r="F891" s="34"/>
      <c r="G891" s="34"/>
      <c r="H891" s="34"/>
      <c r="I891" s="34"/>
      <c r="J891" s="34"/>
      <c r="K891" s="39">
        <f>MOD(Tableau1[[#This Row],[Fin
apm]]-Tableau1[[#This Row],[Début
apm]],1)+MOD(Tableau1[[#This Row],[Fin
matin]]-Tableau1[[#This Row],[Début
matin]],1)</f>
        <v>0</v>
      </c>
      <c r="L891" s="39">
        <f>IFERROR(VLOOKUP(Tableau1[[#This Row],[Abs.]],Tmotif[],3,0),0)</f>
        <v>0</v>
      </c>
      <c r="M891" s="46">
        <f ca="1">IF(WEEKDAY(Tableau1[[#This Row],[Date]],2)&lt;7,0,MAX(0,SUM(OFFSET(Tableau1[[#This Row],[Heures]],-6,,7))+SUM(OFFSET(Tableau1[[#This Row],[H_Abs]],-6,,7))-_HS))</f>
        <v>0</v>
      </c>
    </row>
    <row r="892" spans="2:13" ht="15" hidden="1" customHeight="1" x14ac:dyDescent="0.25">
      <c r="B892" s="31">
        <f>WEEKNUM(Tableau1[[#This Row],[Date]])</f>
        <v>24</v>
      </c>
      <c r="C892" s="32">
        <f>debut+ROW()-ROW(Tableau1[[#Headers],[Date]])-1</f>
        <v>46180</v>
      </c>
      <c r="D892" s="33" t="str">
        <f>UPPER(TEXT((Tableau1[[#This Row],[Date]]),"mmmm"))</f>
        <v>JUIN</v>
      </c>
      <c r="E892" s="33">
        <f>YEAR(Tableau1[[#This Row],[Date]])</f>
        <v>2026</v>
      </c>
      <c r="F892" s="34"/>
      <c r="G892" s="34"/>
      <c r="H892" s="34"/>
      <c r="I892" s="34"/>
      <c r="J892" s="34"/>
      <c r="K892" s="39">
        <f>MOD(Tableau1[[#This Row],[Fin
apm]]-Tableau1[[#This Row],[Début
apm]],1)+MOD(Tableau1[[#This Row],[Fin
matin]]-Tableau1[[#This Row],[Début
matin]],1)</f>
        <v>0</v>
      </c>
      <c r="L892" s="39">
        <f>IFERROR(VLOOKUP(Tableau1[[#This Row],[Abs.]],Tmotif[],3,0),0)</f>
        <v>0</v>
      </c>
      <c r="M892" s="46">
        <f ca="1">IF(WEEKDAY(Tableau1[[#This Row],[Date]],2)&lt;7,0,MAX(0,SUM(OFFSET(Tableau1[[#This Row],[Heures]],-6,,7))+SUM(OFFSET(Tableau1[[#This Row],[H_Abs]],-6,,7))-_HS))</f>
        <v>0</v>
      </c>
    </row>
    <row r="893" spans="2:13" ht="15" hidden="1" customHeight="1" x14ac:dyDescent="0.25">
      <c r="B893" s="31">
        <f>WEEKNUM(Tableau1[[#This Row],[Date]])</f>
        <v>24</v>
      </c>
      <c r="C893" s="32">
        <f>debut+ROW()-ROW(Tableau1[[#Headers],[Date]])-1</f>
        <v>46181</v>
      </c>
      <c r="D893" s="33" t="str">
        <f>UPPER(TEXT((Tableau1[[#This Row],[Date]]),"mmmm"))</f>
        <v>JUIN</v>
      </c>
      <c r="E893" s="33">
        <f>YEAR(Tableau1[[#This Row],[Date]])</f>
        <v>2026</v>
      </c>
      <c r="F893" s="34"/>
      <c r="G893" s="34"/>
      <c r="H893" s="34"/>
      <c r="I893" s="34"/>
      <c r="J893" s="34"/>
      <c r="K893" s="39">
        <f>MOD(Tableau1[[#This Row],[Fin
apm]]-Tableau1[[#This Row],[Début
apm]],1)+MOD(Tableau1[[#This Row],[Fin
matin]]-Tableau1[[#This Row],[Début
matin]],1)</f>
        <v>0</v>
      </c>
      <c r="L893" s="39">
        <f>IFERROR(VLOOKUP(Tableau1[[#This Row],[Abs.]],Tmotif[],3,0),0)</f>
        <v>0</v>
      </c>
      <c r="M893" s="46">
        <f ca="1">IF(WEEKDAY(Tableau1[[#This Row],[Date]],2)&lt;7,0,MAX(0,SUM(OFFSET(Tableau1[[#This Row],[Heures]],-6,,7))+SUM(OFFSET(Tableau1[[#This Row],[H_Abs]],-6,,7))-_HS))</f>
        <v>0</v>
      </c>
    </row>
    <row r="894" spans="2:13" ht="15" hidden="1" customHeight="1" x14ac:dyDescent="0.25">
      <c r="B894" s="31">
        <f>WEEKNUM(Tableau1[[#This Row],[Date]])</f>
        <v>24</v>
      </c>
      <c r="C894" s="32">
        <f>debut+ROW()-ROW(Tableau1[[#Headers],[Date]])-1</f>
        <v>46182</v>
      </c>
      <c r="D894" s="33" t="str">
        <f>UPPER(TEXT((Tableau1[[#This Row],[Date]]),"mmmm"))</f>
        <v>JUIN</v>
      </c>
      <c r="E894" s="33">
        <f>YEAR(Tableau1[[#This Row],[Date]])</f>
        <v>2026</v>
      </c>
      <c r="F894" s="34"/>
      <c r="G894" s="34"/>
      <c r="H894" s="34"/>
      <c r="I894" s="34"/>
      <c r="J894" s="34"/>
      <c r="K894" s="39">
        <f>MOD(Tableau1[[#This Row],[Fin
apm]]-Tableau1[[#This Row],[Début
apm]],1)+MOD(Tableau1[[#This Row],[Fin
matin]]-Tableau1[[#This Row],[Début
matin]],1)</f>
        <v>0</v>
      </c>
      <c r="L894" s="39">
        <f>IFERROR(VLOOKUP(Tableau1[[#This Row],[Abs.]],Tmotif[],3,0),0)</f>
        <v>0</v>
      </c>
      <c r="M894" s="46">
        <f ca="1">IF(WEEKDAY(Tableau1[[#This Row],[Date]],2)&lt;7,0,MAX(0,SUM(OFFSET(Tableau1[[#This Row],[Heures]],-6,,7))+SUM(OFFSET(Tableau1[[#This Row],[H_Abs]],-6,,7))-_HS))</f>
        <v>0</v>
      </c>
    </row>
    <row r="895" spans="2:13" ht="15" hidden="1" customHeight="1" x14ac:dyDescent="0.25">
      <c r="B895" s="31">
        <f>WEEKNUM(Tableau1[[#This Row],[Date]])</f>
        <v>24</v>
      </c>
      <c r="C895" s="32">
        <f>debut+ROW()-ROW(Tableau1[[#Headers],[Date]])-1</f>
        <v>46183</v>
      </c>
      <c r="D895" s="33" t="str">
        <f>UPPER(TEXT((Tableau1[[#This Row],[Date]]),"mmmm"))</f>
        <v>JUIN</v>
      </c>
      <c r="E895" s="33">
        <f>YEAR(Tableau1[[#This Row],[Date]])</f>
        <v>2026</v>
      </c>
      <c r="F895" s="34"/>
      <c r="G895" s="34"/>
      <c r="H895" s="34"/>
      <c r="I895" s="34"/>
      <c r="J895" s="34"/>
      <c r="K895" s="39">
        <f>MOD(Tableau1[[#This Row],[Fin
apm]]-Tableau1[[#This Row],[Début
apm]],1)+MOD(Tableau1[[#This Row],[Fin
matin]]-Tableau1[[#This Row],[Début
matin]],1)</f>
        <v>0</v>
      </c>
      <c r="L895" s="39">
        <f>IFERROR(VLOOKUP(Tableau1[[#This Row],[Abs.]],Tmotif[],3,0),0)</f>
        <v>0</v>
      </c>
      <c r="M895" s="46">
        <f ca="1">IF(WEEKDAY(Tableau1[[#This Row],[Date]],2)&lt;7,0,MAX(0,SUM(OFFSET(Tableau1[[#This Row],[Heures]],-6,,7))+SUM(OFFSET(Tableau1[[#This Row],[H_Abs]],-6,,7))-_HS))</f>
        <v>0</v>
      </c>
    </row>
    <row r="896" spans="2:13" ht="15" hidden="1" customHeight="1" x14ac:dyDescent="0.25">
      <c r="B896" s="31">
        <f>WEEKNUM(Tableau1[[#This Row],[Date]])</f>
        <v>24</v>
      </c>
      <c r="C896" s="32">
        <f>debut+ROW()-ROW(Tableau1[[#Headers],[Date]])-1</f>
        <v>46184</v>
      </c>
      <c r="D896" s="33" t="str">
        <f>UPPER(TEXT((Tableau1[[#This Row],[Date]]),"mmmm"))</f>
        <v>JUIN</v>
      </c>
      <c r="E896" s="33">
        <f>YEAR(Tableau1[[#This Row],[Date]])</f>
        <v>2026</v>
      </c>
      <c r="F896" s="34"/>
      <c r="G896" s="34"/>
      <c r="H896" s="34"/>
      <c r="I896" s="34"/>
      <c r="J896" s="34"/>
      <c r="K896" s="39">
        <f>MOD(Tableau1[[#This Row],[Fin
apm]]-Tableau1[[#This Row],[Début
apm]],1)+MOD(Tableau1[[#This Row],[Fin
matin]]-Tableau1[[#This Row],[Début
matin]],1)</f>
        <v>0</v>
      </c>
      <c r="L896" s="39">
        <f>IFERROR(VLOOKUP(Tableau1[[#This Row],[Abs.]],Tmotif[],3,0),0)</f>
        <v>0</v>
      </c>
      <c r="M896" s="46">
        <f ca="1">IF(WEEKDAY(Tableau1[[#This Row],[Date]],2)&lt;7,0,MAX(0,SUM(OFFSET(Tableau1[[#This Row],[Heures]],-6,,7))+SUM(OFFSET(Tableau1[[#This Row],[H_Abs]],-6,,7))-_HS))</f>
        <v>0</v>
      </c>
    </row>
    <row r="897" spans="2:13" ht="15" hidden="1" customHeight="1" x14ac:dyDescent="0.25">
      <c r="B897" s="31">
        <f>WEEKNUM(Tableau1[[#This Row],[Date]])</f>
        <v>24</v>
      </c>
      <c r="C897" s="32">
        <f>debut+ROW()-ROW(Tableau1[[#Headers],[Date]])-1</f>
        <v>46185</v>
      </c>
      <c r="D897" s="33" t="str">
        <f>UPPER(TEXT((Tableau1[[#This Row],[Date]]),"mmmm"))</f>
        <v>JUIN</v>
      </c>
      <c r="E897" s="33">
        <f>YEAR(Tableau1[[#This Row],[Date]])</f>
        <v>2026</v>
      </c>
      <c r="F897" s="34"/>
      <c r="G897" s="34"/>
      <c r="H897" s="34"/>
      <c r="I897" s="34"/>
      <c r="J897" s="34"/>
      <c r="K897" s="39">
        <f>MOD(Tableau1[[#This Row],[Fin
apm]]-Tableau1[[#This Row],[Début
apm]],1)+MOD(Tableau1[[#This Row],[Fin
matin]]-Tableau1[[#This Row],[Début
matin]],1)</f>
        <v>0</v>
      </c>
      <c r="L897" s="39">
        <f>IFERROR(VLOOKUP(Tableau1[[#This Row],[Abs.]],Tmotif[],3,0),0)</f>
        <v>0</v>
      </c>
      <c r="M897" s="46">
        <f ca="1">IF(WEEKDAY(Tableau1[[#This Row],[Date]],2)&lt;7,0,MAX(0,SUM(OFFSET(Tableau1[[#This Row],[Heures]],-6,,7))+SUM(OFFSET(Tableau1[[#This Row],[H_Abs]],-6,,7))-_HS))</f>
        <v>0</v>
      </c>
    </row>
    <row r="898" spans="2:13" ht="15" hidden="1" customHeight="1" x14ac:dyDescent="0.25">
      <c r="B898" s="31">
        <f>WEEKNUM(Tableau1[[#This Row],[Date]])</f>
        <v>24</v>
      </c>
      <c r="C898" s="32">
        <f>debut+ROW()-ROW(Tableau1[[#Headers],[Date]])-1</f>
        <v>46186</v>
      </c>
      <c r="D898" s="33" t="str">
        <f>UPPER(TEXT((Tableau1[[#This Row],[Date]]),"mmmm"))</f>
        <v>JUIN</v>
      </c>
      <c r="E898" s="33">
        <f>YEAR(Tableau1[[#This Row],[Date]])</f>
        <v>2026</v>
      </c>
      <c r="F898" s="34"/>
      <c r="G898" s="34"/>
      <c r="H898" s="34"/>
      <c r="I898" s="34"/>
      <c r="J898" s="34"/>
      <c r="K898" s="39">
        <f>MOD(Tableau1[[#This Row],[Fin
apm]]-Tableau1[[#This Row],[Début
apm]],1)+MOD(Tableau1[[#This Row],[Fin
matin]]-Tableau1[[#This Row],[Début
matin]],1)</f>
        <v>0</v>
      </c>
      <c r="L898" s="39">
        <f>IFERROR(VLOOKUP(Tableau1[[#This Row],[Abs.]],Tmotif[],3,0),0)</f>
        <v>0</v>
      </c>
      <c r="M898" s="46">
        <f ca="1">IF(WEEKDAY(Tableau1[[#This Row],[Date]],2)&lt;7,0,MAX(0,SUM(OFFSET(Tableau1[[#This Row],[Heures]],-6,,7))+SUM(OFFSET(Tableau1[[#This Row],[H_Abs]],-6,,7))-_HS))</f>
        <v>0</v>
      </c>
    </row>
    <row r="899" spans="2:13" ht="15" hidden="1" customHeight="1" x14ac:dyDescent="0.25">
      <c r="B899" s="31">
        <f>WEEKNUM(Tableau1[[#This Row],[Date]])</f>
        <v>25</v>
      </c>
      <c r="C899" s="32">
        <f>debut+ROW()-ROW(Tableau1[[#Headers],[Date]])-1</f>
        <v>46187</v>
      </c>
      <c r="D899" s="33" t="str">
        <f>UPPER(TEXT((Tableau1[[#This Row],[Date]]),"mmmm"))</f>
        <v>JUIN</v>
      </c>
      <c r="E899" s="33">
        <f>YEAR(Tableau1[[#This Row],[Date]])</f>
        <v>2026</v>
      </c>
      <c r="F899" s="34"/>
      <c r="G899" s="34"/>
      <c r="H899" s="34"/>
      <c r="I899" s="34"/>
      <c r="J899" s="34"/>
      <c r="K899" s="39">
        <f>MOD(Tableau1[[#This Row],[Fin
apm]]-Tableau1[[#This Row],[Début
apm]],1)+MOD(Tableau1[[#This Row],[Fin
matin]]-Tableau1[[#This Row],[Début
matin]],1)</f>
        <v>0</v>
      </c>
      <c r="L899" s="39">
        <f>IFERROR(VLOOKUP(Tableau1[[#This Row],[Abs.]],Tmotif[],3,0),0)</f>
        <v>0</v>
      </c>
      <c r="M899" s="46">
        <f ca="1">IF(WEEKDAY(Tableau1[[#This Row],[Date]],2)&lt;7,0,MAX(0,SUM(OFFSET(Tableau1[[#This Row],[Heures]],-6,,7))+SUM(OFFSET(Tableau1[[#This Row],[H_Abs]],-6,,7))-_HS))</f>
        <v>0</v>
      </c>
    </row>
    <row r="900" spans="2:13" ht="15" hidden="1" customHeight="1" x14ac:dyDescent="0.25">
      <c r="B900" s="31">
        <f>WEEKNUM(Tableau1[[#This Row],[Date]])</f>
        <v>25</v>
      </c>
      <c r="C900" s="32">
        <f>debut+ROW()-ROW(Tableau1[[#Headers],[Date]])-1</f>
        <v>46188</v>
      </c>
      <c r="D900" s="33" t="str">
        <f>UPPER(TEXT((Tableau1[[#This Row],[Date]]),"mmmm"))</f>
        <v>JUIN</v>
      </c>
      <c r="E900" s="33">
        <f>YEAR(Tableau1[[#This Row],[Date]])</f>
        <v>2026</v>
      </c>
      <c r="F900" s="34"/>
      <c r="G900" s="34"/>
      <c r="H900" s="34"/>
      <c r="I900" s="34"/>
      <c r="J900" s="34"/>
      <c r="K900" s="39">
        <f>MOD(Tableau1[[#This Row],[Fin
apm]]-Tableau1[[#This Row],[Début
apm]],1)+MOD(Tableau1[[#This Row],[Fin
matin]]-Tableau1[[#This Row],[Début
matin]],1)</f>
        <v>0</v>
      </c>
      <c r="L900" s="39">
        <f>IFERROR(VLOOKUP(Tableau1[[#This Row],[Abs.]],Tmotif[],3,0),0)</f>
        <v>0</v>
      </c>
      <c r="M900" s="46">
        <f ca="1">IF(WEEKDAY(Tableau1[[#This Row],[Date]],2)&lt;7,0,MAX(0,SUM(OFFSET(Tableau1[[#This Row],[Heures]],-6,,7))+SUM(OFFSET(Tableau1[[#This Row],[H_Abs]],-6,,7))-_HS))</f>
        <v>0</v>
      </c>
    </row>
    <row r="901" spans="2:13" ht="15" hidden="1" customHeight="1" x14ac:dyDescent="0.25">
      <c r="B901" s="31">
        <f>WEEKNUM(Tableau1[[#This Row],[Date]])</f>
        <v>25</v>
      </c>
      <c r="C901" s="32">
        <f>debut+ROW()-ROW(Tableau1[[#Headers],[Date]])-1</f>
        <v>46189</v>
      </c>
      <c r="D901" s="33" t="str">
        <f>UPPER(TEXT((Tableau1[[#This Row],[Date]]),"mmmm"))</f>
        <v>JUIN</v>
      </c>
      <c r="E901" s="33">
        <f>YEAR(Tableau1[[#This Row],[Date]])</f>
        <v>2026</v>
      </c>
      <c r="F901" s="34"/>
      <c r="G901" s="34"/>
      <c r="H901" s="34"/>
      <c r="I901" s="34"/>
      <c r="J901" s="34"/>
      <c r="K901" s="39">
        <f>MOD(Tableau1[[#This Row],[Fin
apm]]-Tableau1[[#This Row],[Début
apm]],1)+MOD(Tableau1[[#This Row],[Fin
matin]]-Tableau1[[#This Row],[Début
matin]],1)</f>
        <v>0</v>
      </c>
      <c r="L901" s="39">
        <f>IFERROR(VLOOKUP(Tableau1[[#This Row],[Abs.]],Tmotif[],3,0),0)</f>
        <v>0</v>
      </c>
      <c r="M901" s="46">
        <f ca="1">IF(WEEKDAY(Tableau1[[#This Row],[Date]],2)&lt;7,0,MAX(0,SUM(OFFSET(Tableau1[[#This Row],[Heures]],-6,,7))+SUM(OFFSET(Tableau1[[#This Row],[H_Abs]],-6,,7))-_HS))</f>
        <v>0</v>
      </c>
    </row>
    <row r="902" spans="2:13" ht="15" hidden="1" customHeight="1" x14ac:dyDescent="0.25">
      <c r="B902" s="31">
        <f>WEEKNUM(Tableau1[[#This Row],[Date]])</f>
        <v>25</v>
      </c>
      <c r="C902" s="32">
        <f>debut+ROW()-ROW(Tableau1[[#Headers],[Date]])-1</f>
        <v>46190</v>
      </c>
      <c r="D902" s="33" t="str">
        <f>UPPER(TEXT((Tableau1[[#This Row],[Date]]),"mmmm"))</f>
        <v>JUIN</v>
      </c>
      <c r="E902" s="33">
        <f>YEAR(Tableau1[[#This Row],[Date]])</f>
        <v>2026</v>
      </c>
      <c r="F902" s="34"/>
      <c r="G902" s="34"/>
      <c r="H902" s="34"/>
      <c r="I902" s="34"/>
      <c r="J902" s="34"/>
      <c r="K902" s="39">
        <f>MOD(Tableau1[[#This Row],[Fin
apm]]-Tableau1[[#This Row],[Début
apm]],1)+MOD(Tableau1[[#This Row],[Fin
matin]]-Tableau1[[#This Row],[Début
matin]],1)</f>
        <v>0</v>
      </c>
      <c r="L902" s="39">
        <f>IFERROR(VLOOKUP(Tableau1[[#This Row],[Abs.]],Tmotif[],3,0),0)</f>
        <v>0</v>
      </c>
      <c r="M902" s="46">
        <f ca="1">IF(WEEKDAY(Tableau1[[#This Row],[Date]],2)&lt;7,0,MAX(0,SUM(OFFSET(Tableau1[[#This Row],[Heures]],-6,,7))+SUM(OFFSET(Tableau1[[#This Row],[H_Abs]],-6,,7))-_HS))</f>
        <v>0</v>
      </c>
    </row>
    <row r="903" spans="2:13" ht="15" hidden="1" customHeight="1" x14ac:dyDescent="0.25">
      <c r="B903" s="31">
        <f>WEEKNUM(Tableau1[[#This Row],[Date]])</f>
        <v>25</v>
      </c>
      <c r="C903" s="32">
        <f>debut+ROW()-ROW(Tableau1[[#Headers],[Date]])-1</f>
        <v>46191</v>
      </c>
      <c r="D903" s="33" t="str">
        <f>UPPER(TEXT((Tableau1[[#This Row],[Date]]),"mmmm"))</f>
        <v>JUIN</v>
      </c>
      <c r="E903" s="33">
        <f>YEAR(Tableau1[[#This Row],[Date]])</f>
        <v>2026</v>
      </c>
      <c r="F903" s="34"/>
      <c r="G903" s="34"/>
      <c r="H903" s="34"/>
      <c r="I903" s="34"/>
      <c r="J903" s="34"/>
      <c r="K903" s="39">
        <f>MOD(Tableau1[[#This Row],[Fin
apm]]-Tableau1[[#This Row],[Début
apm]],1)+MOD(Tableau1[[#This Row],[Fin
matin]]-Tableau1[[#This Row],[Début
matin]],1)</f>
        <v>0</v>
      </c>
      <c r="L903" s="39">
        <f>IFERROR(VLOOKUP(Tableau1[[#This Row],[Abs.]],Tmotif[],3,0),0)</f>
        <v>0</v>
      </c>
      <c r="M903" s="46">
        <f ca="1">IF(WEEKDAY(Tableau1[[#This Row],[Date]],2)&lt;7,0,MAX(0,SUM(OFFSET(Tableau1[[#This Row],[Heures]],-6,,7))+SUM(OFFSET(Tableau1[[#This Row],[H_Abs]],-6,,7))-_HS))</f>
        <v>0</v>
      </c>
    </row>
    <row r="904" spans="2:13" ht="15" hidden="1" customHeight="1" x14ac:dyDescent="0.25">
      <c r="B904" s="31">
        <f>WEEKNUM(Tableau1[[#This Row],[Date]])</f>
        <v>25</v>
      </c>
      <c r="C904" s="32">
        <f>debut+ROW()-ROW(Tableau1[[#Headers],[Date]])-1</f>
        <v>46192</v>
      </c>
      <c r="D904" s="33" t="str">
        <f>UPPER(TEXT((Tableau1[[#This Row],[Date]]),"mmmm"))</f>
        <v>JUIN</v>
      </c>
      <c r="E904" s="33">
        <f>YEAR(Tableau1[[#This Row],[Date]])</f>
        <v>2026</v>
      </c>
      <c r="F904" s="34"/>
      <c r="G904" s="34"/>
      <c r="H904" s="34"/>
      <c r="I904" s="34"/>
      <c r="J904" s="34"/>
      <c r="K904" s="39">
        <f>MOD(Tableau1[[#This Row],[Fin
apm]]-Tableau1[[#This Row],[Début
apm]],1)+MOD(Tableau1[[#This Row],[Fin
matin]]-Tableau1[[#This Row],[Début
matin]],1)</f>
        <v>0</v>
      </c>
      <c r="L904" s="39">
        <f>IFERROR(VLOOKUP(Tableau1[[#This Row],[Abs.]],Tmotif[],3,0),0)</f>
        <v>0</v>
      </c>
      <c r="M904" s="46">
        <f ca="1">IF(WEEKDAY(Tableau1[[#This Row],[Date]],2)&lt;7,0,MAX(0,SUM(OFFSET(Tableau1[[#This Row],[Heures]],-6,,7))+SUM(OFFSET(Tableau1[[#This Row],[H_Abs]],-6,,7))-_HS))</f>
        <v>0</v>
      </c>
    </row>
    <row r="905" spans="2:13" ht="15" hidden="1" customHeight="1" x14ac:dyDescent="0.25">
      <c r="B905" s="31">
        <f>WEEKNUM(Tableau1[[#This Row],[Date]])</f>
        <v>25</v>
      </c>
      <c r="C905" s="32">
        <f>debut+ROW()-ROW(Tableau1[[#Headers],[Date]])-1</f>
        <v>46193</v>
      </c>
      <c r="D905" s="33" t="str">
        <f>UPPER(TEXT((Tableau1[[#This Row],[Date]]),"mmmm"))</f>
        <v>JUIN</v>
      </c>
      <c r="E905" s="33">
        <f>YEAR(Tableau1[[#This Row],[Date]])</f>
        <v>2026</v>
      </c>
      <c r="F905" s="34"/>
      <c r="G905" s="34"/>
      <c r="H905" s="34"/>
      <c r="I905" s="34"/>
      <c r="J905" s="34"/>
      <c r="K905" s="39">
        <f>MOD(Tableau1[[#This Row],[Fin
apm]]-Tableau1[[#This Row],[Début
apm]],1)+MOD(Tableau1[[#This Row],[Fin
matin]]-Tableau1[[#This Row],[Début
matin]],1)</f>
        <v>0</v>
      </c>
      <c r="L905" s="39">
        <f>IFERROR(VLOOKUP(Tableau1[[#This Row],[Abs.]],Tmotif[],3,0),0)</f>
        <v>0</v>
      </c>
      <c r="M905" s="46">
        <f ca="1">IF(WEEKDAY(Tableau1[[#This Row],[Date]],2)&lt;7,0,MAX(0,SUM(OFFSET(Tableau1[[#This Row],[Heures]],-6,,7))+SUM(OFFSET(Tableau1[[#This Row],[H_Abs]],-6,,7))-_HS))</f>
        <v>0</v>
      </c>
    </row>
    <row r="906" spans="2:13" ht="15" hidden="1" customHeight="1" x14ac:dyDescent="0.25">
      <c r="B906" s="31">
        <f>WEEKNUM(Tableau1[[#This Row],[Date]])</f>
        <v>26</v>
      </c>
      <c r="C906" s="32">
        <f>debut+ROW()-ROW(Tableau1[[#Headers],[Date]])-1</f>
        <v>46194</v>
      </c>
      <c r="D906" s="33" t="str">
        <f>UPPER(TEXT((Tableau1[[#This Row],[Date]]),"mmmm"))</f>
        <v>JUIN</v>
      </c>
      <c r="E906" s="33">
        <f>YEAR(Tableau1[[#This Row],[Date]])</f>
        <v>2026</v>
      </c>
      <c r="F906" s="34"/>
      <c r="G906" s="34"/>
      <c r="H906" s="34"/>
      <c r="I906" s="34"/>
      <c r="J906" s="34"/>
      <c r="K906" s="39">
        <f>MOD(Tableau1[[#This Row],[Fin
apm]]-Tableau1[[#This Row],[Début
apm]],1)+MOD(Tableau1[[#This Row],[Fin
matin]]-Tableau1[[#This Row],[Début
matin]],1)</f>
        <v>0</v>
      </c>
      <c r="L906" s="39">
        <f>IFERROR(VLOOKUP(Tableau1[[#This Row],[Abs.]],Tmotif[],3,0),0)</f>
        <v>0</v>
      </c>
      <c r="M906" s="46">
        <f ca="1">IF(WEEKDAY(Tableau1[[#This Row],[Date]],2)&lt;7,0,MAX(0,SUM(OFFSET(Tableau1[[#This Row],[Heures]],-6,,7))+SUM(OFFSET(Tableau1[[#This Row],[H_Abs]],-6,,7))-_HS))</f>
        <v>0</v>
      </c>
    </row>
    <row r="907" spans="2:13" ht="15" hidden="1" customHeight="1" x14ac:dyDescent="0.25">
      <c r="B907" s="31">
        <f>WEEKNUM(Tableau1[[#This Row],[Date]])</f>
        <v>26</v>
      </c>
      <c r="C907" s="32">
        <f>debut+ROW()-ROW(Tableau1[[#Headers],[Date]])-1</f>
        <v>46195</v>
      </c>
      <c r="D907" s="33" t="str">
        <f>UPPER(TEXT((Tableau1[[#This Row],[Date]]),"mmmm"))</f>
        <v>JUIN</v>
      </c>
      <c r="E907" s="33">
        <f>YEAR(Tableau1[[#This Row],[Date]])</f>
        <v>2026</v>
      </c>
      <c r="F907" s="34"/>
      <c r="G907" s="34"/>
      <c r="H907" s="34"/>
      <c r="I907" s="34"/>
      <c r="J907" s="34"/>
      <c r="K907" s="39">
        <f>MOD(Tableau1[[#This Row],[Fin
apm]]-Tableau1[[#This Row],[Début
apm]],1)+MOD(Tableau1[[#This Row],[Fin
matin]]-Tableau1[[#This Row],[Début
matin]],1)</f>
        <v>0</v>
      </c>
      <c r="L907" s="39">
        <f>IFERROR(VLOOKUP(Tableau1[[#This Row],[Abs.]],Tmotif[],3,0),0)</f>
        <v>0</v>
      </c>
      <c r="M907" s="46">
        <f ca="1">IF(WEEKDAY(Tableau1[[#This Row],[Date]],2)&lt;7,0,MAX(0,SUM(OFFSET(Tableau1[[#This Row],[Heures]],-6,,7))+SUM(OFFSET(Tableau1[[#This Row],[H_Abs]],-6,,7))-_HS))</f>
        <v>0</v>
      </c>
    </row>
    <row r="908" spans="2:13" ht="15" hidden="1" customHeight="1" x14ac:dyDescent="0.25">
      <c r="B908" s="31">
        <f>WEEKNUM(Tableau1[[#This Row],[Date]])</f>
        <v>26</v>
      </c>
      <c r="C908" s="32">
        <f>debut+ROW()-ROW(Tableau1[[#Headers],[Date]])-1</f>
        <v>46196</v>
      </c>
      <c r="D908" s="33" t="str">
        <f>UPPER(TEXT((Tableau1[[#This Row],[Date]]),"mmmm"))</f>
        <v>JUIN</v>
      </c>
      <c r="E908" s="33">
        <f>YEAR(Tableau1[[#This Row],[Date]])</f>
        <v>2026</v>
      </c>
      <c r="F908" s="34"/>
      <c r="G908" s="34"/>
      <c r="H908" s="34"/>
      <c r="I908" s="34"/>
      <c r="J908" s="34"/>
      <c r="K908" s="39">
        <f>MOD(Tableau1[[#This Row],[Fin
apm]]-Tableau1[[#This Row],[Début
apm]],1)+MOD(Tableau1[[#This Row],[Fin
matin]]-Tableau1[[#This Row],[Début
matin]],1)</f>
        <v>0</v>
      </c>
      <c r="L908" s="39">
        <f>IFERROR(VLOOKUP(Tableau1[[#This Row],[Abs.]],Tmotif[],3,0),0)</f>
        <v>0</v>
      </c>
      <c r="M908" s="46">
        <f ca="1">IF(WEEKDAY(Tableau1[[#This Row],[Date]],2)&lt;7,0,MAX(0,SUM(OFFSET(Tableau1[[#This Row],[Heures]],-6,,7))+SUM(OFFSET(Tableau1[[#This Row],[H_Abs]],-6,,7))-_HS))</f>
        <v>0</v>
      </c>
    </row>
    <row r="909" spans="2:13" ht="15" hidden="1" customHeight="1" x14ac:dyDescent="0.25">
      <c r="B909" s="31">
        <f>WEEKNUM(Tableau1[[#This Row],[Date]])</f>
        <v>26</v>
      </c>
      <c r="C909" s="32">
        <f>debut+ROW()-ROW(Tableau1[[#Headers],[Date]])-1</f>
        <v>46197</v>
      </c>
      <c r="D909" s="33" t="str">
        <f>UPPER(TEXT((Tableau1[[#This Row],[Date]]),"mmmm"))</f>
        <v>JUIN</v>
      </c>
      <c r="E909" s="33">
        <f>YEAR(Tableau1[[#This Row],[Date]])</f>
        <v>2026</v>
      </c>
      <c r="F909" s="34"/>
      <c r="G909" s="34"/>
      <c r="H909" s="34"/>
      <c r="I909" s="34"/>
      <c r="J909" s="34"/>
      <c r="K909" s="39">
        <f>MOD(Tableau1[[#This Row],[Fin
apm]]-Tableau1[[#This Row],[Début
apm]],1)+MOD(Tableau1[[#This Row],[Fin
matin]]-Tableau1[[#This Row],[Début
matin]],1)</f>
        <v>0</v>
      </c>
      <c r="L909" s="39">
        <f>IFERROR(VLOOKUP(Tableau1[[#This Row],[Abs.]],Tmotif[],3,0),0)</f>
        <v>0</v>
      </c>
      <c r="M909" s="46">
        <f ca="1">IF(WEEKDAY(Tableau1[[#This Row],[Date]],2)&lt;7,0,MAX(0,SUM(OFFSET(Tableau1[[#This Row],[Heures]],-6,,7))+SUM(OFFSET(Tableau1[[#This Row],[H_Abs]],-6,,7))-_HS))</f>
        <v>0</v>
      </c>
    </row>
    <row r="910" spans="2:13" ht="15" hidden="1" customHeight="1" x14ac:dyDescent="0.25">
      <c r="B910" s="31">
        <f>WEEKNUM(Tableau1[[#This Row],[Date]])</f>
        <v>26</v>
      </c>
      <c r="C910" s="32">
        <f>debut+ROW()-ROW(Tableau1[[#Headers],[Date]])-1</f>
        <v>46198</v>
      </c>
      <c r="D910" s="33" t="str">
        <f>UPPER(TEXT((Tableau1[[#This Row],[Date]]),"mmmm"))</f>
        <v>JUIN</v>
      </c>
      <c r="E910" s="33">
        <f>YEAR(Tableau1[[#This Row],[Date]])</f>
        <v>2026</v>
      </c>
      <c r="F910" s="34"/>
      <c r="G910" s="34"/>
      <c r="H910" s="34"/>
      <c r="I910" s="34"/>
      <c r="J910" s="34"/>
      <c r="K910" s="39">
        <f>MOD(Tableau1[[#This Row],[Fin
apm]]-Tableau1[[#This Row],[Début
apm]],1)+MOD(Tableau1[[#This Row],[Fin
matin]]-Tableau1[[#This Row],[Début
matin]],1)</f>
        <v>0</v>
      </c>
      <c r="L910" s="39">
        <f>IFERROR(VLOOKUP(Tableau1[[#This Row],[Abs.]],Tmotif[],3,0),0)</f>
        <v>0</v>
      </c>
      <c r="M910" s="46">
        <f ca="1">IF(WEEKDAY(Tableau1[[#This Row],[Date]],2)&lt;7,0,MAX(0,SUM(OFFSET(Tableau1[[#This Row],[Heures]],-6,,7))+SUM(OFFSET(Tableau1[[#This Row],[H_Abs]],-6,,7))-_HS))</f>
        <v>0</v>
      </c>
    </row>
    <row r="911" spans="2:13" ht="15" hidden="1" customHeight="1" x14ac:dyDescent="0.25">
      <c r="B911" s="31">
        <f>WEEKNUM(Tableau1[[#This Row],[Date]])</f>
        <v>26</v>
      </c>
      <c r="C911" s="32">
        <f>debut+ROW()-ROW(Tableau1[[#Headers],[Date]])-1</f>
        <v>46199</v>
      </c>
      <c r="D911" s="33" t="str">
        <f>UPPER(TEXT((Tableau1[[#This Row],[Date]]),"mmmm"))</f>
        <v>JUIN</v>
      </c>
      <c r="E911" s="33">
        <f>YEAR(Tableau1[[#This Row],[Date]])</f>
        <v>2026</v>
      </c>
      <c r="F911" s="34"/>
      <c r="G911" s="34"/>
      <c r="H911" s="34"/>
      <c r="I911" s="34"/>
      <c r="J911" s="34"/>
      <c r="K911" s="39">
        <f>MOD(Tableau1[[#This Row],[Fin
apm]]-Tableau1[[#This Row],[Début
apm]],1)+MOD(Tableau1[[#This Row],[Fin
matin]]-Tableau1[[#This Row],[Début
matin]],1)</f>
        <v>0</v>
      </c>
      <c r="L911" s="39">
        <f>IFERROR(VLOOKUP(Tableau1[[#This Row],[Abs.]],Tmotif[],3,0),0)</f>
        <v>0</v>
      </c>
      <c r="M911" s="46">
        <f ca="1">IF(WEEKDAY(Tableau1[[#This Row],[Date]],2)&lt;7,0,MAX(0,SUM(OFFSET(Tableau1[[#This Row],[Heures]],-6,,7))+SUM(OFFSET(Tableau1[[#This Row],[H_Abs]],-6,,7))-_HS))</f>
        <v>0</v>
      </c>
    </row>
    <row r="912" spans="2:13" ht="15" hidden="1" customHeight="1" x14ac:dyDescent="0.25">
      <c r="B912" s="31">
        <f>WEEKNUM(Tableau1[[#This Row],[Date]])</f>
        <v>26</v>
      </c>
      <c r="C912" s="32">
        <f>debut+ROW()-ROW(Tableau1[[#Headers],[Date]])-1</f>
        <v>46200</v>
      </c>
      <c r="D912" s="33" t="str">
        <f>UPPER(TEXT((Tableau1[[#This Row],[Date]]),"mmmm"))</f>
        <v>JUIN</v>
      </c>
      <c r="E912" s="33">
        <f>YEAR(Tableau1[[#This Row],[Date]])</f>
        <v>2026</v>
      </c>
      <c r="F912" s="34"/>
      <c r="G912" s="34"/>
      <c r="H912" s="34"/>
      <c r="I912" s="34"/>
      <c r="J912" s="34"/>
      <c r="K912" s="39">
        <f>MOD(Tableau1[[#This Row],[Fin
apm]]-Tableau1[[#This Row],[Début
apm]],1)+MOD(Tableau1[[#This Row],[Fin
matin]]-Tableau1[[#This Row],[Début
matin]],1)</f>
        <v>0</v>
      </c>
      <c r="L912" s="39">
        <f>IFERROR(VLOOKUP(Tableau1[[#This Row],[Abs.]],Tmotif[],3,0),0)</f>
        <v>0</v>
      </c>
      <c r="M912" s="46">
        <f ca="1">IF(WEEKDAY(Tableau1[[#This Row],[Date]],2)&lt;7,0,MAX(0,SUM(OFFSET(Tableau1[[#This Row],[Heures]],-6,,7))+SUM(OFFSET(Tableau1[[#This Row],[H_Abs]],-6,,7))-_HS))</f>
        <v>0</v>
      </c>
    </row>
    <row r="913" spans="2:13" ht="15" hidden="1" customHeight="1" x14ac:dyDescent="0.25">
      <c r="B913" s="31">
        <f>WEEKNUM(Tableau1[[#This Row],[Date]])</f>
        <v>27</v>
      </c>
      <c r="C913" s="32">
        <f>debut+ROW()-ROW(Tableau1[[#Headers],[Date]])-1</f>
        <v>46201</v>
      </c>
      <c r="D913" s="33" t="str">
        <f>UPPER(TEXT((Tableau1[[#This Row],[Date]]),"mmmm"))</f>
        <v>JUIN</v>
      </c>
      <c r="E913" s="33">
        <f>YEAR(Tableau1[[#This Row],[Date]])</f>
        <v>2026</v>
      </c>
      <c r="F913" s="34"/>
      <c r="G913" s="34"/>
      <c r="H913" s="34"/>
      <c r="I913" s="34"/>
      <c r="J913" s="34"/>
      <c r="K913" s="39">
        <f>MOD(Tableau1[[#This Row],[Fin
apm]]-Tableau1[[#This Row],[Début
apm]],1)+MOD(Tableau1[[#This Row],[Fin
matin]]-Tableau1[[#This Row],[Début
matin]],1)</f>
        <v>0</v>
      </c>
      <c r="L913" s="39">
        <f>IFERROR(VLOOKUP(Tableau1[[#This Row],[Abs.]],Tmotif[],3,0),0)</f>
        <v>0</v>
      </c>
      <c r="M913" s="46">
        <f ca="1">IF(WEEKDAY(Tableau1[[#This Row],[Date]],2)&lt;7,0,MAX(0,SUM(OFFSET(Tableau1[[#This Row],[Heures]],-6,,7))+SUM(OFFSET(Tableau1[[#This Row],[H_Abs]],-6,,7))-_HS))</f>
        <v>0</v>
      </c>
    </row>
    <row r="914" spans="2:13" ht="15" hidden="1" customHeight="1" x14ac:dyDescent="0.25">
      <c r="B914" s="31">
        <f>WEEKNUM(Tableau1[[#This Row],[Date]])</f>
        <v>27</v>
      </c>
      <c r="C914" s="32">
        <f>debut+ROW()-ROW(Tableau1[[#Headers],[Date]])-1</f>
        <v>46202</v>
      </c>
      <c r="D914" s="33" t="str">
        <f>UPPER(TEXT((Tableau1[[#This Row],[Date]]),"mmmm"))</f>
        <v>JUIN</v>
      </c>
      <c r="E914" s="33">
        <f>YEAR(Tableau1[[#This Row],[Date]])</f>
        <v>2026</v>
      </c>
      <c r="F914" s="34"/>
      <c r="G914" s="34"/>
      <c r="H914" s="34"/>
      <c r="I914" s="34"/>
      <c r="J914" s="34"/>
      <c r="K914" s="39">
        <f>MOD(Tableau1[[#This Row],[Fin
apm]]-Tableau1[[#This Row],[Début
apm]],1)+MOD(Tableau1[[#This Row],[Fin
matin]]-Tableau1[[#This Row],[Début
matin]],1)</f>
        <v>0</v>
      </c>
      <c r="L914" s="39">
        <f>IFERROR(VLOOKUP(Tableau1[[#This Row],[Abs.]],Tmotif[],3,0),0)</f>
        <v>0</v>
      </c>
      <c r="M914" s="46">
        <f ca="1">IF(WEEKDAY(Tableau1[[#This Row],[Date]],2)&lt;7,0,MAX(0,SUM(OFFSET(Tableau1[[#This Row],[Heures]],-6,,7))+SUM(OFFSET(Tableau1[[#This Row],[H_Abs]],-6,,7))-_HS))</f>
        <v>0</v>
      </c>
    </row>
    <row r="915" spans="2:13" ht="15" hidden="1" customHeight="1" x14ac:dyDescent="0.25">
      <c r="B915" s="31">
        <f>WEEKNUM(Tableau1[[#This Row],[Date]])</f>
        <v>27</v>
      </c>
      <c r="C915" s="32">
        <f>debut+ROW()-ROW(Tableau1[[#Headers],[Date]])-1</f>
        <v>46203</v>
      </c>
      <c r="D915" s="33" t="str">
        <f>UPPER(TEXT((Tableau1[[#This Row],[Date]]),"mmmm"))</f>
        <v>JUIN</v>
      </c>
      <c r="E915" s="33">
        <f>YEAR(Tableau1[[#This Row],[Date]])</f>
        <v>2026</v>
      </c>
      <c r="F915" s="34"/>
      <c r="G915" s="34"/>
      <c r="H915" s="34"/>
      <c r="I915" s="34"/>
      <c r="J915" s="34"/>
      <c r="K915" s="39">
        <f>MOD(Tableau1[[#This Row],[Fin
apm]]-Tableau1[[#This Row],[Début
apm]],1)+MOD(Tableau1[[#This Row],[Fin
matin]]-Tableau1[[#This Row],[Début
matin]],1)</f>
        <v>0</v>
      </c>
      <c r="L915" s="39">
        <f>IFERROR(VLOOKUP(Tableau1[[#This Row],[Abs.]],Tmotif[],3,0),0)</f>
        <v>0</v>
      </c>
      <c r="M915" s="46">
        <f ca="1">IF(WEEKDAY(Tableau1[[#This Row],[Date]],2)&lt;7,0,MAX(0,SUM(OFFSET(Tableau1[[#This Row],[Heures]],-6,,7))+SUM(OFFSET(Tableau1[[#This Row],[H_Abs]],-6,,7))-_HS))</f>
        <v>0</v>
      </c>
    </row>
    <row r="916" spans="2:13" ht="15" hidden="1" customHeight="1" x14ac:dyDescent="0.25">
      <c r="B916" s="31">
        <f>WEEKNUM(Tableau1[[#This Row],[Date]])</f>
        <v>27</v>
      </c>
      <c r="C916" s="32">
        <f>debut+ROW()-ROW(Tableau1[[#Headers],[Date]])-1</f>
        <v>46204</v>
      </c>
      <c r="D916" s="33" t="str">
        <f>UPPER(TEXT((Tableau1[[#This Row],[Date]]),"mmmm"))</f>
        <v>JUILLET</v>
      </c>
      <c r="E916" s="33">
        <f>YEAR(Tableau1[[#This Row],[Date]])</f>
        <v>2026</v>
      </c>
      <c r="F916" s="34"/>
      <c r="G916" s="34"/>
      <c r="H916" s="34"/>
      <c r="I916" s="34"/>
      <c r="J916" s="34"/>
      <c r="K916" s="39">
        <f>MOD(Tableau1[[#This Row],[Fin
apm]]-Tableau1[[#This Row],[Début
apm]],1)+MOD(Tableau1[[#This Row],[Fin
matin]]-Tableau1[[#This Row],[Début
matin]],1)</f>
        <v>0</v>
      </c>
      <c r="L916" s="39">
        <f>IFERROR(VLOOKUP(Tableau1[[#This Row],[Abs.]],Tmotif[],3,0),0)</f>
        <v>0</v>
      </c>
      <c r="M916" s="46">
        <f ca="1">IF(WEEKDAY(Tableau1[[#This Row],[Date]],2)&lt;7,0,MAX(0,SUM(OFFSET(Tableau1[[#This Row],[Heures]],-6,,7))+SUM(OFFSET(Tableau1[[#This Row],[H_Abs]],-6,,7))-_HS))</f>
        <v>0</v>
      </c>
    </row>
    <row r="917" spans="2:13" ht="15" hidden="1" customHeight="1" x14ac:dyDescent="0.25">
      <c r="B917" s="31">
        <f>WEEKNUM(Tableau1[[#This Row],[Date]])</f>
        <v>27</v>
      </c>
      <c r="C917" s="32">
        <f>debut+ROW()-ROW(Tableau1[[#Headers],[Date]])-1</f>
        <v>46205</v>
      </c>
      <c r="D917" s="33" t="str">
        <f>UPPER(TEXT((Tableau1[[#This Row],[Date]]),"mmmm"))</f>
        <v>JUILLET</v>
      </c>
      <c r="E917" s="33">
        <f>YEAR(Tableau1[[#This Row],[Date]])</f>
        <v>2026</v>
      </c>
      <c r="F917" s="34"/>
      <c r="G917" s="34"/>
      <c r="H917" s="34"/>
      <c r="I917" s="34"/>
      <c r="J917" s="34"/>
      <c r="K917" s="39">
        <f>MOD(Tableau1[[#This Row],[Fin
apm]]-Tableau1[[#This Row],[Début
apm]],1)+MOD(Tableau1[[#This Row],[Fin
matin]]-Tableau1[[#This Row],[Début
matin]],1)</f>
        <v>0</v>
      </c>
      <c r="L917" s="39">
        <f>IFERROR(VLOOKUP(Tableau1[[#This Row],[Abs.]],Tmotif[],3,0),0)</f>
        <v>0</v>
      </c>
      <c r="M917" s="46">
        <f ca="1">IF(WEEKDAY(Tableau1[[#This Row],[Date]],2)&lt;7,0,MAX(0,SUM(OFFSET(Tableau1[[#This Row],[Heures]],-6,,7))+SUM(OFFSET(Tableau1[[#This Row],[H_Abs]],-6,,7))-_HS))</f>
        <v>0</v>
      </c>
    </row>
    <row r="918" spans="2:13" ht="15" hidden="1" customHeight="1" x14ac:dyDescent="0.25">
      <c r="B918" s="31">
        <f>WEEKNUM(Tableau1[[#This Row],[Date]])</f>
        <v>27</v>
      </c>
      <c r="C918" s="32">
        <f>debut+ROW()-ROW(Tableau1[[#Headers],[Date]])-1</f>
        <v>46206</v>
      </c>
      <c r="D918" s="33" t="str">
        <f>UPPER(TEXT((Tableau1[[#This Row],[Date]]),"mmmm"))</f>
        <v>JUILLET</v>
      </c>
      <c r="E918" s="33">
        <f>YEAR(Tableau1[[#This Row],[Date]])</f>
        <v>2026</v>
      </c>
      <c r="F918" s="34"/>
      <c r="G918" s="34"/>
      <c r="H918" s="34"/>
      <c r="I918" s="34"/>
      <c r="J918" s="34"/>
      <c r="K918" s="39">
        <f>MOD(Tableau1[[#This Row],[Fin
apm]]-Tableau1[[#This Row],[Début
apm]],1)+MOD(Tableau1[[#This Row],[Fin
matin]]-Tableau1[[#This Row],[Début
matin]],1)</f>
        <v>0</v>
      </c>
      <c r="L918" s="39">
        <f>IFERROR(VLOOKUP(Tableau1[[#This Row],[Abs.]],Tmotif[],3,0),0)</f>
        <v>0</v>
      </c>
      <c r="M918" s="46">
        <f ca="1">IF(WEEKDAY(Tableau1[[#This Row],[Date]],2)&lt;7,0,MAX(0,SUM(OFFSET(Tableau1[[#This Row],[Heures]],-6,,7))+SUM(OFFSET(Tableau1[[#This Row],[H_Abs]],-6,,7))-_HS))</f>
        <v>0</v>
      </c>
    </row>
    <row r="919" spans="2:13" ht="15" hidden="1" customHeight="1" x14ac:dyDescent="0.25">
      <c r="B919" s="31">
        <f>WEEKNUM(Tableau1[[#This Row],[Date]])</f>
        <v>27</v>
      </c>
      <c r="C919" s="32">
        <f>debut+ROW()-ROW(Tableau1[[#Headers],[Date]])-1</f>
        <v>46207</v>
      </c>
      <c r="D919" s="33" t="str">
        <f>UPPER(TEXT((Tableau1[[#This Row],[Date]]),"mmmm"))</f>
        <v>JUILLET</v>
      </c>
      <c r="E919" s="33">
        <f>YEAR(Tableau1[[#This Row],[Date]])</f>
        <v>2026</v>
      </c>
      <c r="F919" s="34"/>
      <c r="G919" s="34"/>
      <c r="H919" s="34"/>
      <c r="I919" s="34"/>
      <c r="J919" s="34"/>
      <c r="K919" s="39">
        <f>MOD(Tableau1[[#This Row],[Fin
apm]]-Tableau1[[#This Row],[Début
apm]],1)+MOD(Tableau1[[#This Row],[Fin
matin]]-Tableau1[[#This Row],[Début
matin]],1)</f>
        <v>0</v>
      </c>
      <c r="L919" s="39">
        <f>IFERROR(VLOOKUP(Tableau1[[#This Row],[Abs.]],Tmotif[],3,0),0)</f>
        <v>0</v>
      </c>
      <c r="M919" s="46">
        <f ca="1">IF(WEEKDAY(Tableau1[[#This Row],[Date]],2)&lt;7,0,MAX(0,SUM(OFFSET(Tableau1[[#This Row],[Heures]],-6,,7))+SUM(OFFSET(Tableau1[[#This Row],[H_Abs]],-6,,7))-_HS))</f>
        <v>0</v>
      </c>
    </row>
    <row r="920" spans="2:13" ht="15" hidden="1" customHeight="1" x14ac:dyDescent="0.25">
      <c r="B920" s="31">
        <f>WEEKNUM(Tableau1[[#This Row],[Date]])</f>
        <v>28</v>
      </c>
      <c r="C920" s="32">
        <f>debut+ROW()-ROW(Tableau1[[#Headers],[Date]])-1</f>
        <v>46208</v>
      </c>
      <c r="D920" s="33" t="str">
        <f>UPPER(TEXT((Tableau1[[#This Row],[Date]]),"mmmm"))</f>
        <v>JUILLET</v>
      </c>
      <c r="E920" s="33">
        <f>YEAR(Tableau1[[#This Row],[Date]])</f>
        <v>2026</v>
      </c>
      <c r="F920" s="34"/>
      <c r="G920" s="34"/>
      <c r="H920" s="34"/>
      <c r="I920" s="34"/>
      <c r="J920" s="34"/>
      <c r="K920" s="39">
        <f>MOD(Tableau1[[#This Row],[Fin
apm]]-Tableau1[[#This Row],[Début
apm]],1)+MOD(Tableau1[[#This Row],[Fin
matin]]-Tableau1[[#This Row],[Début
matin]],1)</f>
        <v>0</v>
      </c>
      <c r="L920" s="39">
        <f>IFERROR(VLOOKUP(Tableau1[[#This Row],[Abs.]],Tmotif[],3,0),0)</f>
        <v>0</v>
      </c>
      <c r="M920" s="46">
        <f ca="1">IF(WEEKDAY(Tableau1[[#This Row],[Date]],2)&lt;7,0,MAX(0,SUM(OFFSET(Tableau1[[#This Row],[Heures]],-6,,7))+SUM(OFFSET(Tableau1[[#This Row],[H_Abs]],-6,,7))-_HS))</f>
        <v>0</v>
      </c>
    </row>
    <row r="921" spans="2:13" ht="15" hidden="1" customHeight="1" x14ac:dyDescent="0.25">
      <c r="B921" s="31">
        <f>WEEKNUM(Tableau1[[#This Row],[Date]])</f>
        <v>28</v>
      </c>
      <c r="C921" s="32">
        <f>debut+ROW()-ROW(Tableau1[[#Headers],[Date]])-1</f>
        <v>46209</v>
      </c>
      <c r="D921" s="33" t="str">
        <f>UPPER(TEXT((Tableau1[[#This Row],[Date]]),"mmmm"))</f>
        <v>JUILLET</v>
      </c>
      <c r="E921" s="33">
        <f>YEAR(Tableau1[[#This Row],[Date]])</f>
        <v>2026</v>
      </c>
      <c r="F921" s="34"/>
      <c r="G921" s="34"/>
      <c r="H921" s="34"/>
      <c r="I921" s="34"/>
      <c r="J921" s="34"/>
      <c r="K921" s="39">
        <f>MOD(Tableau1[[#This Row],[Fin
apm]]-Tableau1[[#This Row],[Début
apm]],1)+MOD(Tableau1[[#This Row],[Fin
matin]]-Tableau1[[#This Row],[Début
matin]],1)</f>
        <v>0</v>
      </c>
      <c r="L921" s="39">
        <f>IFERROR(VLOOKUP(Tableau1[[#This Row],[Abs.]],Tmotif[],3,0),0)</f>
        <v>0</v>
      </c>
      <c r="M921" s="46">
        <f ca="1">IF(WEEKDAY(Tableau1[[#This Row],[Date]],2)&lt;7,0,MAX(0,SUM(OFFSET(Tableau1[[#This Row],[Heures]],-6,,7))+SUM(OFFSET(Tableau1[[#This Row],[H_Abs]],-6,,7))-_HS))</f>
        <v>0</v>
      </c>
    </row>
    <row r="922" spans="2:13" ht="15" hidden="1" customHeight="1" x14ac:dyDescent="0.25">
      <c r="B922" s="31">
        <f>WEEKNUM(Tableau1[[#This Row],[Date]])</f>
        <v>28</v>
      </c>
      <c r="C922" s="32">
        <f>debut+ROW()-ROW(Tableau1[[#Headers],[Date]])-1</f>
        <v>46210</v>
      </c>
      <c r="D922" s="33" t="str">
        <f>UPPER(TEXT((Tableau1[[#This Row],[Date]]),"mmmm"))</f>
        <v>JUILLET</v>
      </c>
      <c r="E922" s="33">
        <f>YEAR(Tableau1[[#This Row],[Date]])</f>
        <v>2026</v>
      </c>
      <c r="F922" s="34"/>
      <c r="G922" s="34"/>
      <c r="H922" s="34"/>
      <c r="I922" s="34"/>
      <c r="J922" s="34"/>
      <c r="K922" s="39">
        <f>MOD(Tableau1[[#This Row],[Fin
apm]]-Tableau1[[#This Row],[Début
apm]],1)+MOD(Tableau1[[#This Row],[Fin
matin]]-Tableau1[[#This Row],[Début
matin]],1)</f>
        <v>0</v>
      </c>
      <c r="L922" s="39">
        <f>IFERROR(VLOOKUP(Tableau1[[#This Row],[Abs.]],Tmotif[],3,0),0)</f>
        <v>0</v>
      </c>
      <c r="M922" s="46">
        <f ca="1">IF(WEEKDAY(Tableau1[[#This Row],[Date]],2)&lt;7,0,MAX(0,SUM(OFFSET(Tableau1[[#This Row],[Heures]],-6,,7))+SUM(OFFSET(Tableau1[[#This Row],[H_Abs]],-6,,7))-_HS))</f>
        <v>0</v>
      </c>
    </row>
    <row r="923" spans="2:13" ht="15" hidden="1" customHeight="1" x14ac:dyDescent="0.25">
      <c r="B923" s="31">
        <f>WEEKNUM(Tableau1[[#This Row],[Date]])</f>
        <v>28</v>
      </c>
      <c r="C923" s="32">
        <f>debut+ROW()-ROW(Tableau1[[#Headers],[Date]])-1</f>
        <v>46211</v>
      </c>
      <c r="D923" s="33" t="str">
        <f>UPPER(TEXT((Tableau1[[#This Row],[Date]]),"mmmm"))</f>
        <v>JUILLET</v>
      </c>
      <c r="E923" s="33">
        <f>YEAR(Tableau1[[#This Row],[Date]])</f>
        <v>2026</v>
      </c>
      <c r="F923" s="34"/>
      <c r="G923" s="34"/>
      <c r="H923" s="34"/>
      <c r="I923" s="34"/>
      <c r="J923" s="34"/>
      <c r="K923" s="39">
        <f>MOD(Tableau1[[#This Row],[Fin
apm]]-Tableau1[[#This Row],[Début
apm]],1)+MOD(Tableau1[[#This Row],[Fin
matin]]-Tableau1[[#This Row],[Début
matin]],1)</f>
        <v>0</v>
      </c>
      <c r="L923" s="39">
        <f>IFERROR(VLOOKUP(Tableau1[[#This Row],[Abs.]],Tmotif[],3,0),0)</f>
        <v>0</v>
      </c>
      <c r="M923" s="46">
        <f ca="1">IF(WEEKDAY(Tableau1[[#This Row],[Date]],2)&lt;7,0,MAX(0,SUM(OFFSET(Tableau1[[#This Row],[Heures]],-6,,7))+SUM(OFFSET(Tableau1[[#This Row],[H_Abs]],-6,,7))-_HS))</f>
        <v>0</v>
      </c>
    </row>
    <row r="924" spans="2:13" ht="15" hidden="1" customHeight="1" x14ac:dyDescent="0.25">
      <c r="B924" s="31">
        <f>WEEKNUM(Tableau1[[#This Row],[Date]])</f>
        <v>28</v>
      </c>
      <c r="C924" s="32">
        <f>debut+ROW()-ROW(Tableau1[[#Headers],[Date]])-1</f>
        <v>46212</v>
      </c>
      <c r="D924" s="33" t="str">
        <f>UPPER(TEXT((Tableau1[[#This Row],[Date]]),"mmmm"))</f>
        <v>JUILLET</v>
      </c>
      <c r="E924" s="33">
        <f>YEAR(Tableau1[[#This Row],[Date]])</f>
        <v>2026</v>
      </c>
      <c r="F924" s="34"/>
      <c r="G924" s="34"/>
      <c r="H924" s="34"/>
      <c r="I924" s="34"/>
      <c r="J924" s="34"/>
      <c r="K924" s="39">
        <f>MOD(Tableau1[[#This Row],[Fin
apm]]-Tableau1[[#This Row],[Début
apm]],1)+MOD(Tableau1[[#This Row],[Fin
matin]]-Tableau1[[#This Row],[Début
matin]],1)</f>
        <v>0</v>
      </c>
      <c r="L924" s="39">
        <f>IFERROR(VLOOKUP(Tableau1[[#This Row],[Abs.]],Tmotif[],3,0),0)</f>
        <v>0</v>
      </c>
      <c r="M924" s="46">
        <f ca="1">IF(WEEKDAY(Tableau1[[#This Row],[Date]],2)&lt;7,0,MAX(0,SUM(OFFSET(Tableau1[[#This Row],[Heures]],-6,,7))+SUM(OFFSET(Tableau1[[#This Row],[H_Abs]],-6,,7))-_HS))</f>
        <v>0</v>
      </c>
    </row>
    <row r="925" spans="2:13" ht="15" hidden="1" customHeight="1" x14ac:dyDescent="0.25">
      <c r="B925" s="31">
        <f>WEEKNUM(Tableau1[[#This Row],[Date]])</f>
        <v>28</v>
      </c>
      <c r="C925" s="32">
        <f>debut+ROW()-ROW(Tableau1[[#Headers],[Date]])-1</f>
        <v>46213</v>
      </c>
      <c r="D925" s="33" t="str">
        <f>UPPER(TEXT((Tableau1[[#This Row],[Date]]),"mmmm"))</f>
        <v>JUILLET</v>
      </c>
      <c r="E925" s="33">
        <f>YEAR(Tableau1[[#This Row],[Date]])</f>
        <v>2026</v>
      </c>
      <c r="F925" s="34"/>
      <c r="G925" s="34"/>
      <c r="H925" s="34"/>
      <c r="I925" s="34"/>
      <c r="J925" s="34"/>
      <c r="K925" s="39">
        <f>MOD(Tableau1[[#This Row],[Fin
apm]]-Tableau1[[#This Row],[Début
apm]],1)+MOD(Tableau1[[#This Row],[Fin
matin]]-Tableau1[[#This Row],[Début
matin]],1)</f>
        <v>0</v>
      </c>
      <c r="L925" s="39">
        <f>IFERROR(VLOOKUP(Tableau1[[#This Row],[Abs.]],Tmotif[],3,0),0)</f>
        <v>0</v>
      </c>
      <c r="M925" s="46">
        <f ca="1">IF(WEEKDAY(Tableau1[[#This Row],[Date]],2)&lt;7,0,MAX(0,SUM(OFFSET(Tableau1[[#This Row],[Heures]],-6,,7))+SUM(OFFSET(Tableau1[[#This Row],[H_Abs]],-6,,7))-_HS))</f>
        <v>0</v>
      </c>
    </row>
    <row r="926" spans="2:13" ht="15" hidden="1" customHeight="1" x14ac:dyDescent="0.25">
      <c r="B926" s="31">
        <f>WEEKNUM(Tableau1[[#This Row],[Date]])</f>
        <v>28</v>
      </c>
      <c r="C926" s="32">
        <f>debut+ROW()-ROW(Tableau1[[#Headers],[Date]])-1</f>
        <v>46214</v>
      </c>
      <c r="D926" s="33" t="str">
        <f>UPPER(TEXT((Tableau1[[#This Row],[Date]]),"mmmm"))</f>
        <v>JUILLET</v>
      </c>
      <c r="E926" s="33">
        <f>YEAR(Tableau1[[#This Row],[Date]])</f>
        <v>2026</v>
      </c>
      <c r="F926" s="34"/>
      <c r="G926" s="34"/>
      <c r="H926" s="34"/>
      <c r="I926" s="34"/>
      <c r="J926" s="34"/>
      <c r="K926" s="39">
        <f>MOD(Tableau1[[#This Row],[Fin
apm]]-Tableau1[[#This Row],[Début
apm]],1)+MOD(Tableau1[[#This Row],[Fin
matin]]-Tableau1[[#This Row],[Début
matin]],1)</f>
        <v>0</v>
      </c>
      <c r="L926" s="39">
        <f>IFERROR(VLOOKUP(Tableau1[[#This Row],[Abs.]],Tmotif[],3,0),0)</f>
        <v>0</v>
      </c>
      <c r="M926" s="46">
        <f ca="1">IF(WEEKDAY(Tableau1[[#This Row],[Date]],2)&lt;7,0,MAX(0,SUM(OFFSET(Tableau1[[#This Row],[Heures]],-6,,7))+SUM(OFFSET(Tableau1[[#This Row],[H_Abs]],-6,,7))-_HS))</f>
        <v>0</v>
      </c>
    </row>
    <row r="927" spans="2:13" ht="15" hidden="1" customHeight="1" x14ac:dyDescent="0.25">
      <c r="B927" s="31">
        <f>WEEKNUM(Tableau1[[#This Row],[Date]])</f>
        <v>29</v>
      </c>
      <c r="C927" s="32">
        <f>debut+ROW()-ROW(Tableau1[[#Headers],[Date]])-1</f>
        <v>46215</v>
      </c>
      <c r="D927" s="33" t="str">
        <f>UPPER(TEXT((Tableau1[[#This Row],[Date]]),"mmmm"))</f>
        <v>JUILLET</v>
      </c>
      <c r="E927" s="33">
        <f>YEAR(Tableau1[[#This Row],[Date]])</f>
        <v>2026</v>
      </c>
      <c r="F927" s="34"/>
      <c r="G927" s="34"/>
      <c r="H927" s="34"/>
      <c r="I927" s="34"/>
      <c r="J927" s="34"/>
      <c r="K927" s="39">
        <f>MOD(Tableau1[[#This Row],[Fin
apm]]-Tableau1[[#This Row],[Début
apm]],1)+MOD(Tableau1[[#This Row],[Fin
matin]]-Tableau1[[#This Row],[Début
matin]],1)</f>
        <v>0</v>
      </c>
      <c r="L927" s="39">
        <f>IFERROR(VLOOKUP(Tableau1[[#This Row],[Abs.]],Tmotif[],3,0),0)</f>
        <v>0</v>
      </c>
      <c r="M927" s="46">
        <f ca="1">IF(WEEKDAY(Tableau1[[#This Row],[Date]],2)&lt;7,0,MAX(0,SUM(OFFSET(Tableau1[[#This Row],[Heures]],-6,,7))+SUM(OFFSET(Tableau1[[#This Row],[H_Abs]],-6,,7))-_HS))</f>
        <v>0</v>
      </c>
    </row>
    <row r="928" spans="2:13" ht="15" hidden="1" customHeight="1" x14ac:dyDescent="0.25">
      <c r="B928" s="31">
        <f>WEEKNUM(Tableau1[[#This Row],[Date]])</f>
        <v>29</v>
      </c>
      <c r="C928" s="32">
        <f>debut+ROW()-ROW(Tableau1[[#Headers],[Date]])-1</f>
        <v>46216</v>
      </c>
      <c r="D928" s="33" t="str">
        <f>UPPER(TEXT((Tableau1[[#This Row],[Date]]),"mmmm"))</f>
        <v>JUILLET</v>
      </c>
      <c r="E928" s="33">
        <f>YEAR(Tableau1[[#This Row],[Date]])</f>
        <v>2026</v>
      </c>
      <c r="F928" s="34"/>
      <c r="G928" s="34"/>
      <c r="H928" s="34"/>
      <c r="I928" s="34"/>
      <c r="J928" s="34"/>
      <c r="K928" s="39">
        <f>MOD(Tableau1[[#This Row],[Fin
apm]]-Tableau1[[#This Row],[Début
apm]],1)+MOD(Tableau1[[#This Row],[Fin
matin]]-Tableau1[[#This Row],[Début
matin]],1)</f>
        <v>0</v>
      </c>
      <c r="L928" s="39">
        <f>IFERROR(VLOOKUP(Tableau1[[#This Row],[Abs.]],Tmotif[],3,0),0)</f>
        <v>0</v>
      </c>
      <c r="M928" s="46">
        <f ca="1">IF(WEEKDAY(Tableau1[[#This Row],[Date]],2)&lt;7,0,MAX(0,SUM(OFFSET(Tableau1[[#This Row],[Heures]],-6,,7))+SUM(OFFSET(Tableau1[[#This Row],[H_Abs]],-6,,7))-_HS))</f>
        <v>0</v>
      </c>
    </row>
    <row r="929" spans="2:13" ht="15" hidden="1" customHeight="1" x14ac:dyDescent="0.25">
      <c r="B929" s="31">
        <f>WEEKNUM(Tableau1[[#This Row],[Date]])</f>
        <v>29</v>
      </c>
      <c r="C929" s="32">
        <f>debut+ROW()-ROW(Tableau1[[#Headers],[Date]])-1</f>
        <v>46217</v>
      </c>
      <c r="D929" s="33" t="str">
        <f>UPPER(TEXT((Tableau1[[#This Row],[Date]]),"mmmm"))</f>
        <v>JUILLET</v>
      </c>
      <c r="E929" s="33">
        <f>YEAR(Tableau1[[#This Row],[Date]])</f>
        <v>2026</v>
      </c>
      <c r="F929" s="34"/>
      <c r="G929" s="34"/>
      <c r="H929" s="34"/>
      <c r="I929" s="34"/>
      <c r="J929" s="34"/>
      <c r="K929" s="39">
        <f>MOD(Tableau1[[#This Row],[Fin
apm]]-Tableau1[[#This Row],[Début
apm]],1)+MOD(Tableau1[[#This Row],[Fin
matin]]-Tableau1[[#This Row],[Début
matin]],1)</f>
        <v>0</v>
      </c>
      <c r="L929" s="39">
        <f>IFERROR(VLOOKUP(Tableau1[[#This Row],[Abs.]],Tmotif[],3,0),0)</f>
        <v>0</v>
      </c>
      <c r="M929" s="46">
        <f ca="1">IF(WEEKDAY(Tableau1[[#This Row],[Date]],2)&lt;7,0,MAX(0,SUM(OFFSET(Tableau1[[#This Row],[Heures]],-6,,7))+SUM(OFFSET(Tableau1[[#This Row],[H_Abs]],-6,,7))-_HS))</f>
        <v>0</v>
      </c>
    </row>
    <row r="930" spans="2:13" ht="15" hidden="1" customHeight="1" x14ac:dyDescent="0.25">
      <c r="B930" s="31">
        <f>WEEKNUM(Tableau1[[#This Row],[Date]])</f>
        <v>29</v>
      </c>
      <c r="C930" s="32">
        <f>debut+ROW()-ROW(Tableau1[[#Headers],[Date]])-1</f>
        <v>46218</v>
      </c>
      <c r="D930" s="33" t="str">
        <f>UPPER(TEXT((Tableau1[[#This Row],[Date]]),"mmmm"))</f>
        <v>JUILLET</v>
      </c>
      <c r="E930" s="33">
        <f>YEAR(Tableau1[[#This Row],[Date]])</f>
        <v>2026</v>
      </c>
      <c r="F930" s="34"/>
      <c r="G930" s="34"/>
      <c r="H930" s="34"/>
      <c r="I930" s="34"/>
      <c r="J930" s="34"/>
      <c r="K930" s="39">
        <f>MOD(Tableau1[[#This Row],[Fin
apm]]-Tableau1[[#This Row],[Début
apm]],1)+MOD(Tableau1[[#This Row],[Fin
matin]]-Tableau1[[#This Row],[Début
matin]],1)</f>
        <v>0</v>
      </c>
      <c r="L930" s="39">
        <f>IFERROR(VLOOKUP(Tableau1[[#This Row],[Abs.]],Tmotif[],3,0),0)</f>
        <v>0</v>
      </c>
      <c r="M930" s="46">
        <f ca="1">IF(WEEKDAY(Tableau1[[#This Row],[Date]],2)&lt;7,0,MAX(0,SUM(OFFSET(Tableau1[[#This Row],[Heures]],-6,,7))+SUM(OFFSET(Tableau1[[#This Row],[H_Abs]],-6,,7))-_HS))</f>
        <v>0</v>
      </c>
    </row>
    <row r="931" spans="2:13" ht="15" hidden="1" customHeight="1" x14ac:dyDescent="0.25">
      <c r="B931" s="31">
        <f>WEEKNUM(Tableau1[[#This Row],[Date]])</f>
        <v>29</v>
      </c>
      <c r="C931" s="32">
        <f>debut+ROW()-ROW(Tableau1[[#Headers],[Date]])-1</f>
        <v>46219</v>
      </c>
      <c r="D931" s="33" t="str">
        <f>UPPER(TEXT((Tableau1[[#This Row],[Date]]),"mmmm"))</f>
        <v>JUILLET</v>
      </c>
      <c r="E931" s="33">
        <f>YEAR(Tableau1[[#This Row],[Date]])</f>
        <v>2026</v>
      </c>
      <c r="F931" s="34"/>
      <c r="G931" s="34"/>
      <c r="H931" s="34"/>
      <c r="I931" s="34"/>
      <c r="J931" s="34"/>
      <c r="K931" s="39">
        <f>MOD(Tableau1[[#This Row],[Fin
apm]]-Tableau1[[#This Row],[Début
apm]],1)+MOD(Tableau1[[#This Row],[Fin
matin]]-Tableau1[[#This Row],[Début
matin]],1)</f>
        <v>0</v>
      </c>
      <c r="L931" s="39">
        <f>IFERROR(VLOOKUP(Tableau1[[#This Row],[Abs.]],Tmotif[],3,0),0)</f>
        <v>0</v>
      </c>
      <c r="M931" s="46">
        <f ca="1">IF(WEEKDAY(Tableau1[[#This Row],[Date]],2)&lt;7,0,MAX(0,SUM(OFFSET(Tableau1[[#This Row],[Heures]],-6,,7))+SUM(OFFSET(Tableau1[[#This Row],[H_Abs]],-6,,7))-_HS))</f>
        <v>0</v>
      </c>
    </row>
    <row r="932" spans="2:13" ht="15" hidden="1" customHeight="1" x14ac:dyDescent="0.25">
      <c r="B932" s="31">
        <f>WEEKNUM(Tableau1[[#This Row],[Date]])</f>
        <v>29</v>
      </c>
      <c r="C932" s="32">
        <f>debut+ROW()-ROW(Tableau1[[#Headers],[Date]])-1</f>
        <v>46220</v>
      </c>
      <c r="D932" s="33" t="str">
        <f>UPPER(TEXT((Tableau1[[#This Row],[Date]]),"mmmm"))</f>
        <v>JUILLET</v>
      </c>
      <c r="E932" s="33">
        <f>YEAR(Tableau1[[#This Row],[Date]])</f>
        <v>2026</v>
      </c>
      <c r="F932" s="34"/>
      <c r="G932" s="34"/>
      <c r="H932" s="34"/>
      <c r="I932" s="34"/>
      <c r="J932" s="34"/>
      <c r="K932" s="39">
        <f>MOD(Tableau1[[#This Row],[Fin
apm]]-Tableau1[[#This Row],[Début
apm]],1)+MOD(Tableau1[[#This Row],[Fin
matin]]-Tableau1[[#This Row],[Début
matin]],1)</f>
        <v>0</v>
      </c>
      <c r="L932" s="39">
        <f>IFERROR(VLOOKUP(Tableau1[[#This Row],[Abs.]],Tmotif[],3,0),0)</f>
        <v>0</v>
      </c>
      <c r="M932" s="46">
        <f ca="1">IF(WEEKDAY(Tableau1[[#This Row],[Date]],2)&lt;7,0,MAX(0,SUM(OFFSET(Tableau1[[#This Row],[Heures]],-6,,7))+SUM(OFFSET(Tableau1[[#This Row],[H_Abs]],-6,,7))-_HS))</f>
        <v>0</v>
      </c>
    </row>
    <row r="933" spans="2:13" ht="15" hidden="1" customHeight="1" x14ac:dyDescent="0.25">
      <c r="B933" s="31">
        <f>WEEKNUM(Tableau1[[#This Row],[Date]])</f>
        <v>29</v>
      </c>
      <c r="C933" s="32">
        <f>debut+ROW()-ROW(Tableau1[[#Headers],[Date]])-1</f>
        <v>46221</v>
      </c>
      <c r="D933" s="33" t="str">
        <f>UPPER(TEXT((Tableau1[[#This Row],[Date]]),"mmmm"))</f>
        <v>JUILLET</v>
      </c>
      <c r="E933" s="33">
        <f>YEAR(Tableau1[[#This Row],[Date]])</f>
        <v>2026</v>
      </c>
      <c r="F933" s="34"/>
      <c r="G933" s="34"/>
      <c r="H933" s="34"/>
      <c r="I933" s="34"/>
      <c r="J933" s="34"/>
      <c r="K933" s="39">
        <f>MOD(Tableau1[[#This Row],[Fin
apm]]-Tableau1[[#This Row],[Début
apm]],1)+MOD(Tableau1[[#This Row],[Fin
matin]]-Tableau1[[#This Row],[Début
matin]],1)</f>
        <v>0</v>
      </c>
      <c r="L933" s="39">
        <f>IFERROR(VLOOKUP(Tableau1[[#This Row],[Abs.]],Tmotif[],3,0),0)</f>
        <v>0</v>
      </c>
      <c r="M933" s="46">
        <f ca="1">IF(WEEKDAY(Tableau1[[#This Row],[Date]],2)&lt;7,0,MAX(0,SUM(OFFSET(Tableau1[[#This Row],[Heures]],-6,,7))+SUM(OFFSET(Tableau1[[#This Row],[H_Abs]],-6,,7))-_HS))</f>
        <v>0</v>
      </c>
    </row>
    <row r="934" spans="2:13" ht="15" hidden="1" customHeight="1" x14ac:dyDescent="0.25">
      <c r="B934" s="31">
        <f>WEEKNUM(Tableau1[[#This Row],[Date]])</f>
        <v>30</v>
      </c>
      <c r="C934" s="32">
        <f>debut+ROW()-ROW(Tableau1[[#Headers],[Date]])-1</f>
        <v>46222</v>
      </c>
      <c r="D934" s="33" t="str">
        <f>UPPER(TEXT((Tableau1[[#This Row],[Date]]),"mmmm"))</f>
        <v>JUILLET</v>
      </c>
      <c r="E934" s="33">
        <f>YEAR(Tableau1[[#This Row],[Date]])</f>
        <v>2026</v>
      </c>
      <c r="F934" s="34"/>
      <c r="G934" s="34"/>
      <c r="H934" s="34"/>
      <c r="I934" s="34"/>
      <c r="J934" s="34"/>
      <c r="K934" s="39">
        <f>MOD(Tableau1[[#This Row],[Fin
apm]]-Tableau1[[#This Row],[Début
apm]],1)+MOD(Tableau1[[#This Row],[Fin
matin]]-Tableau1[[#This Row],[Début
matin]],1)</f>
        <v>0</v>
      </c>
      <c r="L934" s="39">
        <f>IFERROR(VLOOKUP(Tableau1[[#This Row],[Abs.]],Tmotif[],3,0),0)</f>
        <v>0</v>
      </c>
      <c r="M934" s="46">
        <f ca="1">IF(WEEKDAY(Tableau1[[#This Row],[Date]],2)&lt;7,0,MAX(0,SUM(OFFSET(Tableau1[[#This Row],[Heures]],-6,,7))+SUM(OFFSET(Tableau1[[#This Row],[H_Abs]],-6,,7))-_HS))</f>
        <v>0</v>
      </c>
    </row>
    <row r="935" spans="2:13" ht="15" hidden="1" customHeight="1" x14ac:dyDescent="0.25">
      <c r="B935" s="31">
        <f>WEEKNUM(Tableau1[[#This Row],[Date]])</f>
        <v>30</v>
      </c>
      <c r="C935" s="32">
        <f>debut+ROW()-ROW(Tableau1[[#Headers],[Date]])-1</f>
        <v>46223</v>
      </c>
      <c r="D935" s="33" t="str">
        <f>UPPER(TEXT((Tableau1[[#This Row],[Date]]),"mmmm"))</f>
        <v>JUILLET</v>
      </c>
      <c r="E935" s="33">
        <f>YEAR(Tableau1[[#This Row],[Date]])</f>
        <v>2026</v>
      </c>
      <c r="F935" s="34"/>
      <c r="G935" s="34"/>
      <c r="H935" s="34"/>
      <c r="I935" s="34"/>
      <c r="J935" s="34"/>
      <c r="K935" s="39">
        <f>MOD(Tableau1[[#This Row],[Fin
apm]]-Tableau1[[#This Row],[Début
apm]],1)+MOD(Tableau1[[#This Row],[Fin
matin]]-Tableau1[[#This Row],[Début
matin]],1)</f>
        <v>0</v>
      </c>
      <c r="L935" s="39">
        <f>IFERROR(VLOOKUP(Tableau1[[#This Row],[Abs.]],Tmotif[],3,0),0)</f>
        <v>0</v>
      </c>
      <c r="M935" s="46">
        <f ca="1">IF(WEEKDAY(Tableau1[[#This Row],[Date]],2)&lt;7,0,MAX(0,SUM(OFFSET(Tableau1[[#This Row],[Heures]],-6,,7))+SUM(OFFSET(Tableau1[[#This Row],[H_Abs]],-6,,7))-_HS))</f>
        <v>0</v>
      </c>
    </row>
    <row r="936" spans="2:13" ht="15" hidden="1" customHeight="1" x14ac:dyDescent="0.25">
      <c r="B936" s="31">
        <f>WEEKNUM(Tableau1[[#This Row],[Date]])</f>
        <v>30</v>
      </c>
      <c r="C936" s="32">
        <f>debut+ROW()-ROW(Tableau1[[#Headers],[Date]])-1</f>
        <v>46224</v>
      </c>
      <c r="D936" s="33" t="str">
        <f>UPPER(TEXT((Tableau1[[#This Row],[Date]]),"mmmm"))</f>
        <v>JUILLET</v>
      </c>
      <c r="E936" s="33">
        <f>YEAR(Tableau1[[#This Row],[Date]])</f>
        <v>2026</v>
      </c>
      <c r="F936" s="34"/>
      <c r="G936" s="34"/>
      <c r="H936" s="34"/>
      <c r="I936" s="34"/>
      <c r="J936" s="34"/>
      <c r="K936" s="39">
        <f>MOD(Tableau1[[#This Row],[Fin
apm]]-Tableau1[[#This Row],[Début
apm]],1)+MOD(Tableau1[[#This Row],[Fin
matin]]-Tableau1[[#This Row],[Début
matin]],1)</f>
        <v>0</v>
      </c>
      <c r="L936" s="39">
        <f>IFERROR(VLOOKUP(Tableau1[[#This Row],[Abs.]],Tmotif[],3,0),0)</f>
        <v>0</v>
      </c>
      <c r="M936" s="46">
        <f ca="1">IF(WEEKDAY(Tableau1[[#This Row],[Date]],2)&lt;7,0,MAX(0,SUM(OFFSET(Tableau1[[#This Row],[Heures]],-6,,7))+SUM(OFFSET(Tableau1[[#This Row],[H_Abs]],-6,,7))-_HS))</f>
        <v>0</v>
      </c>
    </row>
    <row r="937" spans="2:13" ht="15" hidden="1" customHeight="1" x14ac:dyDescent="0.25">
      <c r="B937" s="31">
        <f>WEEKNUM(Tableau1[[#This Row],[Date]])</f>
        <v>30</v>
      </c>
      <c r="C937" s="32">
        <f>debut+ROW()-ROW(Tableau1[[#Headers],[Date]])-1</f>
        <v>46225</v>
      </c>
      <c r="D937" s="33" t="str">
        <f>UPPER(TEXT((Tableau1[[#This Row],[Date]]),"mmmm"))</f>
        <v>JUILLET</v>
      </c>
      <c r="E937" s="33">
        <f>YEAR(Tableau1[[#This Row],[Date]])</f>
        <v>2026</v>
      </c>
      <c r="F937" s="34"/>
      <c r="G937" s="34"/>
      <c r="H937" s="34"/>
      <c r="I937" s="34"/>
      <c r="J937" s="34"/>
      <c r="K937" s="39">
        <f>MOD(Tableau1[[#This Row],[Fin
apm]]-Tableau1[[#This Row],[Début
apm]],1)+MOD(Tableau1[[#This Row],[Fin
matin]]-Tableau1[[#This Row],[Début
matin]],1)</f>
        <v>0</v>
      </c>
      <c r="L937" s="39">
        <f>IFERROR(VLOOKUP(Tableau1[[#This Row],[Abs.]],Tmotif[],3,0),0)</f>
        <v>0</v>
      </c>
      <c r="M937" s="46">
        <f ca="1">IF(WEEKDAY(Tableau1[[#This Row],[Date]],2)&lt;7,0,MAX(0,SUM(OFFSET(Tableau1[[#This Row],[Heures]],-6,,7))+SUM(OFFSET(Tableau1[[#This Row],[H_Abs]],-6,,7))-_HS))</f>
        <v>0</v>
      </c>
    </row>
    <row r="938" spans="2:13" ht="15" hidden="1" customHeight="1" x14ac:dyDescent="0.25">
      <c r="B938" s="31">
        <f>WEEKNUM(Tableau1[[#This Row],[Date]])</f>
        <v>30</v>
      </c>
      <c r="C938" s="32">
        <f>debut+ROW()-ROW(Tableau1[[#Headers],[Date]])-1</f>
        <v>46226</v>
      </c>
      <c r="D938" s="33" t="str">
        <f>UPPER(TEXT((Tableau1[[#This Row],[Date]]),"mmmm"))</f>
        <v>JUILLET</v>
      </c>
      <c r="E938" s="33">
        <f>YEAR(Tableau1[[#This Row],[Date]])</f>
        <v>2026</v>
      </c>
      <c r="F938" s="34"/>
      <c r="G938" s="34"/>
      <c r="H938" s="34"/>
      <c r="I938" s="34"/>
      <c r="J938" s="34"/>
      <c r="K938" s="39">
        <f>MOD(Tableau1[[#This Row],[Fin
apm]]-Tableau1[[#This Row],[Début
apm]],1)+MOD(Tableau1[[#This Row],[Fin
matin]]-Tableau1[[#This Row],[Début
matin]],1)</f>
        <v>0</v>
      </c>
      <c r="L938" s="39">
        <f>IFERROR(VLOOKUP(Tableau1[[#This Row],[Abs.]],Tmotif[],3,0),0)</f>
        <v>0</v>
      </c>
      <c r="M938" s="46">
        <f ca="1">IF(WEEKDAY(Tableau1[[#This Row],[Date]],2)&lt;7,0,MAX(0,SUM(OFFSET(Tableau1[[#This Row],[Heures]],-6,,7))+SUM(OFFSET(Tableau1[[#This Row],[H_Abs]],-6,,7))-_HS))</f>
        <v>0</v>
      </c>
    </row>
    <row r="939" spans="2:13" ht="15" hidden="1" customHeight="1" x14ac:dyDescent="0.25">
      <c r="B939" s="31">
        <f>WEEKNUM(Tableau1[[#This Row],[Date]])</f>
        <v>30</v>
      </c>
      <c r="C939" s="32">
        <f>debut+ROW()-ROW(Tableau1[[#Headers],[Date]])-1</f>
        <v>46227</v>
      </c>
      <c r="D939" s="33" t="str">
        <f>UPPER(TEXT((Tableau1[[#This Row],[Date]]),"mmmm"))</f>
        <v>JUILLET</v>
      </c>
      <c r="E939" s="33">
        <f>YEAR(Tableau1[[#This Row],[Date]])</f>
        <v>2026</v>
      </c>
      <c r="F939" s="34"/>
      <c r="G939" s="34"/>
      <c r="H939" s="34"/>
      <c r="I939" s="34"/>
      <c r="J939" s="34"/>
      <c r="K939" s="39">
        <f>MOD(Tableau1[[#This Row],[Fin
apm]]-Tableau1[[#This Row],[Début
apm]],1)+MOD(Tableau1[[#This Row],[Fin
matin]]-Tableau1[[#This Row],[Début
matin]],1)</f>
        <v>0</v>
      </c>
      <c r="L939" s="39">
        <f>IFERROR(VLOOKUP(Tableau1[[#This Row],[Abs.]],Tmotif[],3,0),0)</f>
        <v>0</v>
      </c>
      <c r="M939" s="46">
        <f ca="1">IF(WEEKDAY(Tableau1[[#This Row],[Date]],2)&lt;7,0,MAX(0,SUM(OFFSET(Tableau1[[#This Row],[Heures]],-6,,7))+SUM(OFFSET(Tableau1[[#This Row],[H_Abs]],-6,,7))-_HS))</f>
        <v>0</v>
      </c>
    </row>
    <row r="940" spans="2:13" ht="15" hidden="1" customHeight="1" x14ac:dyDescent="0.25">
      <c r="B940" s="31">
        <f>WEEKNUM(Tableau1[[#This Row],[Date]])</f>
        <v>30</v>
      </c>
      <c r="C940" s="32">
        <f>debut+ROW()-ROW(Tableau1[[#Headers],[Date]])-1</f>
        <v>46228</v>
      </c>
      <c r="D940" s="33" t="str">
        <f>UPPER(TEXT((Tableau1[[#This Row],[Date]]),"mmmm"))</f>
        <v>JUILLET</v>
      </c>
      <c r="E940" s="33">
        <f>YEAR(Tableau1[[#This Row],[Date]])</f>
        <v>2026</v>
      </c>
      <c r="F940" s="34"/>
      <c r="G940" s="34"/>
      <c r="H940" s="34"/>
      <c r="I940" s="34"/>
      <c r="J940" s="34"/>
      <c r="K940" s="39">
        <f>MOD(Tableau1[[#This Row],[Fin
apm]]-Tableau1[[#This Row],[Début
apm]],1)+MOD(Tableau1[[#This Row],[Fin
matin]]-Tableau1[[#This Row],[Début
matin]],1)</f>
        <v>0</v>
      </c>
      <c r="L940" s="39">
        <f>IFERROR(VLOOKUP(Tableau1[[#This Row],[Abs.]],Tmotif[],3,0),0)</f>
        <v>0</v>
      </c>
      <c r="M940" s="46">
        <f ca="1">IF(WEEKDAY(Tableau1[[#This Row],[Date]],2)&lt;7,0,MAX(0,SUM(OFFSET(Tableau1[[#This Row],[Heures]],-6,,7))+SUM(OFFSET(Tableau1[[#This Row],[H_Abs]],-6,,7))-_HS))</f>
        <v>0</v>
      </c>
    </row>
    <row r="941" spans="2:13" ht="15" hidden="1" customHeight="1" x14ac:dyDescent="0.25">
      <c r="B941" s="31">
        <f>WEEKNUM(Tableau1[[#This Row],[Date]])</f>
        <v>31</v>
      </c>
      <c r="C941" s="32">
        <f>debut+ROW()-ROW(Tableau1[[#Headers],[Date]])-1</f>
        <v>46229</v>
      </c>
      <c r="D941" s="33" t="str">
        <f>UPPER(TEXT((Tableau1[[#This Row],[Date]]),"mmmm"))</f>
        <v>JUILLET</v>
      </c>
      <c r="E941" s="33">
        <f>YEAR(Tableau1[[#This Row],[Date]])</f>
        <v>2026</v>
      </c>
      <c r="F941" s="34"/>
      <c r="G941" s="34"/>
      <c r="H941" s="34"/>
      <c r="I941" s="34"/>
      <c r="J941" s="34"/>
      <c r="K941" s="39">
        <f>MOD(Tableau1[[#This Row],[Fin
apm]]-Tableau1[[#This Row],[Début
apm]],1)+MOD(Tableau1[[#This Row],[Fin
matin]]-Tableau1[[#This Row],[Début
matin]],1)</f>
        <v>0</v>
      </c>
      <c r="L941" s="39">
        <f>IFERROR(VLOOKUP(Tableau1[[#This Row],[Abs.]],Tmotif[],3,0),0)</f>
        <v>0</v>
      </c>
      <c r="M941" s="46">
        <f ca="1">IF(WEEKDAY(Tableau1[[#This Row],[Date]],2)&lt;7,0,MAX(0,SUM(OFFSET(Tableau1[[#This Row],[Heures]],-6,,7))+SUM(OFFSET(Tableau1[[#This Row],[H_Abs]],-6,,7))-_HS))</f>
        <v>0</v>
      </c>
    </row>
    <row r="942" spans="2:13" ht="15" hidden="1" customHeight="1" x14ac:dyDescent="0.25">
      <c r="B942" s="31">
        <f>WEEKNUM(Tableau1[[#This Row],[Date]])</f>
        <v>31</v>
      </c>
      <c r="C942" s="32">
        <f>debut+ROW()-ROW(Tableau1[[#Headers],[Date]])-1</f>
        <v>46230</v>
      </c>
      <c r="D942" s="33" t="str">
        <f>UPPER(TEXT((Tableau1[[#This Row],[Date]]),"mmmm"))</f>
        <v>JUILLET</v>
      </c>
      <c r="E942" s="33">
        <f>YEAR(Tableau1[[#This Row],[Date]])</f>
        <v>2026</v>
      </c>
      <c r="F942" s="34"/>
      <c r="G942" s="34"/>
      <c r="H942" s="34"/>
      <c r="I942" s="34"/>
      <c r="J942" s="34"/>
      <c r="K942" s="39">
        <f>MOD(Tableau1[[#This Row],[Fin
apm]]-Tableau1[[#This Row],[Début
apm]],1)+MOD(Tableau1[[#This Row],[Fin
matin]]-Tableau1[[#This Row],[Début
matin]],1)</f>
        <v>0</v>
      </c>
      <c r="L942" s="39">
        <f>IFERROR(VLOOKUP(Tableau1[[#This Row],[Abs.]],Tmotif[],3,0),0)</f>
        <v>0</v>
      </c>
      <c r="M942" s="46">
        <f ca="1">IF(WEEKDAY(Tableau1[[#This Row],[Date]],2)&lt;7,0,MAX(0,SUM(OFFSET(Tableau1[[#This Row],[Heures]],-6,,7))+SUM(OFFSET(Tableau1[[#This Row],[H_Abs]],-6,,7))-_HS))</f>
        <v>0</v>
      </c>
    </row>
    <row r="943" spans="2:13" ht="15" hidden="1" customHeight="1" x14ac:dyDescent="0.25">
      <c r="B943" s="31">
        <f>WEEKNUM(Tableau1[[#This Row],[Date]])</f>
        <v>31</v>
      </c>
      <c r="C943" s="32">
        <f>debut+ROW()-ROW(Tableau1[[#Headers],[Date]])-1</f>
        <v>46231</v>
      </c>
      <c r="D943" s="33" t="str">
        <f>UPPER(TEXT((Tableau1[[#This Row],[Date]]),"mmmm"))</f>
        <v>JUILLET</v>
      </c>
      <c r="E943" s="33">
        <f>YEAR(Tableau1[[#This Row],[Date]])</f>
        <v>2026</v>
      </c>
      <c r="F943" s="34"/>
      <c r="G943" s="34"/>
      <c r="H943" s="34"/>
      <c r="I943" s="34"/>
      <c r="J943" s="34"/>
      <c r="K943" s="39">
        <f>MOD(Tableau1[[#This Row],[Fin
apm]]-Tableau1[[#This Row],[Début
apm]],1)+MOD(Tableau1[[#This Row],[Fin
matin]]-Tableau1[[#This Row],[Début
matin]],1)</f>
        <v>0</v>
      </c>
      <c r="L943" s="39">
        <f>IFERROR(VLOOKUP(Tableau1[[#This Row],[Abs.]],Tmotif[],3,0),0)</f>
        <v>0</v>
      </c>
      <c r="M943" s="46">
        <f ca="1">IF(WEEKDAY(Tableau1[[#This Row],[Date]],2)&lt;7,0,MAX(0,SUM(OFFSET(Tableau1[[#This Row],[Heures]],-6,,7))+SUM(OFFSET(Tableau1[[#This Row],[H_Abs]],-6,,7))-_HS))</f>
        <v>0</v>
      </c>
    </row>
    <row r="944" spans="2:13" ht="15" hidden="1" customHeight="1" x14ac:dyDescent="0.25">
      <c r="B944" s="31">
        <f>WEEKNUM(Tableau1[[#This Row],[Date]])</f>
        <v>31</v>
      </c>
      <c r="C944" s="32">
        <f>debut+ROW()-ROW(Tableau1[[#Headers],[Date]])-1</f>
        <v>46232</v>
      </c>
      <c r="D944" s="33" t="str">
        <f>UPPER(TEXT((Tableau1[[#This Row],[Date]]),"mmmm"))</f>
        <v>JUILLET</v>
      </c>
      <c r="E944" s="33">
        <f>YEAR(Tableau1[[#This Row],[Date]])</f>
        <v>2026</v>
      </c>
      <c r="F944" s="34"/>
      <c r="G944" s="34"/>
      <c r="H944" s="34"/>
      <c r="I944" s="34"/>
      <c r="J944" s="34"/>
      <c r="K944" s="39">
        <f>MOD(Tableau1[[#This Row],[Fin
apm]]-Tableau1[[#This Row],[Début
apm]],1)+MOD(Tableau1[[#This Row],[Fin
matin]]-Tableau1[[#This Row],[Début
matin]],1)</f>
        <v>0</v>
      </c>
      <c r="L944" s="39">
        <f>IFERROR(VLOOKUP(Tableau1[[#This Row],[Abs.]],Tmotif[],3,0),0)</f>
        <v>0</v>
      </c>
      <c r="M944" s="46">
        <f ca="1">IF(WEEKDAY(Tableau1[[#This Row],[Date]],2)&lt;7,0,MAX(0,SUM(OFFSET(Tableau1[[#This Row],[Heures]],-6,,7))+SUM(OFFSET(Tableau1[[#This Row],[H_Abs]],-6,,7))-_HS))</f>
        <v>0</v>
      </c>
    </row>
    <row r="945" spans="2:13" ht="15" hidden="1" customHeight="1" x14ac:dyDescent="0.25">
      <c r="B945" s="31">
        <f>WEEKNUM(Tableau1[[#This Row],[Date]])</f>
        <v>31</v>
      </c>
      <c r="C945" s="32">
        <f>debut+ROW()-ROW(Tableau1[[#Headers],[Date]])-1</f>
        <v>46233</v>
      </c>
      <c r="D945" s="33" t="str">
        <f>UPPER(TEXT((Tableau1[[#This Row],[Date]]),"mmmm"))</f>
        <v>JUILLET</v>
      </c>
      <c r="E945" s="33">
        <f>YEAR(Tableau1[[#This Row],[Date]])</f>
        <v>2026</v>
      </c>
      <c r="F945" s="34"/>
      <c r="G945" s="34"/>
      <c r="H945" s="34"/>
      <c r="I945" s="34"/>
      <c r="J945" s="34"/>
      <c r="K945" s="39">
        <f>MOD(Tableau1[[#This Row],[Fin
apm]]-Tableau1[[#This Row],[Début
apm]],1)+MOD(Tableau1[[#This Row],[Fin
matin]]-Tableau1[[#This Row],[Début
matin]],1)</f>
        <v>0</v>
      </c>
      <c r="L945" s="39">
        <f>IFERROR(VLOOKUP(Tableau1[[#This Row],[Abs.]],Tmotif[],3,0),0)</f>
        <v>0</v>
      </c>
      <c r="M945" s="46">
        <f ca="1">IF(WEEKDAY(Tableau1[[#This Row],[Date]],2)&lt;7,0,MAX(0,SUM(OFFSET(Tableau1[[#This Row],[Heures]],-6,,7))+SUM(OFFSET(Tableau1[[#This Row],[H_Abs]],-6,,7))-_HS))</f>
        <v>0</v>
      </c>
    </row>
    <row r="946" spans="2:13" ht="15" hidden="1" customHeight="1" x14ac:dyDescent="0.25">
      <c r="B946" s="31">
        <f>WEEKNUM(Tableau1[[#This Row],[Date]])</f>
        <v>31</v>
      </c>
      <c r="C946" s="32">
        <f>debut+ROW()-ROW(Tableau1[[#Headers],[Date]])-1</f>
        <v>46234</v>
      </c>
      <c r="D946" s="33" t="str">
        <f>UPPER(TEXT((Tableau1[[#This Row],[Date]]),"mmmm"))</f>
        <v>JUILLET</v>
      </c>
      <c r="E946" s="33">
        <f>YEAR(Tableau1[[#This Row],[Date]])</f>
        <v>2026</v>
      </c>
      <c r="F946" s="34"/>
      <c r="G946" s="34"/>
      <c r="H946" s="34"/>
      <c r="I946" s="34"/>
      <c r="J946" s="34"/>
      <c r="K946" s="39">
        <f>MOD(Tableau1[[#This Row],[Fin
apm]]-Tableau1[[#This Row],[Début
apm]],1)+MOD(Tableau1[[#This Row],[Fin
matin]]-Tableau1[[#This Row],[Début
matin]],1)</f>
        <v>0</v>
      </c>
      <c r="L946" s="39">
        <f>IFERROR(VLOOKUP(Tableau1[[#This Row],[Abs.]],Tmotif[],3,0),0)</f>
        <v>0</v>
      </c>
      <c r="M946" s="46">
        <f ca="1">IF(WEEKDAY(Tableau1[[#This Row],[Date]],2)&lt;7,0,MAX(0,SUM(OFFSET(Tableau1[[#This Row],[Heures]],-6,,7))+SUM(OFFSET(Tableau1[[#This Row],[H_Abs]],-6,,7))-_HS))</f>
        <v>0</v>
      </c>
    </row>
    <row r="947" spans="2:13" ht="15" hidden="1" customHeight="1" x14ac:dyDescent="0.25">
      <c r="B947" s="31">
        <f>WEEKNUM(Tableau1[[#This Row],[Date]])</f>
        <v>31</v>
      </c>
      <c r="C947" s="32">
        <f>debut+ROW()-ROW(Tableau1[[#Headers],[Date]])-1</f>
        <v>46235</v>
      </c>
      <c r="D947" s="33" t="str">
        <f>UPPER(TEXT((Tableau1[[#This Row],[Date]]),"mmmm"))</f>
        <v>AOÛT</v>
      </c>
      <c r="E947" s="33">
        <f>YEAR(Tableau1[[#This Row],[Date]])</f>
        <v>2026</v>
      </c>
      <c r="F947" s="34"/>
      <c r="G947" s="34"/>
      <c r="H947" s="34"/>
      <c r="I947" s="34"/>
      <c r="J947" s="34"/>
      <c r="K947" s="39">
        <f>MOD(Tableau1[[#This Row],[Fin
apm]]-Tableau1[[#This Row],[Début
apm]],1)+MOD(Tableau1[[#This Row],[Fin
matin]]-Tableau1[[#This Row],[Début
matin]],1)</f>
        <v>0</v>
      </c>
      <c r="L947" s="39">
        <f>IFERROR(VLOOKUP(Tableau1[[#This Row],[Abs.]],Tmotif[],3,0),0)</f>
        <v>0</v>
      </c>
      <c r="M947" s="46">
        <f ca="1">IF(WEEKDAY(Tableau1[[#This Row],[Date]],2)&lt;7,0,MAX(0,SUM(OFFSET(Tableau1[[#This Row],[Heures]],-6,,7))+SUM(OFFSET(Tableau1[[#This Row],[H_Abs]],-6,,7))-_HS))</f>
        <v>0</v>
      </c>
    </row>
    <row r="948" spans="2:13" ht="15" hidden="1" customHeight="1" x14ac:dyDescent="0.25">
      <c r="B948" s="31">
        <f>WEEKNUM(Tableau1[[#This Row],[Date]])</f>
        <v>32</v>
      </c>
      <c r="C948" s="32">
        <f>debut+ROW()-ROW(Tableau1[[#Headers],[Date]])-1</f>
        <v>46236</v>
      </c>
      <c r="D948" s="33" t="str">
        <f>UPPER(TEXT((Tableau1[[#This Row],[Date]]),"mmmm"))</f>
        <v>AOÛT</v>
      </c>
      <c r="E948" s="33">
        <f>YEAR(Tableau1[[#This Row],[Date]])</f>
        <v>2026</v>
      </c>
      <c r="F948" s="34"/>
      <c r="G948" s="34"/>
      <c r="H948" s="34"/>
      <c r="I948" s="34"/>
      <c r="J948" s="34"/>
      <c r="K948" s="39">
        <f>MOD(Tableau1[[#This Row],[Fin
apm]]-Tableau1[[#This Row],[Début
apm]],1)+MOD(Tableau1[[#This Row],[Fin
matin]]-Tableau1[[#This Row],[Début
matin]],1)</f>
        <v>0</v>
      </c>
      <c r="L948" s="39">
        <f>IFERROR(VLOOKUP(Tableau1[[#This Row],[Abs.]],Tmotif[],3,0),0)</f>
        <v>0</v>
      </c>
      <c r="M948" s="46">
        <f ca="1">IF(WEEKDAY(Tableau1[[#This Row],[Date]],2)&lt;7,0,MAX(0,SUM(OFFSET(Tableau1[[#This Row],[Heures]],-6,,7))+SUM(OFFSET(Tableau1[[#This Row],[H_Abs]],-6,,7))-_HS))</f>
        <v>0</v>
      </c>
    </row>
    <row r="949" spans="2:13" ht="15" hidden="1" customHeight="1" x14ac:dyDescent="0.25">
      <c r="B949" s="31">
        <f>WEEKNUM(Tableau1[[#This Row],[Date]])</f>
        <v>32</v>
      </c>
      <c r="C949" s="32">
        <f>debut+ROW()-ROW(Tableau1[[#Headers],[Date]])-1</f>
        <v>46237</v>
      </c>
      <c r="D949" s="33" t="str">
        <f>UPPER(TEXT((Tableau1[[#This Row],[Date]]),"mmmm"))</f>
        <v>AOÛT</v>
      </c>
      <c r="E949" s="33">
        <f>YEAR(Tableau1[[#This Row],[Date]])</f>
        <v>2026</v>
      </c>
      <c r="F949" s="34"/>
      <c r="G949" s="34"/>
      <c r="H949" s="34"/>
      <c r="I949" s="34"/>
      <c r="J949" s="34"/>
      <c r="K949" s="39">
        <f>MOD(Tableau1[[#This Row],[Fin
apm]]-Tableau1[[#This Row],[Début
apm]],1)+MOD(Tableau1[[#This Row],[Fin
matin]]-Tableau1[[#This Row],[Début
matin]],1)</f>
        <v>0</v>
      </c>
      <c r="L949" s="39">
        <f>IFERROR(VLOOKUP(Tableau1[[#This Row],[Abs.]],Tmotif[],3,0),0)</f>
        <v>0</v>
      </c>
      <c r="M949" s="46">
        <f ca="1">IF(WEEKDAY(Tableau1[[#This Row],[Date]],2)&lt;7,0,MAX(0,SUM(OFFSET(Tableau1[[#This Row],[Heures]],-6,,7))+SUM(OFFSET(Tableau1[[#This Row],[H_Abs]],-6,,7))-_HS))</f>
        <v>0</v>
      </c>
    </row>
    <row r="950" spans="2:13" ht="15" hidden="1" customHeight="1" x14ac:dyDescent="0.25">
      <c r="B950" s="31">
        <f>WEEKNUM(Tableau1[[#This Row],[Date]])</f>
        <v>32</v>
      </c>
      <c r="C950" s="32">
        <f>debut+ROW()-ROW(Tableau1[[#Headers],[Date]])-1</f>
        <v>46238</v>
      </c>
      <c r="D950" s="33" t="str">
        <f>UPPER(TEXT((Tableau1[[#This Row],[Date]]),"mmmm"))</f>
        <v>AOÛT</v>
      </c>
      <c r="E950" s="33">
        <f>YEAR(Tableau1[[#This Row],[Date]])</f>
        <v>2026</v>
      </c>
      <c r="F950" s="34"/>
      <c r="G950" s="34"/>
      <c r="H950" s="34"/>
      <c r="I950" s="34"/>
      <c r="J950" s="34"/>
      <c r="K950" s="39">
        <f>MOD(Tableau1[[#This Row],[Fin
apm]]-Tableau1[[#This Row],[Début
apm]],1)+MOD(Tableau1[[#This Row],[Fin
matin]]-Tableau1[[#This Row],[Début
matin]],1)</f>
        <v>0</v>
      </c>
      <c r="L950" s="39">
        <f>IFERROR(VLOOKUP(Tableau1[[#This Row],[Abs.]],Tmotif[],3,0),0)</f>
        <v>0</v>
      </c>
      <c r="M950" s="46">
        <f ca="1">IF(WEEKDAY(Tableau1[[#This Row],[Date]],2)&lt;7,0,MAX(0,SUM(OFFSET(Tableau1[[#This Row],[Heures]],-6,,7))+SUM(OFFSET(Tableau1[[#This Row],[H_Abs]],-6,,7))-_HS))</f>
        <v>0</v>
      </c>
    </row>
    <row r="951" spans="2:13" ht="15" hidden="1" customHeight="1" x14ac:dyDescent="0.25">
      <c r="B951" s="31">
        <f>WEEKNUM(Tableau1[[#This Row],[Date]])</f>
        <v>32</v>
      </c>
      <c r="C951" s="32">
        <f>debut+ROW()-ROW(Tableau1[[#Headers],[Date]])-1</f>
        <v>46239</v>
      </c>
      <c r="D951" s="33" t="str">
        <f>UPPER(TEXT((Tableau1[[#This Row],[Date]]),"mmmm"))</f>
        <v>AOÛT</v>
      </c>
      <c r="E951" s="33">
        <f>YEAR(Tableau1[[#This Row],[Date]])</f>
        <v>2026</v>
      </c>
      <c r="F951" s="34"/>
      <c r="G951" s="34"/>
      <c r="H951" s="34"/>
      <c r="I951" s="34"/>
      <c r="J951" s="34"/>
      <c r="K951" s="39">
        <f>MOD(Tableau1[[#This Row],[Fin
apm]]-Tableau1[[#This Row],[Début
apm]],1)+MOD(Tableau1[[#This Row],[Fin
matin]]-Tableau1[[#This Row],[Début
matin]],1)</f>
        <v>0</v>
      </c>
      <c r="L951" s="39">
        <f>IFERROR(VLOOKUP(Tableau1[[#This Row],[Abs.]],Tmotif[],3,0),0)</f>
        <v>0</v>
      </c>
      <c r="M951" s="46">
        <f ca="1">IF(WEEKDAY(Tableau1[[#This Row],[Date]],2)&lt;7,0,MAX(0,SUM(OFFSET(Tableau1[[#This Row],[Heures]],-6,,7))+SUM(OFFSET(Tableau1[[#This Row],[H_Abs]],-6,,7))-_HS))</f>
        <v>0</v>
      </c>
    </row>
    <row r="952" spans="2:13" ht="15" hidden="1" customHeight="1" x14ac:dyDescent="0.25">
      <c r="B952" s="31">
        <f>WEEKNUM(Tableau1[[#This Row],[Date]])</f>
        <v>32</v>
      </c>
      <c r="C952" s="32">
        <f>debut+ROW()-ROW(Tableau1[[#Headers],[Date]])-1</f>
        <v>46240</v>
      </c>
      <c r="D952" s="33" t="str">
        <f>UPPER(TEXT((Tableau1[[#This Row],[Date]]),"mmmm"))</f>
        <v>AOÛT</v>
      </c>
      <c r="E952" s="33">
        <f>YEAR(Tableau1[[#This Row],[Date]])</f>
        <v>2026</v>
      </c>
      <c r="F952" s="34"/>
      <c r="G952" s="34"/>
      <c r="H952" s="34"/>
      <c r="I952" s="34"/>
      <c r="J952" s="34"/>
      <c r="K952" s="39">
        <f>MOD(Tableau1[[#This Row],[Fin
apm]]-Tableau1[[#This Row],[Début
apm]],1)+MOD(Tableau1[[#This Row],[Fin
matin]]-Tableau1[[#This Row],[Début
matin]],1)</f>
        <v>0</v>
      </c>
      <c r="L952" s="39">
        <f>IFERROR(VLOOKUP(Tableau1[[#This Row],[Abs.]],Tmotif[],3,0),0)</f>
        <v>0</v>
      </c>
      <c r="M952" s="46">
        <f ca="1">IF(WEEKDAY(Tableau1[[#This Row],[Date]],2)&lt;7,0,MAX(0,SUM(OFFSET(Tableau1[[#This Row],[Heures]],-6,,7))+SUM(OFFSET(Tableau1[[#This Row],[H_Abs]],-6,,7))-_HS))</f>
        <v>0</v>
      </c>
    </row>
    <row r="953" spans="2:13" ht="15" hidden="1" customHeight="1" x14ac:dyDescent="0.25">
      <c r="B953" s="31">
        <f>WEEKNUM(Tableau1[[#This Row],[Date]])</f>
        <v>32</v>
      </c>
      <c r="C953" s="32">
        <f>debut+ROW()-ROW(Tableau1[[#Headers],[Date]])-1</f>
        <v>46241</v>
      </c>
      <c r="D953" s="33" t="str">
        <f>UPPER(TEXT((Tableau1[[#This Row],[Date]]),"mmmm"))</f>
        <v>AOÛT</v>
      </c>
      <c r="E953" s="33">
        <f>YEAR(Tableau1[[#This Row],[Date]])</f>
        <v>2026</v>
      </c>
      <c r="F953" s="34"/>
      <c r="G953" s="34"/>
      <c r="H953" s="34"/>
      <c r="I953" s="34"/>
      <c r="J953" s="34"/>
      <c r="K953" s="39">
        <f>MOD(Tableau1[[#This Row],[Fin
apm]]-Tableau1[[#This Row],[Début
apm]],1)+MOD(Tableau1[[#This Row],[Fin
matin]]-Tableau1[[#This Row],[Début
matin]],1)</f>
        <v>0</v>
      </c>
      <c r="L953" s="39">
        <f>IFERROR(VLOOKUP(Tableau1[[#This Row],[Abs.]],Tmotif[],3,0),0)</f>
        <v>0</v>
      </c>
      <c r="M953" s="46">
        <f ca="1">IF(WEEKDAY(Tableau1[[#This Row],[Date]],2)&lt;7,0,MAX(0,SUM(OFFSET(Tableau1[[#This Row],[Heures]],-6,,7))+SUM(OFFSET(Tableau1[[#This Row],[H_Abs]],-6,,7))-_HS))</f>
        <v>0</v>
      </c>
    </row>
    <row r="954" spans="2:13" ht="15" hidden="1" customHeight="1" x14ac:dyDescent="0.25">
      <c r="B954" s="31">
        <f>WEEKNUM(Tableau1[[#This Row],[Date]])</f>
        <v>32</v>
      </c>
      <c r="C954" s="32">
        <f>debut+ROW()-ROW(Tableau1[[#Headers],[Date]])-1</f>
        <v>46242</v>
      </c>
      <c r="D954" s="33" t="str">
        <f>UPPER(TEXT((Tableau1[[#This Row],[Date]]),"mmmm"))</f>
        <v>AOÛT</v>
      </c>
      <c r="E954" s="33">
        <f>YEAR(Tableau1[[#This Row],[Date]])</f>
        <v>2026</v>
      </c>
      <c r="F954" s="34"/>
      <c r="G954" s="34"/>
      <c r="H954" s="34"/>
      <c r="I954" s="34"/>
      <c r="J954" s="34"/>
      <c r="K954" s="39">
        <f>MOD(Tableau1[[#This Row],[Fin
apm]]-Tableau1[[#This Row],[Début
apm]],1)+MOD(Tableau1[[#This Row],[Fin
matin]]-Tableau1[[#This Row],[Début
matin]],1)</f>
        <v>0</v>
      </c>
      <c r="L954" s="39">
        <f>IFERROR(VLOOKUP(Tableau1[[#This Row],[Abs.]],Tmotif[],3,0),0)</f>
        <v>0</v>
      </c>
      <c r="M954" s="46">
        <f ca="1">IF(WEEKDAY(Tableau1[[#This Row],[Date]],2)&lt;7,0,MAX(0,SUM(OFFSET(Tableau1[[#This Row],[Heures]],-6,,7))+SUM(OFFSET(Tableau1[[#This Row],[H_Abs]],-6,,7))-_HS))</f>
        <v>0</v>
      </c>
    </row>
    <row r="955" spans="2:13" ht="15" hidden="1" customHeight="1" x14ac:dyDescent="0.25">
      <c r="B955" s="31">
        <f>WEEKNUM(Tableau1[[#This Row],[Date]])</f>
        <v>33</v>
      </c>
      <c r="C955" s="32">
        <f>debut+ROW()-ROW(Tableau1[[#Headers],[Date]])-1</f>
        <v>46243</v>
      </c>
      <c r="D955" s="33" t="str">
        <f>UPPER(TEXT((Tableau1[[#This Row],[Date]]),"mmmm"))</f>
        <v>AOÛT</v>
      </c>
      <c r="E955" s="33">
        <f>YEAR(Tableau1[[#This Row],[Date]])</f>
        <v>2026</v>
      </c>
      <c r="F955" s="34"/>
      <c r="G955" s="34"/>
      <c r="H955" s="34"/>
      <c r="I955" s="34"/>
      <c r="J955" s="34"/>
      <c r="K955" s="39">
        <f>MOD(Tableau1[[#This Row],[Fin
apm]]-Tableau1[[#This Row],[Début
apm]],1)+MOD(Tableau1[[#This Row],[Fin
matin]]-Tableau1[[#This Row],[Début
matin]],1)</f>
        <v>0</v>
      </c>
      <c r="L955" s="39">
        <f>IFERROR(VLOOKUP(Tableau1[[#This Row],[Abs.]],Tmotif[],3,0),0)</f>
        <v>0</v>
      </c>
      <c r="M955" s="46">
        <f ca="1">IF(WEEKDAY(Tableau1[[#This Row],[Date]],2)&lt;7,0,MAX(0,SUM(OFFSET(Tableau1[[#This Row],[Heures]],-6,,7))+SUM(OFFSET(Tableau1[[#This Row],[H_Abs]],-6,,7))-_HS))</f>
        <v>0</v>
      </c>
    </row>
    <row r="956" spans="2:13" ht="15" hidden="1" customHeight="1" x14ac:dyDescent="0.25">
      <c r="B956" s="31">
        <f>WEEKNUM(Tableau1[[#This Row],[Date]])</f>
        <v>33</v>
      </c>
      <c r="C956" s="32">
        <f>debut+ROW()-ROW(Tableau1[[#Headers],[Date]])-1</f>
        <v>46244</v>
      </c>
      <c r="D956" s="33" t="str">
        <f>UPPER(TEXT((Tableau1[[#This Row],[Date]]),"mmmm"))</f>
        <v>AOÛT</v>
      </c>
      <c r="E956" s="33">
        <f>YEAR(Tableau1[[#This Row],[Date]])</f>
        <v>2026</v>
      </c>
      <c r="F956" s="34"/>
      <c r="G956" s="34"/>
      <c r="H956" s="34"/>
      <c r="I956" s="34"/>
      <c r="J956" s="34"/>
      <c r="K956" s="39">
        <f>MOD(Tableau1[[#This Row],[Fin
apm]]-Tableau1[[#This Row],[Début
apm]],1)+MOD(Tableau1[[#This Row],[Fin
matin]]-Tableau1[[#This Row],[Début
matin]],1)</f>
        <v>0</v>
      </c>
      <c r="L956" s="39">
        <f>IFERROR(VLOOKUP(Tableau1[[#This Row],[Abs.]],Tmotif[],3,0),0)</f>
        <v>0</v>
      </c>
      <c r="M956" s="46">
        <f ca="1">IF(WEEKDAY(Tableau1[[#This Row],[Date]],2)&lt;7,0,MAX(0,SUM(OFFSET(Tableau1[[#This Row],[Heures]],-6,,7))+SUM(OFFSET(Tableau1[[#This Row],[H_Abs]],-6,,7))-_HS))</f>
        <v>0</v>
      </c>
    </row>
    <row r="957" spans="2:13" ht="15" hidden="1" customHeight="1" x14ac:dyDescent="0.25">
      <c r="B957" s="31">
        <f>WEEKNUM(Tableau1[[#This Row],[Date]])</f>
        <v>33</v>
      </c>
      <c r="C957" s="32">
        <f>debut+ROW()-ROW(Tableau1[[#Headers],[Date]])-1</f>
        <v>46245</v>
      </c>
      <c r="D957" s="33" t="str">
        <f>UPPER(TEXT((Tableau1[[#This Row],[Date]]),"mmmm"))</f>
        <v>AOÛT</v>
      </c>
      <c r="E957" s="33">
        <f>YEAR(Tableau1[[#This Row],[Date]])</f>
        <v>2026</v>
      </c>
      <c r="F957" s="34"/>
      <c r="G957" s="34"/>
      <c r="H957" s="34"/>
      <c r="I957" s="34"/>
      <c r="J957" s="34"/>
      <c r="K957" s="39">
        <f>MOD(Tableau1[[#This Row],[Fin
apm]]-Tableau1[[#This Row],[Début
apm]],1)+MOD(Tableau1[[#This Row],[Fin
matin]]-Tableau1[[#This Row],[Début
matin]],1)</f>
        <v>0</v>
      </c>
      <c r="L957" s="39">
        <f>IFERROR(VLOOKUP(Tableau1[[#This Row],[Abs.]],Tmotif[],3,0),0)</f>
        <v>0</v>
      </c>
      <c r="M957" s="46">
        <f ca="1">IF(WEEKDAY(Tableau1[[#This Row],[Date]],2)&lt;7,0,MAX(0,SUM(OFFSET(Tableau1[[#This Row],[Heures]],-6,,7))+SUM(OFFSET(Tableau1[[#This Row],[H_Abs]],-6,,7))-_HS))</f>
        <v>0</v>
      </c>
    </row>
    <row r="958" spans="2:13" ht="15" hidden="1" customHeight="1" x14ac:dyDescent="0.25">
      <c r="B958" s="31">
        <f>WEEKNUM(Tableau1[[#This Row],[Date]])</f>
        <v>33</v>
      </c>
      <c r="C958" s="32">
        <f>debut+ROW()-ROW(Tableau1[[#Headers],[Date]])-1</f>
        <v>46246</v>
      </c>
      <c r="D958" s="33" t="str">
        <f>UPPER(TEXT((Tableau1[[#This Row],[Date]]),"mmmm"))</f>
        <v>AOÛT</v>
      </c>
      <c r="E958" s="33">
        <f>YEAR(Tableau1[[#This Row],[Date]])</f>
        <v>2026</v>
      </c>
      <c r="F958" s="34"/>
      <c r="G958" s="34"/>
      <c r="H958" s="34"/>
      <c r="I958" s="34"/>
      <c r="J958" s="34"/>
      <c r="K958" s="39">
        <f>MOD(Tableau1[[#This Row],[Fin
apm]]-Tableau1[[#This Row],[Début
apm]],1)+MOD(Tableau1[[#This Row],[Fin
matin]]-Tableau1[[#This Row],[Début
matin]],1)</f>
        <v>0</v>
      </c>
      <c r="L958" s="39">
        <f>IFERROR(VLOOKUP(Tableau1[[#This Row],[Abs.]],Tmotif[],3,0),0)</f>
        <v>0</v>
      </c>
      <c r="M958" s="46">
        <f ca="1">IF(WEEKDAY(Tableau1[[#This Row],[Date]],2)&lt;7,0,MAX(0,SUM(OFFSET(Tableau1[[#This Row],[Heures]],-6,,7))+SUM(OFFSET(Tableau1[[#This Row],[H_Abs]],-6,,7))-_HS))</f>
        <v>0</v>
      </c>
    </row>
    <row r="959" spans="2:13" ht="15" hidden="1" customHeight="1" x14ac:dyDescent="0.25">
      <c r="B959" s="31">
        <f>WEEKNUM(Tableau1[[#This Row],[Date]])</f>
        <v>33</v>
      </c>
      <c r="C959" s="32">
        <f>debut+ROW()-ROW(Tableau1[[#Headers],[Date]])-1</f>
        <v>46247</v>
      </c>
      <c r="D959" s="33" t="str">
        <f>UPPER(TEXT((Tableau1[[#This Row],[Date]]),"mmmm"))</f>
        <v>AOÛT</v>
      </c>
      <c r="E959" s="33">
        <f>YEAR(Tableau1[[#This Row],[Date]])</f>
        <v>2026</v>
      </c>
      <c r="F959" s="34"/>
      <c r="G959" s="34"/>
      <c r="H959" s="34"/>
      <c r="I959" s="34"/>
      <c r="J959" s="34"/>
      <c r="K959" s="39">
        <f>MOD(Tableau1[[#This Row],[Fin
apm]]-Tableau1[[#This Row],[Début
apm]],1)+MOD(Tableau1[[#This Row],[Fin
matin]]-Tableau1[[#This Row],[Début
matin]],1)</f>
        <v>0</v>
      </c>
      <c r="L959" s="39">
        <f>IFERROR(VLOOKUP(Tableau1[[#This Row],[Abs.]],Tmotif[],3,0),0)</f>
        <v>0</v>
      </c>
      <c r="M959" s="46">
        <f ca="1">IF(WEEKDAY(Tableau1[[#This Row],[Date]],2)&lt;7,0,MAX(0,SUM(OFFSET(Tableau1[[#This Row],[Heures]],-6,,7))+SUM(OFFSET(Tableau1[[#This Row],[H_Abs]],-6,,7))-_HS))</f>
        <v>0</v>
      </c>
    </row>
    <row r="960" spans="2:13" ht="15" hidden="1" customHeight="1" x14ac:dyDescent="0.25">
      <c r="B960" s="31">
        <f>WEEKNUM(Tableau1[[#This Row],[Date]])</f>
        <v>33</v>
      </c>
      <c r="C960" s="32">
        <f>debut+ROW()-ROW(Tableau1[[#Headers],[Date]])-1</f>
        <v>46248</v>
      </c>
      <c r="D960" s="33" t="str">
        <f>UPPER(TEXT((Tableau1[[#This Row],[Date]]),"mmmm"))</f>
        <v>AOÛT</v>
      </c>
      <c r="E960" s="33">
        <f>YEAR(Tableau1[[#This Row],[Date]])</f>
        <v>2026</v>
      </c>
      <c r="F960" s="34"/>
      <c r="G960" s="34"/>
      <c r="H960" s="34"/>
      <c r="I960" s="34"/>
      <c r="J960" s="34"/>
      <c r="K960" s="39">
        <f>MOD(Tableau1[[#This Row],[Fin
apm]]-Tableau1[[#This Row],[Début
apm]],1)+MOD(Tableau1[[#This Row],[Fin
matin]]-Tableau1[[#This Row],[Début
matin]],1)</f>
        <v>0</v>
      </c>
      <c r="L960" s="39">
        <f>IFERROR(VLOOKUP(Tableau1[[#This Row],[Abs.]],Tmotif[],3,0),0)</f>
        <v>0</v>
      </c>
      <c r="M960" s="46">
        <f ca="1">IF(WEEKDAY(Tableau1[[#This Row],[Date]],2)&lt;7,0,MAX(0,SUM(OFFSET(Tableau1[[#This Row],[Heures]],-6,,7))+SUM(OFFSET(Tableau1[[#This Row],[H_Abs]],-6,,7))-_HS))</f>
        <v>0</v>
      </c>
    </row>
    <row r="961" spans="2:13" ht="15" hidden="1" customHeight="1" x14ac:dyDescent="0.25">
      <c r="B961" s="31">
        <f>WEEKNUM(Tableau1[[#This Row],[Date]])</f>
        <v>33</v>
      </c>
      <c r="C961" s="32">
        <f>debut+ROW()-ROW(Tableau1[[#Headers],[Date]])-1</f>
        <v>46249</v>
      </c>
      <c r="D961" s="33" t="str">
        <f>UPPER(TEXT((Tableau1[[#This Row],[Date]]),"mmmm"))</f>
        <v>AOÛT</v>
      </c>
      <c r="E961" s="33">
        <f>YEAR(Tableau1[[#This Row],[Date]])</f>
        <v>2026</v>
      </c>
      <c r="F961" s="34"/>
      <c r="G961" s="34"/>
      <c r="H961" s="34"/>
      <c r="I961" s="34"/>
      <c r="J961" s="34"/>
      <c r="K961" s="39">
        <f>MOD(Tableau1[[#This Row],[Fin
apm]]-Tableau1[[#This Row],[Début
apm]],1)+MOD(Tableau1[[#This Row],[Fin
matin]]-Tableau1[[#This Row],[Début
matin]],1)</f>
        <v>0</v>
      </c>
      <c r="L961" s="39">
        <f>IFERROR(VLOOKUP(Tableau1[[#This Row],[Abs.]],Tmotif[],3,0),0)</f>
        <v>0</v>
      </c>
      <c r="M961" s="46">
        <f ca="1">IF(WEEKDAY(Tableau1[[#This Row],[Date]],2)&lt;7,0,MAX(0,SUM(OFFSET(Tableau1[[#This Row],[Heures]],-6,,7))+SUM(OFFSET(Tableau1[[#This Row],[H_Abs]],-6,,7))-_HS))</f>
        <v>0</v>
      </c>
    </row>
    <row r="962" spans="2:13" ht="15" hidden="1" customHeight="1" x14ac:dyDescent="0.25">
      <c r="B962" s="31">
        <f>WEEKNUM(Tableau1[[#This Row],[Date]])</f>
        <v>34</v>
      </c>
      <c r="C962" s="32">
        <f>debut+ROW()-ROW(Tableau1[[#Headers],[Date]])-1</f>
        <v>46250</v>
      </c>
      <c r="D962" s="33" t="str">
        <f>UPPER(TEXT((Tableau1[[#This Row],[Date]]),"mmmm"))</f>
        <v>AOÛT</v>
      </c>
      <c r="E962" s="33">
        <f>YEAR(Tableau1[[#This Row],[Date]])</f>
        <v>2026</v>
      </c>
      <c r="F962" s="34"/>
      <c r="G962" s="34"/>
      <c r="H962" s="34"/>
      <c r="I962" s="34"/>
      <c r="J962" s="34"/>
      <c r="K962" s="39">
        <f>MOD(Tableau1[[#This Row],[Fin
apm]]-Tableau1[[#This Row],[Début
apm]],1)+MOD(Tableau1[[#This Row],[Fin
matin]]-Tableau1[[#This Row],[Début
matin]],1)</f>
        <v>0</v>
      </c>
      <c r="L962" s="39">
        <f>IFERROR(VLOOKUP(Tableau1[[#This Row],[Abs.]],Tmotif[],3,0),0)</f>
        <v>0</v>
      </c>
      <c r="M962" s="46">
        <f ca="1">IF(WEEKDAY(Tableau1[[#This Row],[Date]],2)&lt;7,0,MAX(0,SUM(OFFSET(Tableau1[[#This Row],[Heures]],-6,,7))+SUM(OFFSET(Tableau1[[#This Row],[H_Abs]],-6,,7))-_HS))</f>
        <v>0</v>
      </c>
    </row>
    <row r="963" spans="2:13" ht="15" hidden="1" customHeight="1" x14ac:dyDescent="0.25">
      <c r="B963" s="31">
        <f>WEEKNUM(Tableau1[[#This Row],[Date]])</f>
        <v>34</v>
      </c>
      <c r="C963" s="32">
        <f>debut+ROW()-ROW(Tableau1[[#Headers],[Date]])-1</f>
        <v>46251</v>
      </c>
      <c r="D963" s="33" t="str">
        <f>UPPER(TEXT((Tableau1[[#This Row],[Date]]),"mmmm"))</f>
        <v>AOÛT</v>
      </c>
      <c r="E963" s="33">
        <f>YEAR(Tableau1[[#This Row],[Date]])</f>
        <v>2026</v>
      </c>
      <c r="F963" s="34"/>
      <c r="G963" s="34"/>
      <c r="H963" s="34"/>
      <c r="I963" s="34"/>
      <c r="J963" s="34"/>
      <c r="K963" s="39">
        <f>MOD(Tableau1[[#This Row],[Fin
apm]]-Tableau1[[#This Row],[Début
apm]],1)+MOD(Tableau1[[#This Row],[Fin
matin]]-Tableau1[[#This Row],[Début
matin]],1)</f>
        <v>0</v>
      </c>
      <c r="L963" s="39">
        <f>IFERROR(VLOOKUP(Tableau1[[#This Row],[Abs.]],Tmotif[],3,0),0)</f>
        <v>0</v>
      </c>
      <c r="M963" s="46">
        <f ca="1">IF(WEEKDAY(Tableau1[[#This Row],[Date]],2)&lt;7,0,MAX(0,SUM(OFFSET(Tableau1[[#This Row],[Heures]],-6,,7))+SUM(OFFSET(Tableau1[[#This Row],[H_Abs]],-6,,7))-_HS))</f>
        <v>0</v>
      </c>
    </row>
    <row r="964" spans="2:13" ht="15" hidden="1" customHeight="1" x14ac:dyDescent="0.25">
      <c r="B964" s="31">
        <f>WEEKNUM(Tableau1[[#This Row],[Date]])</f>
        <v>34</v>
      </c>
      <c r="C964" s="32">
        <f>debut+ROW()-ROW(Tableau1[[#Headers],[Date]])-1</f>
        <v>46252</v>
      </c>
      <c r="D964" s="33" t="str">
        <f>UPPER(TEXT((Tableau1[[#This Row],[Date]]),"mmmm"))</f>
        <v>AOÛT</v>
      </c>
      <c r="E964" s="33">
        <f>YEAR(Tableau1[[#This Row],[Date]])</f>
        <v>2026</v>
      </c>
      <c r="F964" s="34"/>
      <c r="G964" s="34"/>
      <c r="H964" s="34"/>
      <c r="I964" s="34"/>
      <c r="J964" s="34"/>
      <c r="K964" s="39">
        <f>MOD(Tableau1[[#This Row],[Fin
apm]]-Tableau1[[#This Row],[Début
apm]],1)+MOD(Tableau1[[#This Row],[Fin
matin]]-Tableau1[[#This Row],[Début
matin]],1)</f>
        <v>0</v>
      </c>
      <c r="L964" s="39">
        <f>IFERROR(VLOOKUP(Tableau1[[#This Row],[Abs.]],Tmotif[],3,0),0)</f>
        <v>0</v>
      </c>
      <c r="M964" s="46">
        <f ca="1">IF(WEEKDAY(Tableau1[[#This Row],[Date]],2)&lt;7,0,MAX(0,SUM(OFFSET(Tableau1[[#This Row],[Heures]],-6,,7))+SUM(OFFSET(Tableau1[[#This Row],[H_Abs]],-6,,7))-_HS))</f>
        <v>0</v>
      </c>
    </row>
    <row r="965" spans="2:13" ht="15" hidden="1" customHeight="1" x14ac:dyDescent="0.25">
      <c r="B965" s="31">
        <f>WEEKNUM(Tableau1[[#This Row],[Date]])</f>
        <v>34</v>
      </c>
      <c r="C965" s="32">
        <f>debut+ROW()-ROW(Tableau1[[#Headers],[Date]])-1</f>
        <v>46253</v>
      </c>
      <c r="D965" s="33" t="str">
        <f>UPPER(TEXT((Tableau1[[#This Row],[Date]]),"mmmm"))</f>
        <v>AOÛT</v>
      </c>
      <c r="E965" s="33">
        <f>YEAR(Tableau1[[#This Row],[Date]])</f>
        <v>2026</v>
      </c>
      <c r="F965" s="34"/>
      <c r="G965" s="34"/>
      <c r="H965" s="34"/>
      <c r="I965" s="34"/>
      <c r="J965" s="34"/>
      <c r="K965" s="39">
        <f>MOD(Tableau1[[#This Row],[Fin
apm]]-Tableau1[[#This Row],[Début
apm]],1)+MOD(Tableau1[[#This Row],[Fin
matin]]-Tableau1[[#This Row],[Début
matin]],1)</f>
        <v>0</v>
      </c>
      <c r="L965" s="39">
        <f>IFERROR(VLOOKUP(Tableau1[[#This Row],[Abs.]],Tmotif[],3,0),0)</f>
        <v>0</v>
      </c>
      <c r="M965" s="46">
        <f ca="1">IF(WEEKDAY(Tableau1[[#This Row],[Date]],2)&lt;7,0,MAX(0,SUM(OFFSET(Tableau1[[#This Row],[Heures]],-6,,7))+SUM(OFFSET(Tableau1[[#This Row],[H_Abs]],-6,,7))-_HS))</f>
        <v>0</v>
      </c>
    </row>
    <row r="966" spans="2:13" ht="15" hidden="1" customHeight="1" x14ac:dyDescent="0.25">
      <c r="B966" s="31">
        <f>WEEKNUM(Tableau1[[#This Row],[Date]])</f>
        <v>34</v>
      </c>
      <c r="C966" s="32">
        <f>debut+ROW()-ROW(Tableau1[[#Headers],[Date]])-1</f>
        <v>46254</v>
      </c>
      <c r="D966" s="33" t="str">
        <f>UPPER(TEXT((Tableau1[[#This Row],[Date]]),"mmmm"))</f>
        <v>AOÛT</v>
      </c>
      <c r="E966" s="33">
        <f>YEAR(Tableau1[[#This Row],[Date]])</f>
        <v>2026</v>
      </c>
      <c r="F966" s="34"/>
      <c r="G966" s="34"/>
      <c r="H966" s="34"/>
      <c r="I966" s="34"/>
      <c r="J966" s="34"/>
      <c r="K966" s="39">
        <f>MOD(Tableau1[[#This Row],[Fin
apm]]-Tableau1[[#This Row],[Début
apm]],1)+MOD(Tableau1[[#This Row],[Fin
matin]]-Tableau1[[#This Row],[Début
matin]],1)</f>
        <v>0</v>
      </c>
      <c r="L966" s="39">
        <f>IFERROR(VLOOKUP(Tableau1[[#This Row],[Abs.]],Tmotif[],3,0),0)</f>
        <v>0</v>
      </c>
      <c r="M966" s="46">
        <f ca="1">IF(WEEKDAY(Tableau1[[#This Row],[Date]],2)&lt;7,0,MAX(0,SUM(OFFSET(Tableau1[[#This Row],[Heures]],-6,,7))+SUM(OFFSET(Tableau1[[#This Row],[H_Abs]],-6,,7))-_HS))</f>
        <v>0</v>
      </c>
    </row>
    <row r="967" spans="2:13" ht="15" hidden="1" customHeight="1" x14ac:dyDescent="0.25">
      <c r="B967" s="31">
        <f>WEEKNUM(Tableau1[[#This Row],[Date]])</f>
        <v>34</v>
      </c>
      <c r="C967" s="32">
        <f>debut+ROW()-ROW(Tableau1[[#Headers],[Date]])-1</f>
        <v>46255</v>
      </c>
      <c r="D967" s="33" t="str">
        <f>UPPER(TEXT((Tableau1[[#This Row],[Date]]),"mmmm"))</f>
        <v>AOÛT</v>
      </c>
      <c r="E967" s="33">
        <f>YEAR(Tableau1[[#This Row],[Date]])</f>
        <v>2026</v>
      </c>
      <c r="F967" s="34"/>
      <c r="G967" s="34"/>
      <c r="H967" s="34"/>
      <c r="I967" s="34"/>
      <c r="J967" s="34"/>
      <c r="K967" s="39">
        <f>MOD(Tableau1[[#This Row],[Fin
apm]]-Tableau1[[#This Row],[Début
apm]],1)+MOD(Tableau1[[#This Row],[Fin
matin]]-Tableau1[[#This Row],[Début
matin]],1)</f>
        <v>0</v>
      </c>
      <c r="L967" s="39">
        <f>IFERROR(VLOOKUP(Tableau1[[#This Row],[Abs.]],Tmotif[],3,0),0)</f>
        <v>0</v>
      </c>
      <c r="M967" s="46">
        <f ca="1">IF(WEEKDAY(Tableau1[[#This Row],[Date]],2)&lt;7,0,MAX(0,SUM(OFFSET(Tableau1[[#This Row],[Heures]],-6,,7))+SUM(OFFSET(Tableau1[[#This Row],[H_Abs]],-6,,7))-_HS))</f>
        <v>0</v>
      </c>
    </row>
    <row r="968" spans="2:13" ht="15" hidden="1" customHeight="1" x14ac:dyDescent="0.25">
      <c r="B968" s="31">
        <f>WEEKNUM(Tableau1[[#This Row],[Date]])</f>
        <v>34</v>
      </c>
      <c r="C968" s="32">
        <f>debut+ROW()-ROW(Tableau1[[#Headers],[Date]])-1</f>
        <v>46256</v>
      </c>
      <c r="D968" s="33" t="str">
        <f>UPPER(TEXT((Tableau1[[#This Row],[Date]]),"mmmm"))</f>
        <v>AOÛT</v>
      </c>
      <c r="E968" s="33">
        <f>YEAR(Tableau1[[#This Row],[Date]])</f>
        <v>2026</v>
      </c>
      <c r="F968" s="34"/>
      <c r="G968" s="34"/>
      <c r="H968" s="34"/>
      <c r="I968" s="34"/>
      <c r="J968" s="34"/>
      <c r="K968" s="39">
        <f>MOD(Tableau1[[#This Row],[Fin
apm]]-Tableau1[[#This Row],[Début
apm]],1)+MOD(Tableau1[[#This Row],[Fin
matin]]-Tableau1[[#This Row],[Début
matin]],1)</f>
        <v>0</v>
      </c>
      <c r="L968" s="39">
        <f>IFERROR(VLOOKUP(Tableau1[[#This Row],[Abs.]],Tmotif[],3,0),0)</f>
        <v>0</v>
      </c>
      <c r="M968" s="46">
        <f ca="1">IF(WEEKDAY(Tableau1[[#This Row],[Date]],2)&lt;7,0,MAX(0,SUM(OFFSET(Tableau1[[#This Row],[Heures]],-6,,7))+SUM(OFFSET(Tableau1[[#This Row],[H_Abs]],-6,,7))-_HS))</f>
        <v>0</v>
      </c>
    </row>
    <row r="969" spans="2:13" ht="15" hidden="1" customHeight="1" x14ac:dyDescent="0.25">
      <c r="B969" s="31">
        <f>WEEKNUM(Tableau1[[#This Row],[Date]])</f>
        <v>35</v>
      </c>
      <c r="C969" s="32">
        <f>debut+ROW()-ROW(Tableau1[[#Headers],[Date]])-1</f>
        <v>46257</v>
      </c>
      <c r="D969" s="33" t="str">
        <f>UPPER(TEXT((Tableau1[[#This Row],[Date]]),"mmmm"))</f>
        <v>AOÛT</v>
      </c>
      <c r="E969" s="33">
        <f>YEAR(Tableau1[[#This Row],[Date]])</f>
        <v>2026</v>
      </c>
      <c r="F969" s="34"/>
      <c r="G969" s="34"/>
      <c r="H969" s="34"/>
      <c r="I969" s="34"/>
      <c r="J969" s="34"/>
      <c r="K969" s="39">
        <f>MOD(Tableau1[[#This Row],[Fin
apm]]-Tableau1[[#This Row],[Début
apm]],1)+MOD(Tableau1[[#This Row],[Fin
matin]]-Tableau1[[#This Row],[Début
matin]],1)</f>
        <v>0</v>
      </c>
      <c r="L969" s="39">
        <f>IFERROR(VLOOKUP(Tableau1[[#This Row],[Abs.]],Tmotif[],3,0),0)</f>
        <v>0</v>
      </c>
      <c r="M969" s="46">
        <f ca="1">IF(WEEKDAY(Tableau1[[#This Row],[Date]],2)&lt;7,0,MAX(0,SUM(OFFSET(Tableau1[[#This Row],[Heures]],-6,,7))+SUM(OFFSET(Tableau1[[#This Row],[H_Abs]],-6,,7))-_HS))</f>
        <v>0</v>
      </c>
    </row>
    <row r="970" spans="2:13" ht="15" hidden="1" customHeight="1" x14ac:dyDescent="0.25">
      <c r="B970" s="31">
        <f>WEEKNUM(Tableau1[[#This Row],[Date]])</f>
        <v>35</v>
      </c>
      <c r="C970" s="32">
        <f>debut+ROW()-ROW(Tableau1[[#Headers],[Date]])-1</f>
        <v>46258</v>
      </c>
      <c r="D970" s="33" t="str">
        <f>UPPER(TEXT((Tableau1[[#This Row],[Date]]),"mmmm"))</f>
        <v>AOÛT</v>
      </c>
      <c r="E970" s="33">
        <f>YEAR(Tableau1[[#This Row],[Date]])</f>
        <v>2026</v>
      </c>
      <c r="F970" s="34"/>
      <c r="G970" s="34"/>
      <c r="H970" s="34"/>
      <c r="I970" s="34"/>
      <c r="J970" s="34"/>
      <c r="K970" s="39">
        <f>MOD(Tableau1[[#This Row],[Fin
apm]]-Tableau1[[#This Row],[Début
apm]],1)+MOD(Tableau1[[#This Row],[Fin
matin]]-Tableau1[[#This Row],[Début
matin]],1)</f>
        <v>0</v>
      </c>
      <c r="L970" s="39">
        <f>IFERROR(VLOOKUP(Tableau1[[#This Row],[Abs.]],Tmotif[],3,0),0)</f>
        <v>0</v>
      </c>
      <c r="M970" s="46">
        <f ca="1">IF(WEEKDAY(Tableau1[[#This Row],[Date]],2)&lt;7,0,MAX(0,SUM(OFFSET(Tableau1[[#This Row],[Heures]],-6,,7))+SUM(OFFSET(Tableau1[[#This Row],[H_Abs]],-6,,7))-_HS))</f>
        <v>0</v>
      </c>
    </row>
    <row r="971" spans="2:13" ht="15" hidden="1" customHeight="1" x14ac:dyDescent="0.25">
      <c r="B971" s="31">
        <f>WEEKNUM(Tableau1[[#This Row],[Date]])</f>
        <v>35</v>
      </c>
      <c r="C971" s="32">
        <f>debut+ROW()-ROW(Tableau1[[#Headers],[Date]])-1</f>
        <v>46259</v>
      </c>
      <c r="D971" s="33" t="str">
        <f>UPPER(TEXT((Tableau1[[#This Row],[Date]]),"mmmm"))</f>
        <v>AOÛT</v>
      </c>
      <c r="E971" s="33">
        <f>YEAR(Tableau1[[#This Row],[Date]])</f>
        <v>2026</v>
      </c>
      <c r="F971" s="34"/>
      <c r="G971" s="34"/>
      <c r="H971" s="34"/>
      <c r="I971" s="34"/>
      <c r="J971" s="34"/>
      <c r="K971" s="39">
        <f>MOD(Tableau1[[#This Row],[Fin
apm]]-Tableau1[[#This Row],[Début
apm]],1)+MOD(Tableau1[[#This Row],[Fin
matin]]-Tableau1[[#This Row],[Début
matin]],1)</f>
        <v>0</v>
      </c>
      <c r="L971" s="39">
        <f>IFERROR(VLOOKUP(Tableau1[[#This Row],[Abs.]],Tmotif[],3,0),0)</f>
        <v>0</v>
      </c>
      <c r="M971" s="46">
        <f ca="1">IF(WEEKDAY(Tableau1[[#This Row],[Date]],2)&lt;7,0,MAX(0,SUM(OFFSET(Tableau1[[#This Row],[Heures]],-6,,7))+SUM(OFFSET(Tableau1[[#This Row],[H_Abs]],-6,,7))-_HS))</f>
        <v>0</v>
      </c>
    </row>
    <row r="972" spans="2:13" ht="15" hidden="1" customHeight="1" x14ac:dyDescent="0.25">
      <c r="B972" s="31">
        <f>WEEKNUM(Tableau1[[#This Row],[Date]])</f>
        <v>35</v>
      </c>
      <c r="C972" s="32">
        <f>debut+ROW()-ROW(Tableau1[[#Headers],[Date]])-1</f>
        <v>46260</v>
      </c>
      <c r="D972" s="33" t="str">
        <f>UPPER(TEXT((Tableau1[[#This Row],[Date]]),"mmmm"))</f>
        <v>AOÛT</v>
      </c>
      <c r="E972" s="33">
        <f>YEAR(Tableau1[[#This Row],[Date]])</f>
        <v>2026</v>
      </c>
      <c r="F972" s="34"/>
      <c r="G972" s="34"/>
      <c r="H972" s="34"/>
      <c r="I972" s="34"/>
      <c r="J972" s="34"/>
      <c r="K972" s="39">
        <f>MOD(Tableau1[[#This Row],[Fin
apm]]-Tableau1[[#This Row],[Début
apm]],1)+MOD(Tableau1[[#This Row],[Fin
matin]]-Tableau1[[#This Row],[Début
matin]],1)</f>
        <v>0</v>
      </c>
      <c r="L972" s="39">
        <f>IFERROR(VLOOKUP(Tableau1[[#This Row],[Abs.]],Tmotif[],3,0),0)</f>
        <v>0</v>
      </c>
      <c r="M972" s="46">
        <f ca="1">IF(WEEKDAY(Tableau1[[#This Row],[Date]],2)&lt;7,0,MAX(0,SUM(OFFSET(Tableau1[[#This Row],[Heures]],-6,,7))+SUM(OFFSET(Tableau1[[#This Row],[H_Abs]],-6,,7))-_HS))</f>
        <v>0</v>
      </c>
    </row>
    <row r="973" spans="2:13" ht="15" hidden="1" customHeight="1" x14ac:dyDescent="0.25">
      <c r="B973" s="31">
        <f>WEEKNUM(Tableau1[[#This Row],[Date]])</f>
        <v>35</v>
      </c>
      <c r="C973" s="32">
        <f>debut+ROW()-ROW(Tableau1[[#Headers],[Date]])-1</f>
        <v>46261</v>
      </c>
      <c r="D973" s="33" t="str">
        <f>UPPER(TEXT((Tableau1[[#This Row],[Date]]),"mmmm"))</f>
        <v>AOÛT</v>
      </c>
      <c r="E973" s="33">
        <f>YEAR(Tableau1[[#This Row],[Date]])</f>
        <v>2026</v>
      </c>
      <c r="F973" s="34"/>
      <c r="G973" s="34"/>
      <c r="H973" s="34"/>
      <c r="I973" s="34"/>
      <c r="J973" s="34"/>
      <c r="K973" s="39">
        <f>MOD(Tableau1[[#This Row],[Fin
apm]]-Tableau1[[#This Row],[Début
apm]],1)+MOD(Tableau1[[#This Row],[Fin
matin]]-Tableau1[[#This Row],[Début
matin]],1)</f>
        <v>0</v>
      </c>
      <c r="L973" s="39">
        <f>IFERROR(VLOOKUP(Tableau1[[#This Row],[Abs.]],Tmotif[],3,0),0)</f>
        <v>0</v>
      </c>
      <c r="M973" s="46">
        <f ca="1">IF(WEEKDAY(Tableau1[[#This Row],[Date]],2)&lt;7,0,MAX(0,SUM(OFFSET(Tableau1[[#This Row],[Heures]],-6,,7))+SUM(OFFSET(Tableau1[[#This Row],[H_Abs]],-6,,7))-_HS))</f>
        <v>0</v>
      </c>
    </row>
    <row r="974" spans="2:13" ht="15" hidden="1" customHeight="1" x14ac:dyDescent="0.25">
      <c r="B974" s="31">
        <f>WEEKNUM(Tableau1[[#This Row],[Date]])</f>
        <v>35</v>
      </c>
      <c r="C974" s="32">
        <f>debut+ROW()-ROW(Tableau1[[#Headers],[Date]])-1</f>
        <v>46262</v>
      </c>
      <c r="D974" s="33" t="str">
        <f>UPPER(TEXT((Tableau1[[#This Row],[Date]]),"mmmm"))</f>
        <v>AOÛT</v>
      </c>
      <c r="E974" s="33">
        <f>YEAR(Tableau1[[#This Row],[Date]])</f>
        <v>2026</v>
      </c>
      <c r="F974" s="34"/>
      <c r="G974" s="34"/>
      <c r="H974" s="34"/>
      <c r="I974" s="34"/>
      <c r="J974" s="34"/>
      <c r="K974" s="39">
        <f>MOD(Tableau1[[#This Row],[Fin
apm]]-Tableau1[[#This Row],[Début
apm]],1)+MOD(Tableau1[[#This Row],[Fin
matin]]-Tableau1[[#This Row],[Début
matin]],1)</f>
        <v>0</v>
      </c>
      <c r="L974" s="39">
        <f>IFERROR(VLOOKUP(Tableau1[[#This Row],[Abs.]],Tmotif[],3,0),0)</f>
        <v>0</v>
      </c>
      <c r="M974" s="46">
        <f ca="1">IF(WEEKDAY(Tableau1[[#This Row],[Date]],2)&lt;7,0,MAX(0,SUM(OFFSET(Tableau1[[#This Row],[Heures]],-6,,7))+SUM(OFFSET(Tableau1[[#This Row],[H_Abs]],-6,,7))-_HS))</f>
        <v>0</v>
      </c>
    </row>
    <row r="975" spans="2:13" ht="15" hidden="1" customHeight="1" x14ac:dyDescent="0.25">
      <c r="B975" s="31">
        <f>WEEKNUM(Tableau1[[#This Row],[Date]])</f>
        <v>35</v>
      </c>
      <c r="C975" s="32">
        <f>debut+ROW()-ROW(Tableau1[[#Headers],[Date]])-1</f>
        <v>46263</v>
      </c>
      <c r="D975" s="33" t="str">
        <f>UPPER(TEXT((Tableau1[[#This Row],[Date]]),"mmmm"))</f>
        <v>AOÛT</v>
      </c>
      <c r="E975" s="33">
        <f>YEAR(Tableau1[[#This Row],[Date]])</f>
        <v>2026</v>
      </c>
      <c r="F975" s="34"/>
      <c r="G975" s="34"/>
      <c r="H975" s="34"/>
      <c r="I975" s="34"/>
      <c r="J975" s="34"/>
      <c r="K975" s="39">
        <f>MOD(Tableau1[[#This Row],[Fin
apm]]-Tableau1[[#This Row],[Début
apm]],1)+MOD(Tableau1[[#This Row],[Fin
matin]]-Tableau1[[#This Row],[Début
matin]],1)</f>
        <v>0</v>
      </c>
      <c r="L975" s="39">
        <f>IFERROR(VLOOKUP(Tableau1[[#This Row],[Abs.]],Tmotif[],3,0),0)</f>
        <v>0</v>
      </c>
      <c r="M975" s="46">
        <f ca="1">IF(WEEKDAY(Tableau1[[#This Row],[Date]],2)&lt;7,0,MAX(0,SUM(OFFSET(Tableau1[[#This Row],[Heures]],-6,,7))+SUM(OFFSET(Tableau1[[#This Row],[H_Abs]],-6,,7))-_HS))</f>
        <v>0</v>
      </c>
    </row>
    <row r="976" spans="2:13" ht="15" hidden="1" customHeight="1" x14ac:dyDescent="0.25">
      <c r="B976" s="31">
        <f>WEEKNUM(Tableau1[[#This Row],[Date]])</f>
        <v>36</v>
      </c>
      <c r="C976" s="32">
        <f>debut+ROW()-ROW(Tableau1[[#Headers],[Date]])-1</f>
        <v>46264</v>
      </c>
      <c r="D976" s="33" t="str">
        <f>UPPER(TEXT((Tableau1[[#This Row],[Date]]),"mmmm"))</f>
        <v>AOÛT</v>
      </c>
      <c r="E976" s="33">
        <f>YEAR(Tableau1[[#This Row],[Date]])</f>
        <v>2026</v>
      </c>
      <c r="F976" s="34"/>
      <c r="G976" s="34"/>
      <c r="H976" s="34"/>
      <c r="I976" s="34"/>
      <c r="J976" s="34"/>
      <c r="K976" s="39">
        <f>MOD(Tableau1[[#This Row],[Fin
apm]]-Tableau1[[#This Row],[Début
apm]],1)+MOD(Tableau1[[#This Row],[Fin
matin]]-Tableau1[[#This Row],[Début
matin]],1)</f>
        <v>0</v>
      </c>
      <c r="L976" s="39">
        <f>IFERROR(VLOOKUP(Tableau1[[#This Row],[Abs.]],Tmotif[],3,0),0)</f>
        <v>0</v>
      </c>
      <c r="M976" s="46">
        <f ca="1">IF(WEEKDAY(Tableau1[[#This Row],[Date]],2)&lt;7,0,MAX(0,SUM(OFFSET(Tableau1[[#This Row],[Heures]],-6,,7))+SUM(OFFSET(Tableau1[[#This Row],[H_Abs]],-6,,7))-_HS))</f>
        <v>0</v>
      </c>
    </row>
    <row r="977" spans="2:13" ht="15" hidden="1" customHeight="1" x14ac:dyDescent="0.25">
      <c r="B977" s="31">
        <f>WEEKNUM(Tableau1[[#This Row],[Date]])</f>
        <v>36</v>
      </c>
      <c r="C977" s="32">
        <f>debut+ROW()-ROW(Tableau1[[#Headers],[Date]])-1</f>
        <v>46265</v>
      </c>
      <c r="D977" s="33" t="str">
        <f>UPPER(TEXT((Tableau1[[#This Row],[Date]]),"mmmm"))</f>
        <v>AOÛT</v>
      </c>
      <c r="E977" s="33">
        <f>YEAR(Tableau1[[#This Row],[Date]])</f>
        <v>2026</v>
      </c>
      <c r="F977" s="34"/>
      <c r="G977" s="34"/>
      <c r="H977" s="34"/>
      <c r="I977" s="34"/>
      <c r="J977" s="34"/>
      <c r="K977" s="39">
        <f>MOD(Tableau1[[#This Row],[Fin
apm]]-Tableau1[[#This Row],[Début
apm]],1)+MOD(Tableau1[[#This Row],[Fin
matin]]-Tableau1[[#This Row],[Début
matin]],1)</f>
        <v>0</v>
      </c>
      <c r="L977" s="39">
        <f>IFERROR(VLOOKUP(Tableau1[[#This Row],[Abs.]],Tmotif[],3,0),0)</f>
        <v>0</v>
      </c>
      <c r="M977" s="46">
        <f ca="1">IF(WEEKDAY(Tableau1[[#This Row],[Date]],2)&lt;7,0,MAX(0,SUM(OFFSET(Tableau1[[#This Row],[Heures]],-6,,7))+SUM(OFFSET(Tableau1[[#This Row],[H_Abs]],-6,,7))-_HS))</f>
        <v>0</v>
      </c>
    </row>
    <row r="978" spans="2:13" ht="15" hidden="1" customHeight="1" x14ac:dyDescent="0.25">
      <c r="B978" s="31">
        <f>WEEKNUM(Tableau1[[#This Row],[Date]])</f>
        <v>36</v>
      </c>
      <c r="C978" s="32">
        <f>debut+ROW()-ROW(Tableau1[[#Headers],[Date]])-1</f>
        <v>46266</v>
      </c>
      <c r="D978" s="33" t="str">
        <f>UPPER(TEXT((Tableau1[[#This Row],[Date]]),"mmmm"))</f>
        <v>SEPTEMBRE</v>
      </c>
      <c r="E978" s="33">
        <f>YEAR(Tableau1[[#This Row],[Date]])</f>
        <v>2026</v>
      </c>
      <c r="F978" s="34"/>
      <c r="G978" s="34"/>
      <c r="H978" s="34"/>
      <c r="I978" s="34"/>
      <c r="J978" s="34"/>
      <c r="K978" s="39">
        <f>MOD(Tableau1[[#This Row],[Fin
apm]]-Tableau1[[#This Row],[Début
apm]],1)+MOD(Tableau1[[#This Row],[Fin
matin]]-Tableau1[[#This Row],[Début
matin]],1)</f>
        <v>0</v>
      </c>
      <c r="L978" s="39">
        <f>IFERROR(VLOOKUP(Tableau1[[#This Row],[Abs.]],Tmotif[],3,0),0)</f>
        <v>0</v>
      </c>
      <c r="M978" s="46">
        <f ca="1">IF(WEEKDAY(Tableau1[[#This Row],[Date]],2)&lt;7,0,MAX(0,SUM(OFFSET(Tableau1[[#This Row],[Heures]],-6,,7))+SUM(OFFSET(Tableau1[[#This Row],[H_Abs]],-6,,7))-_HS))</f>
        <v>0</v>
      </c>
    </row>
    <row r="979" spans="2:13" ht="15" hidden="1" customHeight="1" x14ac:dyDescent="0.25">
      <c r="B979" s="31">
        <f>WEEKNUM(Tableau1[[#This Row],[Date]])</f>
        <v>36</v>
      </c>
      <c r="C979" s="32">
        <f>debut+ROW()-ROW(Tableau1[[#Headers],[Date]])-1</f>
        <v>46267</v>
      </c>
      <c r="D979" s="33" t="str">
        <f>UPPER(TEXT((Tableau1[[#This Row],[Date]]),"mmmm"))</f>
        <v>SEPTEMBRE</v>
      </c>
      <c r="E979" s="33">
        <f>YEAR(Tableau1[[#This Row],[Date]])</f>
        <v>2026</v>
      </c>
      <c r="F979" s="34"/>
      <c r="G979" s="34"/>
      <c r="H979" s="34"/>
      <c r="I979" s="34"/>
      <c r="J979" s="34"/>
      <c r="K979" s="39">
        <f>MOD(Tableau1[[#This Row],[Fin
apm]]-Tableau1[[#This Row],[Début
apm]],1)+MOD(Tableau1[[#This Row],[Fin
matin]]-Tableau1[[#This Row],[Début
matin]],1)</f>
        <v>0</v>
      </c>
      <c r="L979" s="39">
        <f>IFERROR(VLOOKUP(Tableau1[[#This Row],[Abs.]],Tmotif[],3,0),0)</f>
        <v>0</v>
      </c>
      <c r="M979" s="46">
        <f ca="1">IF(WEEKDAY(Tableau1[[#This Row],[Date]],2)&lt;7,0,MAX(0,SUM(OFFSET(Tableau1[[#This Row],[Heures]],-6,,7))+SUM(OFFSET(Tableau1[[#This Row],[H_Abs]],-6,,7))-_HS))</f>
        <v>0</v>
      </c>
    </row>
    <row r="980" spans="2:13" ht="15" hidden="1" customHeight="1" x14ac:dyDescent="0.25">
      <c r="B980" s="31">
        <f>WEEKNUM(Tableau1[[#This Row],[Date]])</f>
        <v>36</v>
      </c>
      <c r="C980" s="32">
        <f>debut+ROW()-ROW(Tableau1[[#Headers],[Date]])-1</f>
        <v>46268</v>
      </c>
      <c r="D980" s="33" t="str">
        <f>UPPER(TEXT((Tableau1[[#This Row],[Date]]),"mmmm"))</f>
        <v>SEPTEMBRE</v>
      </c>
      <c r="E980" s="33">
        <f>YEAR(Tableau1[[#This Row],[Date]])</f>
        <v>2026</v>
      </c>
      <c r="F980" s="34"/>
      <c r="G980" s="34"/>
      <c r="H980" s="34"/>
      <c r="I980" s="34"/>
      <c r="J980" s="34"/>
      <c r="K980" s="39">
        <f>MOD(Tableau1[[#This Row],[Fin
apm]]-Tableau1[[#This Row],[Début
apm]],1)+MOD(Tableau1[[#This Row],[Fin
matin]]-Tableau1[[#This Row],[Début
matin]],1)</f>
        <v>0</v>
      </c>
      <c r="L980" s="39">
        <f>IFERROR(VLOOKUP(Tableau1[[#This Row],[Abs.]],Tmotif[],3,0),0)</f>
        <v>0</v>
      </c>
      <c r="M980" s="46">
        <f ca="1">IF(WEEKDAY(Tableau1[[#This Row],[Date]],2)&lt;7,0,MAX(0,SUM(OFFSET(Tableau1[[#This Row],[Heures]],-6,,7))+SUM(OFFSET(Tableau1[[#This Row],[H_Abs]],-6,,7))-_HS))</f>
        <v>0</v>
      </c>
    </row>
    <row r="981" spans="2:13" ht="15" hidden="1" customHeight="1" x14ac:dyDescent="0.25">
      <c r="B981" s="31">
        <f>WEEKNUM(Tableau1[[#This Row],[Date]])</f>
        <v>36</v>
      </c>
      <c r="C981" s="32">
        <f>debut+ROW()-ROW(Tableau1[[#Headers],[Date]])-1</f>
        <v>46269</v>
      </c>
      <c r="D981" s="33" t="str">
        <f>UPPER(TEXT((Tableau1[[#This Row],[Date]]),"mmmm"))</f>
        <v>SEPTEMBRE</v>
      </c>
      <c r="E981" s="33">
        <f>YEAR(Tableau1[[#This Row],[Date]])</f>
        <v>2026</v>
      </c>
      <c r="F981" s="34"/>
      <c r="G981" s="34"/>
      <c r="H981" s="34"/>
      <c r="I981" s="34"/>
      <c r="J981" s="34"/>
      <c r="K981" s="39">
        <f>MOD(Tableau1[[#This Row],[Fin
apm]]-Tableau1[[#This Row],[Début
apm]],1)+MOD(Tableau1[[#This Row],[Fin
matin]]-Tableau1[[#This Row],[Début
matin]],1)</f>
        <v>0</v>
      </c>
      <c r="L981" s="39">
        <f>IFERROR(VLOOKUP(Tableau1[[#This Row],[Abs.]],Tmotif[],3,0),0)</f>
        <v>0</v>
      </c>
      <c r="M981" s="46">
        <f ca="1">IF(WEEKDAY(Tableau1[[#This Row],[Date]],2)&lt;7,0,MAX(0,SUM(OFFSET(Tableau1[[#This Row],[Heures]],-6,,7))+SUM(OFFSET(Tableau1[[#This Row],[H_Abs]],-6,,7))-_HS))</f>
        <v>0</v>
      </c>
    </row>
    <row r="982" spans="2:13" ht="15" hidden="1" customHeight="1" x14ac:dyDescent="0.25">
      <c r="B982" s="31">
        <f>WEEKNUM(Tableau1[[#This Row],[Date]])</f>
        <v>36</v>
      </c>
      <c r="C982" s="32">
        <f>debut+ROW()-ROW(Tableau1[[#Headers],[Date]])-1</f>
        <v>46270</v>
      </c>
      <c r="D982" s="33" t="str">
        <f>UPPER(TEXT((Tableau1[[#This Row],[Date]]),"mmmm"))</f>
        <v>SEPTEMBRE</v>
      </c>
      <c r="E982" s="33">
        <f>YEAR(Tableau1[[#This Row],[Date]])</f>
        <v>2026</v>
      </c>
      <c r="F982" s="34"/>
      <c r="G982" s="34"/>
      <c r="H982" s="34"/>
      <c r="I982" s="34"/>
      <c r="J982" s="34"/>
      <c r="K982" s="39">
        <f>MOD(Tableau1[[#This Row],[Fin
apm]]-Tableau1[[#This Row],[Début
apm]],1)+MOD(Tableau1[[#This Row],[Fin
matin]]-Tableau1[[#This Row],[Début
matin]],1)</f>
        <v>0</v>
      </c>
      <c r="L982" s="39">
        <f>IFERROR(VLOOKUP(Tableau1[[#This Row],[Abs.]],Tmotif[],3,0),0)</f>
        <v>0</v>
      </c>
      <c r="M982" s="46">
        <f ca="1">IF(WEEKDAY(Tableau1[[#This Row],[Date]],2)&lt;7,0,MAX(0,SUM(OFFSET(Tableau1[[#This Row],[Heures]],-6,,7))+SUM(OFFSET(Tableau1[[#This Row],[H_Abs]],-6,,7))-_HS))</f>
        <v>0</v>
      </c>
    </row>
    <row r="983" spans="2:13" ht="15" hidden="1" customHeight="1" x14ac:dyDescent="0.25">
      <c r="B983" s="31">
        <f>WEEKNUM(Tableau1[[#This Row],[Date]])</f>
        <v>37</v>
      </c>
      <c r="C983" s="32">
        <f>debut+ROW()-ROW(Tableau1[[#Headers],[Date]])-1</f>
        <v>46271</v>
      </c>
      <c r="D983" s="33" t="str">
        <f>UPPER(TEXT((Tableau1[[#This Row],[Date]]),"mmmm"))</f>
        <v>SEPTEMBRE</v>
      </c>
      <c r="E983" s="33">
        <f>YEAR(Tableau1[[#This Row],[Date]])</f>
        <v>2026</v>
      </c>
      <c r="F983" s="34"/>
      <c r="G983" s="34"/>
      <c r="H983" s="34"/>
      <c r="I983" s="34"/>
      <c r="J983" s="34"/>
      <c r="K983" s="39">
        <f>MOD(Tableau1[[#This Row],[Fin
apm]]-Tableau1[[#This Row],[Début
apm]],1)+MOD(Tableau1[[#This Row],[Fin
matin]]-Tableau1[[#This Row],[Début
matin]],1)</f>
        <v>0</v>
      </c>
      <c r="L983" s="39">
        <f>IFERROR(VLOOKUP(Tableau1[[#This Row],[Abs.]],Tmotif[],3,0),0)</f>
        <v>0</v>
      </c>
      <c r="M983" s="46">
        <f ca="1">IF(WEEKDAY(Tableau1[[#This Row],[Date]],2)&lt;7,0,MAX(0,SUM(OFFSET(Tableau1[[#This Row],[Heures]],-6,,7))+SUM(OFFSET(Tableau1[[#This Row],[H_Abs]],-6,,7))-_HS))</f>
        <v>0</v>
      </c>
    </row>
    <row r="984" spans="2:13" ht="15" hidden="1" customHeight="1" x14ac:dyDescent="0.25">
      <c r="B984" s="31">
        <f>WEEKNUM(Tableau1[[#This Row],[Date]])</f>
        <v>37</v>
      </c>
      <c r="C984" s="32">
        <f>debut+ROW()-ROW(Tableau1[[#Headers],[Date]])-1</f>
        <v>46272</v>
      </c>
      <c r="D984" s="33" t="str">
        <f>UPPER(TEXT((Tableau1[[#This Row],[Date]]),"mmmm"))</f>
        <v>SEPTEMBRE</v>
      </c>
      <c r="E984" s="33">
        <f>YEAR(Tableau1[[#This Row],[Date]])</f>
        <v>2026</v>
      </c>
      <c r="F984" s="34"/>
      <c r="G984" s="34"/>
      <c r="H984" s="34"/>
      <c r="I984" s="34"/>
      <c r="J984" s="34"/>
      <c r="K984" s="39">
        <f>MOD(Tableau1[[#This Row],[Fin
apm]]-Tableau1[[#This Row],[Début
apm]],1)+MOD(Tableau1[[#This Row],[Fin
matin]]-Tableau1[[#This Row],[Début
matin]],1)</f>
        <v>0</v>
      </c>
      <c r="L984" s="39">
        <f>IFERROR(VLOOKUP(Tableau1[[#This Row],[Abs.]],Tmotif[],3,0),0)</f>
        <v>0</v>
      </c>
      <c r="M984" s="46">
        <f ca="1">IF(WEEKDAY(Tableau1[[#This Row],[Date]],2)&lt;7,0,MAX(0,SUM(OFFSET(Tableau1[[#This Row],[Heures]],-6,,7))+SUM(OFFSET(Tableau1[[#This Row],[H_Abs]],-6,,7))-_HS))</f>
        <v>0</v>
      </c>
    </row>
    <row r="985" spans="2:13" ht="15" hidden="1" customHeight="1" x14ac:dyDescent="0.25">
      <c r="B985" s="31">
        <f>WEEKNUM(Tableau1[[#This Row],[Date]])</f>
        <v>37</v>
      </c>
      <c r="C985" s="32">
        <f>debut+ROW()-ROW(Tableau1[[#Headers],[Date]])-1</f>
        <v>46273</v>
      </c>
      <c r="D985" s="33" t="str">
        <f>UPPER(TEXT((Tableau1[[#This Row],[Date]]),"mmmm"))</f>
        <v>SEPTEMBRE</v>
      </c>
      <c r="E985" s="33">
        <f>YEAR(Tableau1[[#This Row],[Date]])</f>
        <v>2026</v>
      </c>
      <c r="F985" s="34"/>
      <c r="G985" s="34"/>
      <c r="H985" s="34"/>
      <c r="I985" s="34"/>
      <c r="J985" s="34"/>
      <c r="K985" s="39">
        <f>MOD(Tableau1[[#This Row],[Fin
apm]]-Tableau1[[#This Row],[Début
apm]],1)+MOD(Tableau1[[#This Row],[Fin
matin]]-Tableau1[[#This Row],[Début
matin]],1)</f>
        <v>0</v>
      </c>
      <c r="L985" s="39">
        <f>IFERROR(VLOOKUP(Tableau1[[#This Row],[Abs.]],Tmotif[],3,0),0)</f>
        <v>0</v>
      </c>
      <c r="M985" s="46">
        <f ca="1">IF(WEEKDAY(Tableau1[[#This Row],[Date]],2)&lt;7,0,MAX(0,SUM(OFFSET(Tableau1[[#This Row],[Heures]],-6,,7))+SUM(OFFSET(Tableau1[[#This Row],[H_Abs]],-6,,7))-_HS))</f>
        <v>0</v>
      </c>
    </row>
    <row r="986" spans="2:13" ht="15" hidden="1" customHeight="1" x14ac:dyDescent="0.25">
      <c r="B986" s="31">
        <f>WEEKNUM(Tableau1[[#This Row],[Date]])</f>
        <v>37</v>
      </c>
      <c r="C986" s="32">
        <f>debut+ROW()-ROW(Tableau1[[#Headers],[Date]])-1</f>
        <v>46274</v>
      </c>
      <c r="D986" s="33" t="str">
        <f>UPPER(TEXT((Tableau1[[#This Row],[Date]]),"mmmm"))</f>
        <v>SEPTEMBRE</v>
      </c>
      <c r="E986" s="33">
        <f>YEAR(Tableau1[[#This Row],[Date]])</f>
        <v>2026</v>
      </c>
      <c r="F986" s="34"/>
      <c r="G986" s="34"/>
      <c r="H986" s="34"/>
      <c r="I986" s="34"/>
      <c r="J986" s="34"/>
      <c r="K986" s="39">
        <f>MOD(Tableau1[[#This Row],[Fin
apm]]-Tableau1[[#This Row],[Début
apm]],1)+MOD(Tableau1[[#This Row],[Fin
matin]]-Tableau1[[#This Row],[Début
matin]],1)</f>
        <v>0</v>
      </c>
      <c r="L986" s="39">
        <f>IFERROR(VLOOKUP(Tableau1[[#This Row],[Abs.]],Tmotif[],3,0),0)</f>
        <v>0</v>
      </c>
      <c r="M986" s="46">
        <f ca="1">IF(WEEKDAY(Tableau1[[#This Row],[Date]],2)&lt;7,0,MAX(0,SUM(OFFSET(Tableau1[[#This Row],[Heures]],-6,,7))+SUM(OFFSET(Tableau1[[#This Row],[H_Abs]],-6,,7))-_HS))</f>
        <v>0</v>
      </c>
    </row>
    <row r="987" spans="2:13" ht="15" hidden="1" customHeight="1" x14ac:dyDescent="0.25">
      <c r="B987" s="31">
        <f>WEEKNUM(Tableau1[[#This Row],[Date]])</f>
        <v>37</v>
      </c>
      <c r="C987" s="32">
        <f>debut+ROW()-ROW(Tableau1[[#Headers],[Date]])-1</f>
        <v>46275</v>
      </c>
      <c r="D987" s="33" t="str">
        <f>UPPER(TEXT((Tableau1[[#This Row],[Date]]),"mmmm"))</f>
        <v>SEPTEMBRE</v>
      </c>
      <c r="E987" s="33">
        <f>YEAR(Tableau1[[#This Row],[Date]])</f>
        <v>2026</v>
      </c>
      <c r="F987" s="34"/>
      <c r="G987" s="34"/>
      <c r="H987" s="34"/>
      <c r="I987" s="34"/>
      <c r="J987" s="34"/>
      <c r="K987" s="39">
        <f>MOD(Tableau1[[#This Row],[Fin
apm]]-Tableau1[[#This Row],[Début
apm]],1)+MOD(Tableau1[[#This Row],[Fin
matin]]-Tableau1[[#This Row],[Début
matin]],1)</f>
        <v>0</v>
      </c>
      <c r="L987" s="39">
        <f>IFERROR(VLOOKUP(Tableau1[[#This Row],[Abs.]],Tmotif[],3,0),0)</f>
        <v>0</v>
      </c>
      <c r="M987" s="46">
        <f ca="1">IF(WEEKDAY(Tableau1[[#This Row],[Date]],2)&lt;7,0,MAX(0,SUM(OFFSET(Tableau1[[#This Row],[Heures]],-6,,7))+SUM(OFFSET(Tableau1[[#This Row],[H_Abs]],-6,,7))-_HS))</f>
        <v>0</v>
      </c>
    </row>
    <row r="988" spans="2:13" ht="15" hidden="1" customHeight="1" x14ac:dyDescent="0.25">
      <c r="B988" s="31">
        <f>WEEKNUM(Tableau1[[#This Row],[Date]])</f>
        <v>37</v>
      </c>
      <c r="C988" s="32">
        <f>debut+ROW()-ROW(Tableau1[[#Headers],[Date]])-1</f>
        <v>46276</v>
      </c>
      <c r="D988" s="33" t="str">
        <f>UPPER(TEXT((Tableau1[[#This Row],[Date]]),"mmmm"))</f>
        <v>SEPTEMBRE</v>
      </c>
      <c r="E988" s="33">
        <f>YEAR(Tableau1[[#This Row],[Date]])</f>
        <v>2026</v>
      </c>
      <c r="F988" s="34"/>
      <c r="G988" s="34"/>
      <c r="H988" s="34"/>
      <c r="I988" s="34"/>
      <c r="J988" s="34"/>
      <c r="K988" s="39">
        <f>MOD(Tableau1[[#This Row],[Fin
apm]]-Tableau1[[#This Row],[Début
apm]],1)+MOD(Tableau1[[#This Row],[Fin
matin]]-Tableau1[[#This Row],[Début
matin]],1)</f>
        <v>0</v>
      </c>
      <c r="L988" s="39">
        <f>IFERROR(VLOOKUP(Tableau1[[#This Row],[Abs.]],Tmotif[],3,0),0)</f>
        <v>0</v>
      </c>
      <c r="M988" s="46">
        <f ca="1">IF(WEEKDAY(Tableau1[[#This Row],[Date]],2)&lt;7,0,MAX(0,SUM(OFFSET(Tableau1[[#This Row],[Heures]],-6,,7))+SUM(OFFSET(Tableau1[[#This Row],[H_Abs]],-6,,7))-_HS))</f>
        <v>0</v>
      </c>
    </row>
    <row r="989" spans="2:13" ht="15" hidden="1" customHeight="1" x14ac:dyDescent="0.25">
      <c r="B989" s="31">
        <f>WEEKNUM(Tableau1[[#This Row],[Date]])</f>
        <v>37</v>
      </c>
      <c r="C989" s="32">
        <f>debut+ROW()-ROW(Tableau1[[#Headers],[Date]])-1</f>
        <v>46277</v>
      </c>
      <c r="D989" s="33" t="str">
        <f>UPPER(TEXT((Tableau1[[#This Row],[Date]]),"mmmm"))</f>
        <v>SEPTEMBRE</v>
      </c>
      <c r="E989" s="33">
        <f>YEAR(Tableau1[[#This Row],[Date]])</f>
        <v>2026</v>
      </c>
      <c r="F989" s="34"/>
      <c r="G989" s="34"/>
      <c r="H989" s="34"/>
      <c r="I989" s="34"/>
      <c r="J989" s="34"/>
      <c r="K989" s="39">
        <f>MOD(Tableau1[[#This Row],[Fin
apm]]-Tableau1[[#This Row],[Début
apm]],1)+MOD(Tableau1[[#This Row],[Fin
matin]]-Tableau1[[#This Row],[Début
matin]],1)</f>
        <v>0</v>
      </c>
      <c r="L989" s="39">
        <f>IFERROR(VLOOKUP(Tableau1[[#This Row],[Abs.]],Tmotif[],3,0),0)</f>
        <v>0</v>
      </c>
      <c r="M989" s="46">
        <f ca="1">IF(WEEKDAY(Tableau1[[#This Row],[Date]],2)&lt;7,0,MAX(0,SUM(OFFSET(Tableau1[[#This Row],[Heures]],-6,,7))+SUM(OFFSET(Tableau1[[#This Row],[H_Abs]],-6,,7))-_HS))</f>
        <v>0</v>
      </c>
    </row>
    <row r="990" spans="2:13" ht="15" hidden="1" customHeight="1" x14ac:dyDescent="0.25">
      <c r="B990" s="31">
        <f>WEEKNUM(Tableau1[[#This Row],[Date]])</f>
        <v>38</v>
      </c>
      <c r="C990" s="32">
        <f>debut+ROW()-ROW(Tableau1[[#Headers],[Date]])-1</f>
        <v>46278</v>
      </c>
      <c r="D990" s="33" t="str">
        <f>UPPER(TEXT((Tableau1[[#This Row],[Date]]),"mmmm"))</f>
        <v>SEPTEMBRE</v>
      </c>
      <c r="E990" s="33">
        <f>YEAR(Tableau1[[#This Row],[Date]])</f>
        <v>2026</v>
      </c>
      <c r="F990" s="34"/>
      <c r="G990" s="34"/>
      <c r="H990" s="34"/>
      <c r="I990" s="34"/>
      <c r="J990" s="34"/>
      <c r="K990" s="39">
        <f>MOD(Tableau1[[#This Row],[Fin
apm]]-Tableau1[[#This Row],[Début
apm]],1)+MOD(Tableau1[[#This Row],[Fin
matin]]-Tableau1[[#This Row],[Début
matin]],1)</f>
        <v>0</v>
      </c>
      <c r="L990" s="39">
        <f>IFERROR(VLOOKUP(Tableau1[[#This Row],[Abs.]],Tmotif[],3,0),0)</f>
        <v>0</v>
      </c>
      <c r="M990" s="46">
        <f ca="1">IF(WEEKDAY(Tableau1[[#This Row],[Date]],2)&lt;7,0,MAX(0,SUM(OFFSET(Tableau1[[#This Row],[Heures]],-6,,7))+SUM(OFFSET(Tableau1[[#This Row],[H_Abs]],-6,,7))-_HS))</f>
        <v>0</v>
      </c>
    </row>
    <row r="991" spans="2:13" ht="15" hidden="1" customHeight="1" x14ac:dyDescent="0.25">
      <c r="B991" s="31">
        <f>WEEKNUM(Tableau1[[#This Row],[Date]])</f>
        <v>38</v>
      </c>
      <c r="C991" s="32">
        <f>debut+ROW()-ROW(Tableau1[[#Headers],[Date]])-1</f>
        <v>46279</v>
      </c>
      <c r="D991" s="33" t="str">
        <f>UPPER(TEXT((Tableau1[[#This Row],[Date]]),"mmmm"))</f>
        <v>SEPTEMBRE</v>
      </c>
      <c r="E991" s="33">
        <f>YEAR(Tableau1[[#This Row],[Date]])</f>
        <v>2026</v>
      </c>
      <c r="F991" s="34"/>
      <c r="G991" s="34"/>
      <c r="H991" s="34"/>
      <c r="I991" s="34"/>
      <c r="J991" s="34"/>
      <c r="K991" s="39">
        <f>MOD(Tableau1[[#This Row],[Fin
apm]]-Tableau1[[#This Row],[Début
apm]],1)+MOD(Tableau1[[#This Row],[Fin
matin]]-Tableau1[[#This Row],[Début
matin]],1)</f>
        <v>0</v>
      </c>
      <c r="L991" s="39">
        <f>IFERROR(VLOOKUP(Tableau1[[#This Row],[Abs.]],Tmotif[],3,0),0)</f>
        <v>0</v>
      </c>
      <c r="M991" s="46">
        <f ca="1">IF(WEEKDAY(Tableau1[[#This Row],[Date]],2)&lt;7,0,MAX(0,SUM(OFFSET(Tableau1[[#This Row],[Heures]],-6,,7))+SUM(OFFSET(Tableau1[[#This Row],[H_Abs]],-6,,7))-_HS))</f>
        <v>0</v>
      </c>
    </row>
    <row r="992" spans="2:13" ht="15" hidden="1" customHeight="1" x14ac:dyDescent="0.25">
      <c r="B992" s="31">
        <f>WEEKNUM(Tableau1[[#This Row],[Date]])</f>
        <v>38</v>
      </c>
      <c r="C992" s="32">
        <f>debut+ROW()-ROW(Tableau1[[#Headers],[Date]])-1</f>
        <v>46280</v>
      </c>
      <c r="D992" s="33" t="str">
        <f>UPPER(TEXT((Tableau1[[#This Row],[Date]]),"mmmm"))</f>
        <v>SEPTEMBRE</v>
      </c>
      <c r="E992" s="33">
        <f>YEAR(Tableau1[[#This Row],[Date]])</f>
        <v>2026</v>
      </c>
      <c r="F992" s="34"/>
      <c r="G992" s="34"/>
      <c r="H992" s="34"/>
      <c r="I992" s="34"/>
      <c r="J992" s="34"/>
      <c r="K992" s="39">
        <f>MOD(Tableau1[[#This Row],[Fin
apm]]-Tableau1[[#This Row],[Début
apm]],1)+MOD(Tableau1[[#This Row],[Fin
matin]]-Tableau1[[#This Row],[Début
matin]],1)</f>
        <v>0</v>
      </c>
      <c r="L992" s="39">
        <f>IFERROR(VLOOKUP(Tableau1[[#This Row],[Abs.]],Tmotif[],3,0),0)</f>
        <v>0</v>
      </c>
      <c r="M992" s="46">
        <f ca="1">IF(WEEKDAY(Tableau1[[#This Row],[Date]],2)&lt;7,0,MAX(0,SUM(OFFSET(Tableau1[[#This Row],[Heures]],-6,,7))+SUM(OFFSET(Tableau1[[#This Row],[H_Abs]],-6,,7))-_HS))</f>
        <v>0</v>
      </c>
    </row>
    <row r="993" spans="2:13" ht="15" hidden="1" customHeight="1" x14ac:dyDescent="0.25">
      <c r="B993" s="31">
        <f>WEEKNUM(Tableau1[[#This Row],[Date]])</f>
        <v>38</v>
      </c>
      <c r="C993" s="32">
        <f>debut+ROW()-ROW(Tableau1[[#Headers],[Date]])-1</f>
        <v>46281</v>
      </c>
      <c r="D993" s="33" t="str">
        <f>UPPER(TEXT((Tableau1[[#This Row],[Date]]),"mmmm"))</f>
        <v>SEPTEMBRE</v>
      </c>
      <c r="E993" s="33">
        <f>YEAR(Tableau1[[#This Row],[Date]])</f>
        <v>2026</v>
      </c>
      <c r="F993" s="34"/>
      <c r="G993" s="34"/>
      <c r="H993" s="34"/>
      <c r="I993" s="34"/>
      <c r="J993" s="34"/>
      <c r="K993" s="39">
        <f>MOD(Tableau1[[#This Row],[Fin
apm]]-Tableau1[[#This Row],[Début
apm]],1)+MOD(Tableau1[[#This Row],[Fin
matin]]-Tableau1[[#This Row],[Début
matin]],1)</f>
        <v>0</v>
      </c>
      <c r="L993" s="39">
        <f>IFERROR(VLOOKUP(Tableau1[[#This Row],[Abs.]],Tmotif[],3,0),0)</f>
        <v>0</v>
      </c>
      <c r="M993" s="46">
        <f ca="1">IF(WEEKDAY(Tableau1[[#This Row],[Date]],2)&lt;7,0,MAX(0,SUM(OFFSET(Tableau1[[#This Row],[Heures]],-6,,7))+SUM(OFFSET(Tableau1[[#This Row],[H_Abs]],-6,,7))-_HS))</f>
        <v>0</v>
      </c>
    </row>
    <row r="994" spans="2:13" ht="15" hidden="1" customHeight="1" x14ac:dyDescent="0.25">
      <c r="B994" s="31">
        <f>WEEKNUM(Tableau1[[#This Row],[Date]])</f>
        <v>38</v>
      </c>
      <c r="C994" s="32">
        <f>debut+ROW()-ROW(Tableau1[[#Headers],[Date]])-1</f>
        <v>46282</v>
      </c>
      <c r="D994" s="33" t="str">
        <f>UPPER(TEXT((Tableau1[[#This Row],[Date]]),"mmmm"))</f>
        <v>SEPTEMBRE</v>
      </c>
      <c r="E994" s="33">
        <f>YEAR(Tableau1[[#This Row],[Date]])</f>
        <v>2026</v>
      </c>
      <c r="F994" s="34"/>
      <c r="G994" s="34"/>
      <c r="H994" s="34"/>
      <c r="I994" s="34"/>
      <c r="J994" s="34"/>
      <c r="K994" s="39">
        <f>MOD(Tableau1[[#This Row],[Fin
apm]]-Tableau1[[#This Row],[Début
apm]],1)+MOD(Tableau1[[#This Row],[Fin
matin]]-Tableau1[[#This Row],[Début
matin]],1)</f>
        <v>0</v>
      </c>
      <c r="L994" s="39">
        <f>IFERROR(VLOOKUP(Tableau1[[#This Row],[Abs.]],Tmotif[],3,0),0)</f>
        <v>0</v>
      </c>
      <c r="M994" s="46">
        <f ca="1">IF(WEEKDAY(Tableau1[[#This Row],[Date]],2)&lt;7,0,MAX(0,SUM(OFFSET(Tableau1[[#This Row],[Heures]],-6,,7))+SUM(OFFSET(Tableau1[[#This Row],[H_Abs]],-6,,7))-_HS))</f>
        <v>0</v>
      </c>
    </row>
    <row r="995" spans="2:13" ht="15" hidden="1" customHeight="1" x14ac:dyDescent="0.25">
      <c r="B995" s="31">
        <f>WEEKNUM(Tableau1[[#This Row],[Date]])</f>
        <v>38</v>
      </c>
      <c r="C995" s="32">
        <f>debut+ROW()-ROW(Tableau1[[#Headers],[Date]])-1</f>
        <v>46283</v>
      </c>
      <c r="D995" s="33" t="str">
        <f>UPPER(TEXT((Tableau1[[#This Row],[Date]]),"mmmm"))</f>
        <v>SEPTEMBRE</v>
      </c>
      <c r="E995" s="33">
        <f>YEAR(Tableau1[[#This Row],[Date]])</f>
        <v>2026</v>
      </c>
      <c r="F995" s="34"/>
      <c r="G995" s="34"/>
      <c r="H995" s="34"/>
      <c r="I995" s="34"/>
      <c r="J995" s="34"/>
      <c r="K995" s="39">
        <f>MOD(Tableau1[[#This Row],[Fin
apm]]-Tableau1[[#This Row],[Début
apm]],1)+MOD(Tableau1[[#This Row],[Fin
matin]]-Tableau1[[#This Row],[Début
matin]],1)</f>
        <v>0</v>
      </c>
      <c r="L995" s="39">
        <f>IFERROR(VLOOKUP(Tableau1[[#This Row],[Abs.]],Tmotif[],3,0),0)</f>
        <v>0</v>
      </c>
      <c r="M995" s="46">
        <f ca="1">IF(WEEKDAY(Tableau1[[#This Row],[Date]],2)&lt;7,0,MAX(0,SUM(OFFSET(Tableau1[[#This Row],[Heures]],-6,,7))+SUM(OFFSET(Tableau1[[#This Row],[H_Abs]],-6,,7))-_HS))</f>
        <v>0</v>
      </c>
    </row>
    <row r="996" spans="2:13" ht="15" hidden="1" customHeight="1" x14ac:dyDescent="0.25">
      <c r="B996" s="31">
        <f>WEEKNUM(Tableau1[[#This Row],[Date]])</f>
        <v>38</v>
      </c>
      <c r="C996" s="32">
        <f>debut+ROW()-ROW(Tableau1[[#Headers],[Date]])-1</f>
        <v>46284</v>
      </c>
      <c r="D996" s="33" t="str">
        <f>UPPER(TEXT((Tableau1[[#This Row],[Date]]),"mmmm"))</f>
        <v>SEPTEMBRE</v>
      </c>
      <c r="E996" s="33">
        <f>YEAR(Tableau1[[#This Row],[Date]])</f>
        <v>2026</v>
      </c>
      <c r="F996" s="34"/>
      <c r="G996" s="34"/>
      <c r="H996" s="34"/>
      <c r="I996" s="34"/>
      <c r="J996" s="34"/>
      <c r="K996" s="39">
        <f>MOD(Tableau1[[#This Row],[Fin
apm]]-Tableau1[[#This Row],[Début
apm]],1)+MOD(Tableau1[[#This Row],[Fin
matin]]-Tableau1[[#This Row],[Début
matin]],1)</f>
        <v>0</v>
      </c>
      <c r="L996" s="39">
        <f>IFERROR(VLOOKUP(Tableau1[[#This Row],[Abs.]],Tmotif[],3,0),0)</f>
        <v>0</v>
      </c>
      <c r="M996" s="46">
        <f ca="1">IF(WEEKDAY(Tableau1[[#This Row],[Date]],2)&lt;7,0,MAX(0,SUM(OFFSET(Tableau1[[#This Row],[Heures]],-6,,7))+SUM(OFFSET(Tableau1[[#This Row],[H_Abs]],-6,,7))-_HS))</f>
        <v>0</v>
      </c>
    </row>
    <row r="997" spans="2:13" ht="15" hidden="1" customHeight="1" x14ac:dyDescent="0.25">
      <c r="B997" s="31">
        <f>WEEKNUM(Tableau1[[#This Row],[Date]])</f>
        <v>39</v>
      </c>
      <c r="C997" s="32">
        <f>debut+ROW()-ROW(Tableau1[[#Headers],[Date]])-1</f>
        <v>46285</v>
      </c>
      <c r="D997" s="33" t="str">
        <f>UPPER(TEXT((Tableau1[[#This Row],[Date]]),"mmmm"))</f>
        <v>SEPTEMBRE</v>
      </c>
      <c r="E997" s="33">
        <f>YEAR(Tableau1[[#This Row],[Date]])</f>
        <v>2026</v>
      </c>
      <c r="F997" s="34"/>
      <c r="G997" s="34"/>
      <c r="H997" s="34"/>
      <c r="I997" s="34"/>
      <c r="J997" s="34"/>
      <c r="K997" s="39">
        <f>MOD(Tableau1[[#This Row],[Fin
apm]]-Tableau1[[#This Row],[Début
apm]],1)+MOD(Tableau1[[#This Row],[Fin
matin]]-Tableau1[[#This Row],[Début
matin]],1)</f>
        <v>0</v>
      </c>
      <c r="L997" s="39">
        <f>IFERROR(VLOOKUP(Tableau1[[#This Row],[Abs.]],Tmotif[],3,0),0)</f>
        <v>0</v>
      </c>
      <c r="M997" s="46">
        <f ca="1">IF(WEEKDAY(Tableau1[[#This Row],[Date]],2)&lt;7,0,MAX(0,SUM(OFFSET(Tableau1[[#This Row],[Heures]],-6,,7))+SUM(OFFSET(Tableau1[[#This Row],[H_Abs]],-6,,7))-_HS))</f>
        <v>0</v>
      </c>
    </row>
    <row r="998" spans="2:13" ht="15" hidden="1" customHeight="1" x14ac:dyDescent="0.25">
      <c r="B998" s="31">
        <f>WEEKNUM(Tableau1[[#This Row],[Date]])</f>
        <v>39</v>
      </c>
      <c r="C998" s="32">
        <f>debut+ROW()-ROW(Tableau1[[#Headers],[Date]])-1</f>
        <v>46286</v>
      </c>
      <c r="D998" s="33" t="str">
        <f>UPPER(TEXT((Tableau1[[#This Row],[Date]]),"mmmm"))</f>
        <v>SEPTEMBRE</v>
      </c>
      <c r="E998" s="33">
        <f>YEAR(Tableau1[[#This Row],[Date]])</f>
        <v>2026</v>
      </c>
      <c r="F998" s="34"/>
      <c r="G998" s="34"/>
      <c r="H998" s="34"/>
      <c r="I998" s="34"/>
      <c r="J998" s="34"/>
      <c r="K998" s="39">
        <f>MOD(Tableau1[[#This Row],[Fin
apm]]-Tableau1[[#This Row],[Début
apm]],1)+MOD(Tableau1[[#This Row],[Fin
matin]]-Tableau1[[#This Row],[Début
matin]],1)</f>
        <v>0</v>
      </c>
      <c r="L998" s="39">
        <f>IFERROR(VLOOKUP(Tableau1[[#This Row],[Abs.]],Tmotif[],3,0),0)</f>
        <v>0</v>
      </c>
      <c r="M998" s="46">
        <f ca="1">IF(WEEKDAY(Tableau1[[#This Row],[Date]],2)&lt;7,0,MAX(0,SUM(OFFSET(Tableau1[[#This Row],[Heures]],-6,,7))+SUM(OFFSET(Tableau1[[#This Row],[H_Abs]],-6,,7))-_HS))</f>
        <v>0</v>
      </c>
    </row>
    <row r="999" spans="2:13" ht="15" hidden="1" customHeight="1" x14ac:dyDescent="0.25">
      <c r="B999" s="31">
        <f>WEEKNUM(Tableau1[[#This Row],[Date]])</f>
        <v>39</v>
      </c>
      <c r="C999" s="32">
        <f>debut+ROW()-ROW(Tableau1[[#Headers],[Date]])-1</f>
        <v>46287</v>
      </c>
      <c r="D999" s="33" t="str">
        <f>UPPER(TEXT((Tableau1[[#This Row],[Date]]),"mmmm"))</f>
        <v>SEPTEMBRE</v>
      </c>
      <c r="E999" s="33">
        <f>YEAR(Tableau1[[#This Row],[Date]])</f>
        <v>2026</v>
      </c>
      <c r="F999" s="34"/>
      <c r="G999" s="34"/>
      <c r="H999" s="34"/>
      <c r="I999" s="34"/>
      <c r="J999" s="34"/>
      <c r="K999" s="39">
        <f>MOD(Tableau1[[#This Row],[Fin
apm]]-Tableau1[[#This Row],[Début
apm]],1)+MOD(Tableau1[[#This Row],[Fin
matin]]-Tableau1[[#This Row],[Début
matin]],1)</f>
        <v>0</v>
      </c>
      <c r="L999" s="39">
        <f>IFERROR(VLOOKUP(Tableau1[[#This Row],[Abs.]],Tmotif[],3,0),0)</f>
        <v>0</v>
      </c>
      <c r="M999" s="46">
        <f ca="1">IF(WEEKDAY(Tableau1[[#This Row],[Date]],2)&lt;7,0,MAX(0,SUM(OFFSET(Tableau1[[#This Row],[Heures]],-6,,7))+SUM(OFFSET(Tableau1[[#This Row],[H_Abs]],-6,,7))-_HS))</f>
        <v>0</v>
      </c>
    </row>
    <row r="1000" spans="2:13" ht="15" hidden="1" customHeight="1" x14ac:dyDescent="0.25">
      <c r="B1000" s="31">
        <f>WEEKNUM(Tableau1[[#This Row],[Date]])</f>
        <v>39</v>
      </c>
      <c r="C1000" s="32">
        <f>debut+ROW()-ROW(Tableau1[[#Headers],[Date]])-1</f>
        <v>46288</v>
      </c>
      <c r="D1000" s="33" t="str">
        <f>UPPER(TEXT((Tableau1[[#This Row],[Date]]),"mmmm"))</f>
        <v>SEPTEMBRE</v>
      </c>
      <c r="E1000" s="33">
        <f>YEAR(Tableau1[[#This Row],[Date]])</f>
        <v>2026</v>
      </c>
      <c r="F1000" s="34"/>
      <c r="G1000" s="34"/>
      <c r="H1000" s="34"/>
      <c r="I1000" s="34"/>
      <c r="J1000" s="34"/>
      <c r="K1000" s="39">
        <f>MOD(Tableau1[[#This Row],[Fin
apm]]-Tableau1[[#This Row],[Début
apm]],1)+MOD(Tableau1[[#This Row],[Fin
matin]]-Tableau1[[#This Row],[Début
matin]],1)</f>
        <v>0</v>
      </c>
      <c r="L1000" s="39">
        <f>IFERROR(VLOOKUP(Tableau1[[#This Row],[Abs.]],Tmotif[],3,0),0)</f>
        <v>0</v>
      </c>
      <c r="M1000" s="46">
        <f ca="1">IF(WEEKDAY(Tableau1[[#This Row],[Date]],2)&lt;7,0,MAX(0,SUM(OFFSET(Tableau1[[#This Row],[Heures]],-6,,7))+SUM(OFFSET(Tableau1[[#This Row],[H_Abs]],-6,,7))-_HS))</f>
        <v>0</v>
      </c>
    </row>
    <row r="1001" spans="2:13" ht="15" hidden="1" customHeight="1" x14ac:dyDescent="0.25">
      <c r="B1001" s="31">
        <f>WEEKNUM(Tableau1[[#This Row],[Date]])</f>
        <v>39</v>
      </c>
      <c r="C1001" s="32">
        <f>debut+ROW()-ROW(Tableau1[[#Headers],[Date]])-1</f>
        <v>46289</v>
      </c>
      <c r="D1001" s="33" t="str">
        <f>UPPER(TEXT((Tableau1[[#This Row],[Date]]),"mmmm"))</f>
        <v>SEPTEMBRE</v>
      </c>
      <c r="E1001" s="33">
        <f>YEAR(Tableau1[[#This Row],[Date]])</f>
        <v>2026</v>
      </c>
      <c r="F1001" s="34"/>
      <c r="G1001" s="34"/>
      <c r="H1001" s="34"/>
      <c r="I1001" s="34"/>
      <c r="J1001" s="34"/>
      <c r="K1001" s="39">
        <f>MOD(Tableau1[[#This Row],[Fin
apm]]-Tableau1[[#This Row],[Début
apm]],1)+MOD(Tableau1[[#This Row],[Fin
matin]]-Tableau1[[#This Row],[Début
matin]],1)</f>
        <v>0</v>
      </c>
      <c r="L1001" s="39">
        <f>IFERROR(VLOOKUP(Tableau1[[#This Row],[Abs.]],Tmotif[],3,0),0)</f>
        <v>0</v>
      </c>
      <c r="M1001" s="46">
        <f ca="1">IF(WEEKDAY(Tableau1[[#This Row],[Date]],2)&lt;7,0,MAX(0,SUM(OFFSET(Tableau1[[#This Row],[Heures]],-6,,7))+SUM(OFFSET(Tableau1[[#This Row],[H_Abs]],-6,,7))-_HS))</f>
        <v>0</v>
      </c>
    </row>
    <row r="1002" spans="2:13" ht="15" hidden="1" customHeight="1" x14ac:dyDescent="0.25">
      <c r="B1002" s="31">
        <f>WEEKNUM(Tableau1[[#This Row],[Date]])</f>
        <v>39</v>
      </c>
      <c r="C1002" s="32">
        <f>debut+ROW()-ROW(Tableau1[[#Headers],[Date]])-1</f>
        <v>46290</v>
      </c>
      <c r="D1002" s="33" t="str">
        <f>UPPER(TEXT((Tableau1[[#This Row],[Date]]),"mmmm"))</f>
        <v>SEPTEMBRE</v>
      </c>
      <c r="E1002" s="33">
        <f>YEAR(Tableau1[[#This Row],[Date]])</f>
        <v>2026</v>
      </c>
      <c r="F1002" s="34"/>
      <c r="G1002" s="34"/>
      <c r="H1002" s="34"/>
      <c r="I1002" s="34"/>
      <c r="J1002" s="34"/>
      <c r="K1002" s="39">
        <f>MOD(Tableau1[[#This Row],[Fin
apm]]-Tableau1[[#This Row],[Début
apm]],1)+MOD(Tableau1[[#This Row],[Fin
matin]]-Tableau1[[#This Row],[Début
matin]],1)</f>
        <v>0</v>
      </c>
      <c r="L1002" s="39">
        <f>IFERROR(VLOOKUP(Tableau1[[#This Row],[Abs.]],Tmotif[],3,0),0)</f>
        <v>0</v>
      </c>
      <c r="M1002" s="46">
        <f ca="1">IF(WEEKDAY(Tableau1[[#This Row],[Date]],2)&lt;7,0,MAX(0,SUM(OFFSET(Tableau1[[#This Row],[Heures]],-6,,7))+SUM(OFFSET(Tableau1[[#This Row],[H_Abs]],-6,,7))-_HS))</f>
        <v>0</v>
      </c>
    </row>
    <row r="1003" spans="2:13" ht="15" hidden="1" customHeight="1" x14ac:dyDescent="0.25">
      <c r="B1003" s="31">
        <f>WEEKNUM(Tableau1[[#This Row],[Date]])</f>
        <v>39</v>
      </c>
      <c r="C1003" s="32">
        <f>debut+ROW()-ROW(Tableau1[[#Headers],[Date]])-1</f>
        <v>46291</v>
      </c>
      <c r="D1003" s="33" t="str">
        <f>UPPER(TEXT((Tableau1[[#This Row],[Date]]),"mmmm"))</f>
        <v>SEPTEMBRE</v>
      </c>
      <c r="E1003" s="33">
        <f>YEAR(Tableau1[[#This Row],[Date]])</f>
        <v>2026</v>
      </c>
      <c r="F1003" s="34"/>
      <c r="G1003" s="34"/>
      <c r="H1003" s="34"/>
      <c r="I1003" s="34"/>
      <c r="J1003" s="34"/>
      <c r="K1003" s="39">
        <f>MOD(Tableau1[[#This Row],[Fin
apm]]-Tableau1[[#This Row],[Début
apm]],1)+MOD(Tableau1[[#This Row],[Fin
matin]]-Tableau1[[#This Row],[Début
matin]],1)</f>
        <v>0</v>
      </c>
      <c r="L1003" s="39">
        <f>IFERROR(VLOOKUP(Tableau1[[#This Row],[Abs.]],Tmotif[],3,0),0)</f>
        <v>0</v>
      </c>
      <c r="M1003" s="46">
        <f ca="1">IF(WEEKDAY(Tableau1[[#This Row],[Date]],2)&lt;7,0,MAX(0,SUM(OFFSET(Tableau1[[#This Row],[Heures]],-6,,7))+SUM(OFFSET(Tableau1[[#This Row],[H_Abs]],-6,,7))-_HS))</f>
        <v>0</v>
      </c>
    </row>
    <row r="1004" spans="2:13" ht="15" hidden="1" customHeight="1" x14ac:dyDescent="0.25">
      <c r="B1004" s="31">
        <f>WEEKNUM(Tableau1[[#This Row],[Date]])</f>
        <v>40</v>
      </c>
      <c r="C1004" s="32">
        <f>debut+ROW()-ROW(Tableau1[[#Headers],[Date]])-1</f>
        <v>46292</v>
      </c>
      <c r="D1004" s="33" t="str">
        <f>UPPER(TEXT((Tableau1[[#This Row],[Date]]),"mmmm"))</f>
        <v>SEPTEMBRE</v>
      </c>
      <c r="E1004" s="33">
        <f>YEAR(Tableau1[[#This Row],[Date]])</f>
        <v>2026</v>
      </c>
      <c r="F1004" s="34"/>
      <c r="G1004" s="34"/>
      <c r="H1004" s="34"/>
      <c r="I1004" s="34"/>
      <c r="J1004" s="34"/>
      <c r="K1004" s="39">
        <f>MOD(Tableau1[[#This Row],[Fin
apm]]-Tableau1[[#This Row],[Début
apm]],1)+MOD(Tableau1[[#This Row],[Fin
matin]]-Tableau1[[#This Row],[Début
matin]],1)</f>
        <v>0</v>
      </c>
      <c r="L1004" s="39">
        <f>IFERROR(VLOOKUP(Tableau1[[#This Row],[Abs.]],Tmotif[],3,0),0)</f>
        <v>0</v>
      </c>
      <c r="M1004" s="46">
        <f ca="1">IF(WEEKDAY(Tableau1[[#This Row],[Date]],2)&lt;7,0,MAX(0,SUM(OFFSET(Tableau1[[#This Row],[Heures]],-6,,7))+SUM(OFFSET(Tableau1[[#This Row],[H_Abs]],-6,,7))-_HS))</f>
        <v>0</v>
      </c>
    </row>
    <row r="1005" spans="2:13" ht="15" hidden="1" customHeight="1" x14ac:dyDescent="0.25">
      <c r="B1005" s="31">
        <f>WEEKNUM(Tableau1[[#This Row],[Date]])</f>
        <v>40</v>
      </c>
      <c r="C1005" s="32">
        <f>debut+ROW()-ROW(Tableau1[[#Headers],[Date]])-1</f>
        <v>46293</v>
      </c>
      <c r="D1005" s="33" t="str">
        <f>UPPER(TEXT((Tableau1[[#This Row],[Date]]),"mmmm"))</f>
        <v>SEPTEMBRE</v>
      </c>
      <c r="E1005" s="33">
        <f>YEAR(Tableau1[[#This Row],[Date]])</f>
        <v>2026</v>
      </c>
      <c r="F1005" s="34"/>
      <c r="G1005" s="34"/>
      <c r="H1005" s="34"/>
      <c r="I1005" s="34"/>
      <c r="J1005" s="34"/>
      <c r="K1005" s="39">
        <f>MOD(Tableau1[[#This Row],[Fin
apm]]-Tableau1[[#This Row],[Début
apm]],1)+MOD(Tableau1[[#This Row],[Fin
matin]]-Tableau1[[#This Row],[Début
matin]],1)</f>
        <v>0</v>
      </c>
      <c r="L1005" s="39">
        <f>IFERROR(VLOOKUP(Tableau1[[#This Row],[Abs.]],Tmotif[],3,0),0)</f>
        <v>0</v>
      </c>
      <c r="M1005" s="46">
        <f ca="1">IF(WEEKDAY(Tableau1[[#This Row],[Date]],2)&lt;7,0,MAX(0,SUM(OFFSET(Tableau1[[#This Row],[Heures]],-6,,7))+SUM(OFFSET(Tableau1[[#This Row],[H_Abs]],-6,,7))-_HS))</f>
        <v>0</v>
      </c>
    </row>
    <row r="1006" spans="2:13" ht="15" hidden="1" customHeight="1" x14ac:dyDescent="0.25">
      <c r="B1006" s="31">
        <f>WEEKNUM(Tableau1[[#This Row],[Date]])</f>
        <v>40</v>
      </c>
      <c r="C1006" s="32">
        <f>debut+ROW()-ROW(Tableau1[[#Headers],[Date]])-1</f>
        <v>46294</v>
      </c>
      <c r="D1006" s="33" t="str">
        <f>UPPER(TEXT((Tableau1[[#This Row],[Date]]),"mmmm"))</f>
        <v>SEPTEMBRE</v>
      </c>
      <c r="E1006" s="33">
        <f>YEAR(Tableau1[[#This Row],[Date]])</f>
        <v>2026</v>
      </c>
      <c r="F1006" s="34"/>
      <c r="G1006" s="34"/>
      <c r="H1006" s="34"/>
      <c r="I1006" s="34"/>
      <c r="J1006" s="34"/>
      <c r="K1006" s="39">
        <f>MOD(Tableau1[[#This Row],[Fin
apm]]-Tableau1[[#This Row],[Début
apm]],1)+MOD(Tableau1[[#This Row],[Fin
matin]]-Tableau1[[#This Row],[Début
matin]],1)</f>
        <v>0</v>
      </c>
      <c r="L1006" s="39">
        <f>IFERROR(VLOOKUP(Tableau1[[#This Row],[Abs.]],Tmotif[],3,0),0)</f>
        <v>0</v>
      </c>
      <c r="M1006" s="46">
        <f ca="1">IF(WEEKDAY(Tableau1[[#This Row],[Date]],2)&lt;7,0,MAX(0,SUM(OFFSET(Tableau1[[#This Row],[Heures]],-6,,7))+SUM(OFFSET(Tableau1[[#This Row],[H_Abs]],-6,,7))-_HS))</f>
        <v>0</v>
      </c>
    </row>
    <row r="1007" spans="2:13" ht="15" hidden="1" customHeight="1" x14ac:dyDescent="0.25">
      <c r="B1007" s="31">
        <f>WEEKNUM(Tableau1[[#This Row],[Date]])</f>
        <v>40</v>
      </c>
      <c r="C1007" s="32">
        <f>debut+ROW()-ROW(Tableau1[[#Headers],[Date]])-1</f>
        <v>46295</v>
      </c>
      <c r="D1007" s="33" t="str">
        <f>UPPER(TEXT((Tableau1[[#This Row],[Date]]),"mmmm"))</f>
        <v>SEPTEMBRE</v>
      </c>
      <c r="E1007" s="33">
        <f>YEAR(Tableau1[[#This Row],[Date]])</f>
        <v>2026</v>
      </c>
      <c r="F1007" s="34"/>
      <c r="G1007" s="34"/>
      <c r="H1007" s="34"/>
      <c r="I1007" s="34"/>
      <c r="J1007" s="34"/>
      <c r="K1007" s="39">
        <f>MOD(Tableau1[[#This Row],[Fin
apm]]-Tableau1[[#This Row],[Début
apm]],1)+MOD(Tableau1[[#This Row],[Fin
matin]]-Tableau1[[#This Row],[Début
matin]],1)</f>
        <v>0</v>
      </c>
      <c r="L1007" s="39">
        <f>IFERROR(VLOOKUP(Tableau1[[#This Row],[Abs.]],Tmotif[],3,0),0)</f>
        <v>0</v>
      </c>
      <c r="M1007" s="46">
        <f ca="1">IF(WEEKDAY(Tableau1[[#This Row],[Date]],2)&lt;7,0,MAX(0,SUM(OFFSET(Tableau1[[#This Row],[Heures]],-6,,7))+SUM(OFFSET(Tableau1[[#This Row],[H_Abs]],-6,,7))-_HS))</f>
        <v>0</v>
      </c>
    </row>
    <row r="1008" spans="2:13" ht="15" hidden="1" customHeight="1" x14ac:dyDescent="0.25">
      <c r="B1008" s="31">
        <f>WEEKNUM(Tableau1[[#This Row],[Date]])</f>
        <v>40</v>
      </c>
      <c r="C1008" s="32">
        <f>debut+ROW()-ROW(Tableau1[[#Headers],[Date]])-1</f>
        <v>46296</v>
      </c>
      <c r="D1008" s="33" t="str">
        <f>UPPER(TEXT((Tableau1[[#This Row],[Date]]),"mmmm"))</f>
        <v>OCTOBRE</v>
      </c>
      <c r="E1008" s="33">
        <f>YEAR(Tableau1[[#This Row],[Date]])</f>
        <v>2026</v>
      </c>
      <c r="F1008" s="34"/>
      <c r="G1008" s="34"/>
      <c r="H1008" s="34"/>
      <c r="I1008" s="34"/>
      <c r="J1008" s="34"/>
      <c r="K1008" s="39">
        <f>MOD(Tableau1[[#This Row],[Fin
apm]]-Tableau1[[#This Row],[Début
apm]],1)+MOD(Tableau1[[#This Row],[Fin
matin]]-Tableau1[[#This Row],[Début
matin]],1)</f>
        <v>0</v>
      </c>
      <c r="L1008" s="39">
        <f>IFERROR(VLOOKUP(Tableau1[[#This Row],[Abs.]],Tmotif[],3,0),0)</f>
        <v>0</v>
      </c>
      <c r="M1008" s="46">
        <f ca="1">IF(WEEKDAY(Tableau1[[#This Row],[Date]],2)&lt;7,0,MAX(0,SUM(OFFSET(Tableau1[[#This Row],[Heures]],-6,,7))+SUM(OFFSET(Tableau1[[#This Row],[H_Abs]],-6,,7))-_HS))</f>
        <v>0</v>
      </c>
    </row>
    <row r="1009" spans="2:13" ht="15" hidden="1" customHeight="1" x14ac:dyDescent="0.25">
      <c r="B1009" s="31">
        <f>WEEKNUM(Tableau1[[#This Row],[Date]])</f>
        <v>40</v>
      </c>
      <c r="C1009" s="32">
        <f>debut+ROW()-ROW(Tableau1[[#Headers],[Date]])-1</f>
        <v>46297</v>
      </c>
      <c r="D1009" s="33" t="str">
        <f>UPPER(TEXT((Tableau1[[#This Row],[Date]]),"mmmm"))</f>
        <v>OCTOBRE</v>
      </c>
      <c r="E1009" s="33">
        <f>YEAR(Tableau1[[#This Row],[Date]])</f>
        <v>2026</v>
      </c>
      <c r="F1009" s="34"/>
      <c r="G1009" s="34"/>
      <c r="H1009" s="34"/>
      <c r="I1009" s="34"/>
      <c r="J1009" s="34"/>
      <c r="K1009" s="39">
        <f>MOD(Tableau1[[#This Row],[Fin
apm]]-Tableau1[[#This Row],[Début
apm]],1)+MOD(Tableau1[[#This Row],[Fin
matin]]-Tableau1[[#This Row],[Début
matin]],1)</f>
        <v>0</v>
      </c>
      <c r="L1009" s="39">
        <f>IFERROR(VLOOKUP(Tableau1[[#This Row],[Abs.]],Tmotif[],3,0),0)</f>
        <v>0</v>
      </c>
      <c r="M1009" s="46">
        <f ca="1">IF(WEEKDAY(Tableau1[[#This Row],[Date]],2)&lt;7,0,MAX(0,SUM(OFFSET(Tableau1[[#This Row],[Heures]],-6,,7))+SUM(OFFSET(Tableau1[[#This Row],[H_Abs]],-6,,7))-_HS))</f>
        <v>0</v>
      </c>
    </row>
    <row r="1010" spans="2:13" ht="15" hidden="1" customHeight="1" x14ac:dyDescent="0.25">
      <c r="B1010" s="31">
        <f>WEEKNUM(Tableau1[[#This Row],[Date]])</f>
        <v>40</v>
      </c>
      <c r="C1010" s="32">
        <f>debut+ROW()-ROW(Tableau1[[#Headers],[Date]])-1</f>
        <v>46298</v>
      </c>
      <c r="D1010" s="33" t="str">
        <f>UPPER(TEXT((Tableau1[[#This Row],[Date]]),"mmmm"))</f>
        <v>OCTOBRE</v>
      </c>
      <c r="E1010" s="33">
        <f>YEAR(Tableau1[[#This Row],[Date]])</f>
        <v>2026</v>
      </c>
      <c r="F1010" s="34"/>
      <c r="G1010" s="34"/>
      <c r="H1010" s="34"/>
      <c r="I1010" s="34"/>
      <c r="J1010" s="34"/>
      <c r="K1010" s="39">
        <f>MOD(Tableau1[[#This Row],[Fin
apm]]-Tableau1[[#This Row],[Début
apm]],1)+MOD(Tableau1[[#This Row],[Fin
matin]]-Tableau1[[#This Row],[Début
matin]],1)</f>
        <v>0</v>
      </c>
      <c r="L1010" s="39">
        <f>IFERROR(VLOOKUP(Tableau1[[#This Row],[Abs.]],Tmotif[],3,0),0)</f>
        <v>0</v>
      </c>
      <c r="M1010" s="46">
        <f ca="1">IF(WEEKDAY(Tableau1[[#This Row],[Date]],2)&lt;7,0,MAX(0,SUM(OFFSET(Tableau1[[#This Row],[Heures]],-6,,7))+SUM(OFFSET(Tableau1[[#This Row],[H_Abs]],-6,,7))-_HS))</f>
        <v>0</v>
      </c>
    </row>
    <row r="1011" spans="2:13" ht="15" hidden="1" customHeight="1" x14ac:dyDescent="0.25">
      <c r="B1011" s="31">
        <f>WEEKNUM(Tableau1[[#This Row],[Date]])</f>
        <v>41</v>
      </c>
      <c r="C1011" s="32">
        <f>debut+ROW()-ROW(Tableau1[[#Headers],[Date]])-1</f>
        <v>46299</v>
      </c>
      <c r="D1011" s="33" t="str">
        <f>UPPER(TEXT((Tableau1[[#This Row],[Date]]),"mmmm"))</f>
        <v>OCTOBRE</v>
      </c>
      <c r="E1011" s="33">
        <f>YEAR(Tableau1[[#This Row],[Date]])</f>
        <v>2026</v>
      </c>
      <c r="F1011" s="34"/>
      <c r="G1011" s="34"/>
      <c r="H1011" s="34"/>
      <c r="I1011" s="34"/>
      <c r="J1011" s="34"/>
      <c r="K1011" s="39">
        <f>MOD(Tableau1[[#This Row],[Fin
apm]]-Tableau1[[#This Row],[Début
apm]],1)+MOD(Tableau1[[#This Row],[Fin
matin]]-Tableau1[[#This Row],[Début
matin]],1)</f>
        <v>0</v>
      </c>
      <c r="L1011" s="39">
        <f>IFERROR(VLOOKUP(Tableau1[[#This Row],[Abs.]],Tmotif[],3,0),0)</f>
        <v>0</v>
      </c>
      <c r="M1011" s="46">
        <f ca="1">IF(WEEKDAY(Tableau1[[#This Row],[Date]],2)&lt;7,0,MAX(0,SUM(OFFSET(Tableau1[[#This Row],[Heures]],-6,,7))+SUM(OFFSET(Tableau1[[#This Row],[H_Abs]],-6,,7))-_HS))</f>
        <v>0</v>
      </c>
    </row>
    <row r="1012" spans="2:13" ht="15" hidden="1" customHeight="1" x14ac:dyDescent="0.25">
      <c r="B1012" s="31">
        <f>WEEKNUM(Tableau1[[#This Row],[Date]])</f>
        <v>41</v>
      </c>
      <c r="C1012" s="32">
        <f>debut+ROW()-ROW(Tableau1[[#Headers],[Date]])-1</f>
        <v>46300</v>
      </c>
      <c r="D1012" s="33" t="str">
        <f>UPPER(TEXT((Tableau1[[#This Row],[Date]]),"mmmm"))</f>
        <v>OCTOBRE</v>
      </c>
      <c r="E1012" s="33">
        <f>YEAR(Tableau1[[#This Row],[Date]])</f>
        <v>2026</v>
      </c>
      <c r="F1012" s="34"/>
      <c r="G1012" s="34"/>
      <c r="H1012" s="34"/>
      <c r="I1012" s="34"/>
      <c r="J1012" s="34"/>
      <c r="K1012" s="39">
        <f>MOD(Tableau1[[#This Row],[Fin
apm]]-Tableau1[[#This Row],[Début
apm]],1)+MOD(Tableau1[[#This Row],[Fin
matin]]-Tableau1[[#This Row],[Début
matin]],1)</f>
        <v>0</v>
      </c>
      <c r="L1012" s="39">
        <f>IFERROR(VLOOKUP(Tableau1[[#This Row],[Abs.]],Tmotif[],3,0),0)</f>
        <v>0</v>
      </c>
      <c r="M1012" s="46">
        <f ca="1">IF(WEEKDAY(Tableau1[[#This Row],[Date]],2)&lt;7,0,MAX(0,SUM(OFFSET(Tableau1[[#This Row],[Heures]],-6,,7))+SUM(OFFSET(Tableau1[[#This Row],[H_Abs]],-6,,7))-_HS))</f>
        <v>0</v>
      </c>
    </row>
    <row r="1013" spans="2:13" ht="15" hidden="1" customHeight="1" x14ac:dyDescent="0.25">
      <c r="B1013" s="31">
        <f>WEEKNUM(Tableau1[[#This Row],[Date]])</f>
        <v>41</v>
      </c>
      <c r="C1013" s="32">
        <f>debut+ROW()-ROW(Tableau1[[#Headers],[Date]])-1</f>
        <v>46301</v>
      </c>
      <c r="D1013" s="33" t="str">
        <f>UPPER(TEXT((Tableau1[[#This Row],[Date]]),"mmmm"))</f>
        <v>OCTOBRE</v>
      </c>
      <c r="E1013" s="33">
        <f>YEAR(Tableau1[[#This Row],[Date]])</f>
        <v>2026</v>
      </c>
      <c r="F1013" s="34"/>
      <c r="G1013" s="34"/>
      <c r="H1013" s="34"/>
      <c r="I1013" s="34"/>
      <c r="J1013" s="34"/>
      <c r="K1013" s="39">
        <f>MOD(Tableau1[[#This Row],[Fin
apm]]-Tableau1[[#This Row],[Début
apm]],1)+MOD(Tableau1[[#This Row],[Fin
matin]]-Tableau1[[#This Row],[Début
matin]],1)</f>
        <v>0</v>
      </c>
      <c r="L1013" s="39">
        <f>IFERROR(VLOOKUP(Tableau1[[#This Row],[Abs.]],Tmotif[],3,0),0)</f>
        <v>0</v>
      </c>
      <c r="M1013" s="46">
        <f ca="1">IF(WEEKDAY(Tableau1[[#This Row],[Date]],2)&lt;7,0,MAX(0,SUM(OFFSET(Tableau1[[#This Row],[Heures]],-6,,7))+SUM(OFFSET(Tableau1[[#This Row],[H_Abs]],-6,,7))-_HS))</f>
        <v>0</v>
      </c>
    </row>
    <row r="1014" spans="2:13" ht="15" hidden="1" customHeight="1" x14ac:dyDescent="0.25">
      <c r="B1014" s="31">
        <f>WEEKNUM(Tableau1[[#This Row],[Date]])</f>
        <v>41</v>
      </c>
      <c r="C1014" s="32">
        <f>debut+ROW()-ROW(Tableau1[[#Headers],[Date]])-1</f>
        <v>46302</v>
      </c>
      <c r="D1014" s="33" t="str">
        <f>UPPER(TEXT((Tableau1[[#This Row],[Date]]),"mmmm"))</f>
        <v>OCTOBRE</v>
      </c>
      <c r="E1014" s="33">
        <f>YEAR(Tableau1[[#This Row],[Date]])</f>
        <v>2026</v>
      </c>
      <c r="F1014" s="34"/>
      <c r="G1014" s="34"/>
      <c r="H1014" s="34"/>
      <c r="I1014" s="34"/>
      <c r="J1014" s="34"/>
      <c r="K1014" s="39">
        <f>MOD(Tableau1[[#This Row],[Fin
apm]]-Tableau1[[#This Row],[Début
apm]],1)+MOD(Tableau1[[#This Row],[Fin
matin]]-Tableau1[[#This Row],[Début
matin]],1)</f>
        <v>0</v>
      </c>
      <c r="L1014" s="39">
        <f>IFERROR(VLOOKUP(Tableau1[[#This Row],[Abs.]],Tmotif[],3,0),0)</f>
        <v>0</v>
      </c>
      <c r="M1014" s="46">
        <f ca="1">IF(WEEKDAY(Tableau1[[#This Row],[Date]],2)&lt;7,0,MAX(0,SUM(OFFSET(Tableau1[[#This Row],[Heures]],-6,,7))+SUM(OFFSET(Tableau1[[#This Row],[H_Abs]],-6,,7))-_HS))</f>
        <v>0</v>
      </c>
    </row>
    <row r="1015" spans="2:13" ht="15" hidden="1" customHeight="1" x14ac:dyDescent="0.25">
      <c r="B1015" s="31">
        <f>WEEKNUM(Tableau1[[#This Row],[Date]])</f>
        <v>41</v>
      </c>
      <c r="C1015" s="32">
        <f>debut+ROW()-ROW(Tableau1[[#Headers],[Date]])-1</f>
        <v>46303</v>
      </c>
      <c r="D1015" s="33" t="str">
        <f>UPPER(TEXT((Tableau1[[#This Row],[Date]]),"mmmm"))</f>
        <v>OCTOBRE</v>
      </c>
      <c r="E1015" s="33">
        <f>YEAR(Tableau1[[#This Row],[Date]])</f>
        <v>2026</v>
      </c>
      <c r="F1015" s="34"/>
      <c r="G1015" s="34"/>
      <c r="H1015" s="34"/>
      <c r="I1015" s="34"/>
      <c r="J1015" s="34"/>
      <c r="K1015" s="39">
        <f>MOD(Tableau1[[#This Row],[Fin
apm]]-Tableau1[[#This Row],[Début
apm]],1)+MOD(Tableau1[[#This Row],[Fin
matin]]-Tableau1[[#This Row],[Début
matin]],1)</f>
        <v>0</v>
      </c>
      <c r="L1015" s="39">
        <f>IFERROR(VLOOKUP(Tableau1[[#This Row],[Abs.]],Tmotif[],3,0),0)</f>
        <v>0</v>
      </c>
      <c r="M1015" s="46">
        <f ca="1">IF(WEEKDAY(Tableau1[[#This Row],[Date]],2)&lt;7,0,MAX(0,SUM(OFFSET(Tableau1[[#This Row],[Heures]],-6,,7))+SUM(OFFSET(Tableau1[[#This Row],[H_Abs]],-6,,7))-_HS))</f>
        <v>0</v>
      </c>
    </row>
    <row r="1016" spans="2:13" ht="15" hidden="1" customHeight="1" x14ac:dyDescent="0.25">
      <c r="B1016" s="31">
        <f>WEEKNUM(Tableau1[[#This Row],[Date]])</f>
        <v>41</v>
      </c>
      <c r="C1016" s="32">
        <f>debut+ROW()-ROW(Tableau1[[#Headers],[Date]])-1</f>
        <v>46304</v>
      </c>
      <c r="D1016" s="33" t="str">
        <f>UPPER(TEXT((Tableau1[[#This Row],[Date]]),"mmmm"))</f>
        <v>OCTOBRE</v>
      </c>
      <c r="E1016" s="33">
        <f>YEAR(Tableau1[[#This Row],[Date]])</f>
        <v>2026</v>
      </c>
      <c r="F1016" s="34"/>
      <c r="G1016" s="34"/>
      <c r="H1016" s="34"/>
      <c r="I1016" s="34"/>
      <c r="J1016" s="34"/>
      <c r="K1016" s="39">
        <f>MOD(Tableau1[[#This Row],[Fin
apm]]-Tableau1[[#This Row],[Début
apm]],1)+MOD(Tableau1[[#This Row],[Fin
matin]]-Tableau1[[#This Row],[Début
matin]],1)</f>
        <v>0</v>
      </c>
      <c r="L1016" s="39">
        <f>IFERROR(VLOOKUP(Tableau1[[#This Row],[Abs.]],Tmotif[],3,0),0)</f>
        <v>0</v>
      </c>
      <c r="M1016" s="46">
        <f ca="1">IF(WEEKDAY(Tableau1[[#This Row],[Date]],2)&lt;7,0,MAX(0,SUM(OFFSET(Tableau1[[#This Row],[Heures]],-6,,7))+SUM(OFFSET(Tableau1[[#This Row],[H_Abs]],-6,,7))-_HS))</f>
        <v>0</v>
      </c>
    </row>
    <row r="1017" spans="2:13" ht="15" hidden="1" customHeight="1" x14ac:dyDescent="0.25">
      <c r="B1017" s="31">
        <f>WEEKNUM(Tableau1[[#This Row],[Date]])</f>
        <v>41</v>
      </c>
      <c r="C1017" s="32">
        <f>debut+ROW()-ROW(Tableau1[[#Headers],[Date]])-1</f>
        <v>46305</v>
      </c>
      <c r="D1017" s="33" t="str">
        <f>UPPER(TEXT((Tableau1[[#This Row],[Date]]),"mmmm"))</f>
        <v>OCTOBRE</v>
      </c>
      <c r="E1017" s="33">
        <f>YEAR(Tableau1[[#This Row],[Date]])</f>
        <v>2026</v>
      </c>
      <c r="F1017" s="34"/>
      <c r="G1017" s="34"/>
      <c r="H1017" s="34"/>
      <c r="I1017" s="34"/>
      <c r="J1017" s="34"/>
      <c r="K1017" s="39">
        <f>MOD(Tableau1[[#This Row],[Fin
apm]]-Tableau1[[#This Row],[Début
apm]],1)+MOD(Tableau1[[#This Row],[Fin
matin]]-Tableau1[[#This Row],[Début
matin]],1)</f>
        <v>0</v>
      </c>
      <c r="L1017" s="39">
        <f>IFERROR(VLOOKUP(Tableau1[[#This Row],[Abs.]],Tmotif[],3,0),0)</f>
        <v>0</v>
      </c>
      <c r="M1017" s="46">
        <f ca="1">IF(WEEKDAY(Tableau1[[#This Row],[Date]],2)&lt;7,0,MAX(0,SUM(OFFSET(Tableau1[[#This Row],[Heures]],-6,,7))+SUM(OFFSET(Tableau1[[#This Row],[H_Abs]],-6,,7))-_HS))</f>
        <v>0</v>
      </c>
    </row>
    <row r="1018" spans="2:13" ht="15" hidden="1" customHeight="1" x14ac:dyDescent="0.25">
      <c r="B1018" s="31">
        <f>WEEKNUM(Tableau1[[#This Row],[Date]])</f>
        <v>42</v>
      </c>
      <c r="C1018" s="32">
        <f>debut+ROW()-ROW(Tableau1[[#Headers],[Date]])-1</f>
        <v>46306</v>
      </c>
      <c r="D1018" s="33" t="str">
        <f>UPPER(TEXT((Tableau1[[#This Row],[Date]]),"mmmm"))</f>
        <v>OCTOBRE</v>
      </c>
      <c r="E1018" s="33">
        <f>YEAR(Tableau1[[#This Row],[Date]])</f>
        <v>2026</v>
      </c>
      <c r="F1018" s="34"/>
      <c r="G1018" s="34"/>
      <c r="H1018" s="34"/>
      <c r="I1018" s="34"/>
      <c r="J1018" s="34"/>
      <c r="K1018" s="39">
        <f>MOD(Tableau1[[#This Row],[Fin
apm]]-Tableau1[[#This Row],[Début
apm]],1)+MOD(Tableau1[[#This Row],[Fin
matin]]-Tableau1[[#This Row],[Début
matin]],1)</f>
        <v>0</v>
      </c>
      <c r="L1018" s="39">
        <f>IFERROR(VLOOKUP(Tableau1[[#This Row],[Abs.]],Tmotif[],3,0),0)</f>
        <v>0</v>
      </c>
      <c r="M1018" s="46">
        <f ca="1">IF(WEEKDAY(Tableau1[[#This Row],[Date]],2)&lt;7,0,MAX(0,SUM(OFFSET(Tableau1[[#This Row],[Heures]],-6,,7))+SUM(OFFSET(Tableau1[[#This Row],[H_Abs]],-6,,7))-_HS))</f>
        <v>0</v>
      </c>
    </row>
    <row r="1019" spans="2:13" ht="15" hidden="1" customHeight="1" x14ac:dyDescent="0.25">
      <c r="B1019" s="31">
        <f>WEEKNUM(Tableau1[[#This Row],[Date]])</f>
        <v>42</v>
      </c>
      <c r="C1019" s="32">
        <f>debut+ROW()-ROW(Tableau1[[#Headers],[Date]])-1</f>
        <v>46307</v>
      </c>
      <c r="D1019" s="33" t="str">
        <f>UPPER(TEXT((Tableau1[[#This Row],[Date]]),"mmmm"))</f>
        <v>OCTOBRE</v>
      </c>
      <c r="E1019" s="33">
        <f>YEAR(Tableau1[[#This Row],[Date]])</f>
        <v>2026</v>
      </c>
      <c r="F1019" s="34"/>
      <c r="G1019" s="34"/>
      <c r="H1019" s="34"/>
      <c r="I1019" s="34"/>
      <c r="J1019" s="34"/>
      <c r="K1019" s="39">
        <f>MOD(Tableau1[[#This Row],[Fin
apm]]-Tableau1[[#This Row],[Début
apm]],1)+MOD(Tableau1[[#This Row],[Fin
matin]]-Tableau1[[#This Row],[Début
matin]],1)</f>
        <v>0</v>
      </c>
      <c r="L1019" s="39">
        <f>IFERROR(VLOOKUP(Tableau1[[#This Row],[Abs.]],Tmotif[],3,0),0)</f>
        <v>0</v>
      </c>
      <c r="M1019" s="46">
        <f ca="1">IF(WEEKDAY(Tableau1[[#This Row],[Date]],2)&lt;7,0,MAX(0,SUM(OFFSET(Tableau1[[#This Row],[Heures]],-6,,7))+SUM(OFFSET(Tableau1[[#This Row],[H_Abs]],-6,,7))-_HS))</f>
        <v>0</v>
      </c>
    </row>
    <row r="1020" spans="2:13" ht="15" hidden="1" customHeight="1" x14ac:dyDescent="0.25">
      <c r="B1020" s="31">
        <f>WEEKNUM(Tableau1[[#This Row],[Date]])</f>
        <v>42</v>
      </c>
      <c r="C1020" s="32">
        <f>debut+ROW()-ROW(Tableau1[[#Headers],[Date]])-1</f>
        <v>46308</v>
      </c>
      <c r="D1020" s="33" t="str">
        <f>UPPER(TEXT((Tableau1[[#This Row],[Date]]),"mmmm"))</f>
        <v>OCTOBRE</v>
      </c>
      <c r="E1020" s="33">
        <f>YEAR(Tableau1[[#This Row],[Date]])</f>
        <v>2026</v>
      </c>
      <c r="F1020" s="34"/>
      <c r="G1020" s="34"/>
      <c r="H1020" s="34"/>
      <c r="I1020" s="34"/>
      <c r="J1020" s="34"/>
      <c r="K1020" s="39">
        <f>MOD(Tableau1[[#This Row],[Fin
apm]]-Tableau1[[#This Row],[Début
apm]],1)+MOD(Tableau1[[#This Row],[Fin
matin]]-Tableau1[[#This Row],[Début
matin]],1)</f>
        <v>0</v>
      </c>
      <c r="L1020" s="39">
        <f>IFERROR(VLOOKUP(Tableau1[[#This Row],[Abs.]],Tmotif[],3,0),0)</f>
        <v>0</v>
      </c>
      <c r="M1020" s="46">
        <f ca="1">IF(WEEKDAY(Tableau1[[#This Row],[Date]],2)&lt;7,0,MAX(0,SUM(OFFSET(Tableau1[[#This Row],[Heures]],-6,,7))+SUM(OFFSET(Tableau1[[#This Row],[H_Abs]],-6,,7))-_HS))</f>
        <v>0</v>
      </c>
    </row>
    <row r="1021" spans="2:13" ht="15" hidden="1" customHeight="1" x14ac:dyDescent="0.25">
      <c r="B1021" s="31">
        <f>WEEKNUM(Tableau1[[#This Row],[Date]])</f>
        <v>42</v>
      </c>
      <c r="C1021" s="32">
        <f>debut+ROW()-ROW(Tableau1[[#Headers],[Date]])-1</f>
        <v>46309</v>
      </c>
      <c r="D1021" s="33" t="str">
        <f>UPPER(TEXT((Tableau1[[#This Row],[Date]]),"mmmm"))</f>
        <v>OCTOBRE</v>
      </c>
      <c r="E1021" s="33">
        <f>YEAR(Tableau1[[#This Row],[Date]])</f>
        <v>2026</v>
      </c>
      <c r="F1021" s="34"/>
      <c r="G1021" s="34"/>
      <c r="H1021" s="34"/>
      <c r="I1021" s="34"/>
      <c r="J1021" s="34"/>
      <c r="K1021" s="39">
        <f>MOD(Tableau1[[#This Row],[Fin
apm]]-Tableau1[[#This Row],[Début
apm]],1)+MOD(Tableau1[[#This Row],[Fin
matin]]-Tableau1[[#This Row],[Début
matin]],1)</f>
        <v>0</v>
      </c>
      <c r="L1021" s="39">
        <f>IFERROR(VLOOKUP(Tableau1[[#This Row],[Abs.]],Tmotif[],3,0),0)</f>
        <v>0</v>
      </c>
      <c r="M1021" s="46">
        <f ca="1">IF(WEEKDAY(Tableau1[[#This Row],[Date]],2)&lt;7,0,MAX(0,SUM(OFFSET(Tableau1[[#This Row],[Heures]],-6,,7))+SUM(OFFSET(Tableau1[[#This Row],[H_Abs]],-6,,7))-_HS))</f>
        <v>0</v>
      </c>
    </row>
    <row r="1022" spans="2:13" ht="15" hidden="1" customHeight="1" x14ac:dyDescent="0.25">
      <c r="B1022" s="31">
        <f>WEEKNUM(Tableau1[[#This Row],[Date]])</f>
        <v>42</v>
      </c>
      <c r="C1022" s="32">
        <f>debut+ROW()-ROW(Tableau1[[#Headers],[Date]])-1</f>
        <v>46310</v>
      </c>
      <c r="D1022" s="33" t="str">
        <f>UPPER(TEXT((Tableau1[[#This Row],[Date]]),"mmmm"))</f>
        <v>OCTOBRE</v>
      </c>
      <c r="E1022" s="33">
        <f>YEAR(Tableau1[[#This Row],[Date]])</f>
        <v>2026</v>
      </c>
      <c r="F1022" s="34"/>
      <c r="G1022" s="34"/>
      <c r="H1022" s="34"/>
      <c r="I1022" s="34"/>
      <c r="J1022" s="34"/>
      <c r="K1022" s="39">
        <f>MOD(Tableau1[[#This Row],[Fin
apm]]-Tableau1[[#This Row],[Début
apm]],1)+MOD(Tableau1[[#This Row],[Fin
matin]]-Tableau1[[#This Row],[Début
matin]],1)</f>
        <v>0</v>
      </c>
      <c r="L1022" s="39">
        <f>IFERROR(VLOOKUP(Tableau1[[#This Row],[Abs.]],Tmotif[],3,0),0)</f>
        <v>0</v>
      </c>
      <c r="M1022" s="46">
        <f ca="1">IF(WEEKDAY(Tableau1[[#This Row],[Date]],2)&lt;7,0,MAX(0,SUM(OFFSET(Tableau1[[#This Row],[Heures]],-6,,7))+SUM(OFFSET(Tableau1[[#This Row],[H_Abs]],-6,,7))-_HS))</f>
        <v>0</v>
      </c>
    </row>
    <row r="1023" spans="2:13" ht="15" hidden="1" customHeight="1" x14ac:dyDescent="0.25">
      <c r="B1023" s="31">
        <f>WEEKNUM(Tableau1[[#This Row],[Date]])</f>
        <v>42</v>
      </c>
      <c r="C1023" s="32">
        <f>debut+ROW()-ROW(Tableau1[[#Headers],[Date]])-1</f>
        <v>46311</v>
      </c>
      <c r="D1023" s="33" t="str">
        <f>UPPER(TEXT((Tableau1[[#This Row],[Date]]),"mmmm"))</f>
        <v>OCTOBRE</v>
      </c>
      <c r="E1023" s="33">
        <f>YEAR(Tableau1[[#This Row],[Date]])</f>
        <v>2026</v>
      </c>
      <c r="F1023" s="34"/>
      <c r="G1023" s="34"/>
      <c r="H1023" s="34"/>
      <c r="I1023" s="34"/>
      <c r="J1023" s="34"/>
      <c r="K1023" s="39">
        <f>MOD(Tableau1[[#This Row],[Fin
apm]]-Tableau1[[#This Row],[Début
apm]],1)+MOD(Tableau1[[#This Row],[Fin
matin]]-Tableau1[[#This Row],[Début
matin]],1)</f>
        <v>0</v>
      </c>
      <c r="L1023" s="39">
        <f>IFERROR(VLOOKUP(Tableau1[[#This Row],[Abs.]],Tmotif[],3,0),0)</f>
        <v>0</v>
      </c>
      <c r="M1023" s="46">
        <f ca="1">IF(WEEKDAY(Tableau1[[#This Row],[Date]],2)&lt;7,0,MAX(0,SUM(OFFSET(Tableau1[[#This Row],[Heures]],-6,,7))+SUM(OFFSET(Tableau1[[#This Row],[H_Abs]],-6,,7))-_HS))</f>
        <v>0</v>
      </c>
    </row>
    <row r="1024" spans="2:13" ht="15" hidden="1" customHeight="1" x14ac:dyDescent="0.25">
      <c r="B1024" s="31">
        <f>WEEKNUM(Tableau1[[#This Row],[Date]])</f>
        <v>42</v>
      </c>
      <c r="C1024" s="32">
        <f>debut+ROW()-ROW(Tableau1[[#Headers],[Date]])-1</f>
        <v>46312</v>
      </c>
      <c r="D1024" s="33" t="str">
        <f>UPPER(TEXT((Tableau1[[#This Row],[Date]]),"mmmm"))</f>
        <v>OCTOBRE</v>
      </c>
      <c r="E1024" s="33">
        <f>YEAR(Tableau1[[#This Row],[Date]])</f>
        <v>2026</v>
      </c>
      <c r="F1024" s="34"/>
      <c r="G1024" s="34"/>
      <c r="H1024" s="34"/>
      <c r="I1024" s="34"/>
      <c r="J1024" s="34"/>
      <c r="K1024" s="39">
        <f>MOD(Tableau1[[#This Row],[Fin
apm]]-Tableau1[[#This Row],[Début
apm]],1)+MOD(Tableau1[[#This Row],[Fin
matin]]-Tableau1[[#This Row],[Début
matin]],1)</f>
        <v>0</v>
      </c>
      <c r="L1024" s="39">
        <f>IFERROR(VLOOKUP(Tableau1[[#This Row],[Abs.]],Tmotif[],3,0),0)</f>
        <v>0</v>
      </c>
      <c r="M1024" s="46">
        <f ca="1">IF(WEEKDAY(Tableau1[[#This Row],[Date]],2)&lt;7,0,MAX(0,SUM(OFFSET(Tableau1[[#This Row],[Heures]],-6,,7))+SUM(OFFSET(Tableau1[[#This Row],[H_Abs]],-6,,7))-_HS))</f>
        <v>0</v>
      </c>
    </row>
    <row r="1025" spans="2:13" ht="15" hidden="1" customHeight="1" x14ac:dyDescent="0.25">
      <c r="B1025" s="31">
        <f>WEEKNUM(Tableau1[[#This Row],[Date]])</f>
        <v>43</v>
      </c>
      <c r="C1025" s="32">
        <f>debut+ROW()-ROW(Tableau1[[#Headers],[Date]])-1</f>
        <v>46313</v>
      </c>
      <c r="D1025" s="33" t="str">
        <f>UPPER(TEXT((Tableau1[[#This Row],[Date]]),"mmmm"))</f>
        <v>OCTOBRE</v>
      </c>
      <c r="E1025" s="33">
        <f>YEAR(Tableau1[[#This Row],[Date]])</f>
        <v>2026</v>
      </c>
      <c r="F1025" s="34"/>
      <c r="G1025" s="34"/>
      <c r="H1025" s="34"/>
      <c r="I1025" s="34"/>
      <c r="J1025" s="34"/>
      <c r="K1025" s="39">
        <f>MOD(Tableau1[[#This Row],[Fin
apm]]-Tableau1[[#This Row],[Début
apm]],1)+MOD(Tableau1[[#This Row],[Fin
matin]]-Tableau1[[#This Row],[Début
matin]],1)</f>
        <v>0</v>
      </c>
      <c r="L1025" s="39">
        <f>IFERROR(VLOOKUP(Tableau1[[#This Row],[Abs.]],Tmotif[],3,0),0)</f>
        <v>0</v>
      </c>
      <c r="M1025" s="46">
        <f ca="1">IF(WEEKDAY(Tableau1[[#This Row],[Date]],2)&lt;7,0,MAX(0,SUM(OFFSET(Tableau1[[#This Row],[Heures]],-6,,7))+SUM(OFFSET(Tableau1[[#This Row],[H_Abs]],-6,,7))-_HS))</f>
        <v>0</v>
      </c>
    </row>
    <row r="1026" spans="2:13" ht="15" hidden="1" customHeight="1" x14ac:dyDescent="0.25">
      <c r="B1026" s="31">
        <f>WEEKNUM(Tableau1[[#This Row],[Date]])</f>
        <v>43</v>
      </c>
      <c r="C1026" s="32">
        <f>debut+ROW()-ROW(Tableau1[[#Headers],[Date]])-1</f>
        <v>46314</v>
      </c>
      <c r="D1026" s="33" t="str">
        <f>UPPER(TEXT((Tableau1[[#This Row],[Date]]),"mmmm"))</f>
        <v>OCTOBRE</v>
      </c>
      <c r="E1026" s="33">
        <f>YEAR(Tableau1[[#This Row],[Date]])</f>
        <v>2026</v>
      </c>
      <c r="F1026" s="34"/>
      <c r="G1026" s="34"/>
      <c r="H1026" s="34"/>
      <c r="I1026" s="34"/>
      <c r="J1026" s="34"/>
      <c r="K1026" s="39">
        <f>MOD(Tableau1[[#This Row],[Fin
apm]]-Tableau1[[#This Row],[Début
apm]],1)+MOD(Tableau1[[#This Row],[Fin
matin]]-Tableau1[[#This Row],[Début
matin]],1)</f>
        <v>0</v>
      </c>
      <c r="L1026" s="39">
        <f>IFERROR(VLOOKUP(Tableau1[[#This Row],[Abs.]],Tmotif[],3,0),0)</f>
        <v>0</v>
      </c>
      <c r="M1026" s="46">
        <f ca="1">IF(WEEKDAY(Tableau1[[#This Row],[Date]],2)&lt;7,0,MAX(0,SUM(OFFSET(Tableau1[[#This Row],[Heures]],-6,,7))+SUM(OFFSET(Tableau1[[#This Row],[H_Abs]],-6,,7))-_HS))</f>
        <v>0</v>
      </c>
    </row>
    <row r="1027" spans="2:13" ht="15" hidden="1" customHeight="1" x14ac:dyDescent="0.25">
      <c r="B1027" s="31">
        <f>WEEKNUM(Tableau1[[#This Row],[Date]])</f>
        <v>43</v>
      </c>
      <c r="C1027" s="32">
        <f>debut+ROW()-ROW(Tableau1[[#Headers],[Date]])-1</f>
        <v>46315</v>
      </c>
      <c r="D1027" s="33" t="str">
        <f>UPPER(TEXT((Tableau1[[#This Row],[Date]]),"mmmm"))</f>
        <v>OCTOBRE</v>
      </c>
      <c r="E1027" s="33">
        <f>YEAR(Tableau1[[#This Row],[Date]])</f>
        <v>2026</v>
      </c>
      <c r="F1027" s="34"/>
      <c r="G1027" s="34"/>
      <c r="H1027" s="34"/>
      <c r="I1027" s="34"/>
      <c r="J1027" s="34"/>
      <c r="K1027" s="39">
        <f>MOD(Tableau1[[#This Row],[Fin
apm]]-Tableau1[[#This Row],[Début
apm]],1)+MOD(Tableau1[[#This Row],[Fin
matin]]-Tableau1[[#This Row],[Début
matin]],1)</f>
        <v>0</v>
      </c>
      <c r="L1027" s="39">
        <f>IFERROR(VLOOKUP(Tableau1[[#This Row],[Abs.]],Tmotif[],3,0),0)</f>
        <v>0</v>
      </c>
      <c r="M1027" s="46">
        <f ca="1">IF(WEEKDAY(Tableau1[[#This Row],[Date]],2)&lt;7,0,MAX(0,SUM(OFFSET(Tableau1[[#This Row],[Heures]],-6,,7))+SUM(OFFSET(Tableau1[[#This Row],[H_Abs]],-6,,7))-_HS))</f>
        <v>0</v>
      </c>
    </row>
    <row r="1028" spans="2:13" ht="15" hidden="1" customHeight="1" x14ac:dyDescent="0.25">
      <c r="B1028" s="31">
        <f>WEEKNUM(Tableau1[[#This Row],[Date]])</f>
        <v>43</v>
      </c>
      <c r="C1028" s="32">
        <f>debut+ROW()-ROW(Tableau1[[#Headers],[Date]])-1</f>
        <v>46316</v>
      </c>
      <c r="D1028" s="33" t="str">
        <f>UPPER(TEXT((Tableau1[[#This Row],[Date]]),"mmmm"))</f>
        <v>OCTOBRE</v>
      </c>
      <c r="E1028" s="33">
        <f>YEAR(Tableau1[[#This Row],[Date]])</f>
        <v>2026</v>
      </c>
      <c r="F1028" s="34"/>
      <c r="G1028" s="34"/>
      <c r="H1028" s="34"/>
      <c r="I1028" s="34"/>
      <c r="J1028" s="34"/>
      <c r="K1028" s="39">
        <f>MOD(Tableau1[[#This Row],[Fin
apm]]-Tableau1[[#This Row],[Début
apm]],1)+MOD(Tableau1[[#This Row],[Fin
matin]]-Tableau1[[#This Row],[Début
matin]],1)</f>
        <v>0</v>
      </c>
      <c r="L1028" s="39">
        <f>IFERROR(VLOOKUP(Tableau1[[#This Row],[Abs.]],Tmotif[],3,0),0)</f>
        <v>0</v>
      </c>
      <c r="M1028" s="46">
        <f ca="1">IF(WEEKDAY(Tableau1[[#This Row],[Date]],2)&lt;7,0,MAX(0,SUM(OFFSET(Tableau1[[#This Row],[Heures]],-6,,7))+SUM(OFFSET(Tableau1[[#This Row],[H_Abs]],-6,,7))-_HS))</f>
        <v>0</v>
      </c>
    </row>
    <row r="1029" spans="2:13" ht="15" hidden="1" customHeight="1" x14ac:dyDescent="0.25">
      <c r="B1029" s="31">
        <f>WEEKNUM(Tableau1[[#This Row],[Date]])</f>
        <v>43</v>
      </c>
      <c r="C1029" s="32">
        <f>debut+ROW()-ROW(Tableau1[[#Headers],[Date]])-1</f>
        <v>46317</v>
      </c>
      <c r="D1029" s="33" t="str">
        <f>UPPER(TEXT((Tableau1[[#This Row],[Date]]),"mmmm"))</f>
        <v>OCTOBRE</v>
      </c>
      <c r="E1029" s="33">
        <f>YEAR(Tableau1[[#This Row],[Date]])</f>
        <v>2026</v>
      </c>
      <c r="F1029" s="34"/>
      <c r="G1029" s="34"/>
      <c r="H1029" s="34"/>
      <c r="I1029" s="34"/>
      <c r="J1029" s="34"/>
      <c r="K1029" s="39">
        <f>MOD(Tableau1[[#This Row],[Fin
apm]]-Tableau1[[#This Row],[Début
apm]],1)+MOD(Tableau1[[#This Row],[Fin
matin]]-Tableau1[[#This Row],[Début
matin]],1)</f>
        <v>0</v>
      </c>
      <c r="L1029" s="39">
        <f>IFERROR(VLOOKUP(Tableau1[[#This Row],[Abs.]],Tmotif[],3,0),0)</f>
        <v>0</v>
      </c>
      <c r="M1029" s="46">
        <f ca="1">IF(WEEKDAY(Tableau1[[#This Row],[Date]],2)&lt;7,0,MAX(0,SUM(OFFSET(Tableau1[[#This Row],[Heures]],-6,,7))+SUM(OFFSET(Tableau1[[#This Row],[H_Abs]],-6,,7))-_HS))</f>
        <v>0</v>
      </c>
    </row>
    <row r="1030" spans="2:13" ht="15" hidden="1" customHeight="1" x14ac:dyDescent="0.25">
      <c r="B1030" s="31">
        <f>WEEKNUM(Tableau1[[#This Row],[Date]])</f>
        <v>43</v>
      </c>
      <c r="C1030" s="32">
        <f>debut+ROW()-ROW(Tableau1[[#Headers],[Date]])-1</f>
        <v>46318</v>
      </c>
      <c r="D1030" s="33" t="str">
        <f>UPPER(TEXT((Tableau1[[#This Row],[Date]]),"mmmm"))</f>
        <v>OCTOBRE</v>
      </c>
      <c r="E1030" s="33">
        <f>YEAR(Tableau1[[#This Row],[Date]])</f>
        <v>2026</v>
      </c>
      <c r="F1030" s="34"/>
      <c r="G1030" s="34"/>
      <c r="H1030" s="34"/>
      <c r="I1030" s="34"/>
      <c r="J1030" s="34"/>
      <c r="K1030" s="39">
        <f>MOD(Tableau1[[#This Row],[Fin
apm]]-Tableau1[[#This Row],[Début
apm]],1)+MOD(Tableau1[[#This Row],[Fin
matin]]-Tableau1[[#This Row],[Début
matin]],1)</f>
        <v>0</v>
      </c>
      <c r="L1030" s="39">
        <f>IFERROR(VLOOKUP(Tableau1[[#This Row],[Abs.]],Tmotif[],3,0),0)</f>
        <v>0</v>
      </c>
      <c r="M1030" s="46">
        <f ca="1">IF(WEEKDAY(Tableau1[[#This Row],[Date]],2)&lt;7,0,MAX(0,SUM(OFFSET(Tableau1[[#This Row],[Heures]],-6,,7))+SUM(OFFSET(Tableau1[[#This Row],[H_Abs]],-6,,7))-_HS))</f>
        <v>0</v>
      </c>
    </row>
    <row r="1031" spans="2:13" ht="15" hidden="1" customHeight="1" x14ac:dyDescent="0.25">
      <c r="B1031" s="31">
        <f>WEEKNUM(Tableau1[[#This Row],[Date]])</f>
        <v>43</v>
      </c>
      <c r="C1031" s="32">
        <f>debut+ROW()-ROW(Tableau1[[#Headers],[Date]])-1</f>
        <v>46319</v>
      </c>
      <c r="D1031" s="33" t="str">
        <f>UPPER(TEXT((Tableau1[[#This Row],[Date]]),"mmmm"))</f>
        <v>OCTOBRE</v>
      </c>
      <c r="E1031" s="33">
        <f>YEAR(Tableau1[[#This Row],[Date]])</f>
        <v>2026</v>
      </c>
      <c r="F1031" s="34"/>
      <c r="G1031" s="34"/>
      <c r="H1031" s="34"/>
      <c r="I1031" s="34"/>
      <c r="J1031" s="34"/>
      <c r="K1031" s="39">
        <f>MOD(Tableau1[[#This Row],[Fin
apm]]-Tableau1[[#This Row],[Début
apm]],1)+MOD(Tableau1[[#This Row],[Fin
matin]]-Tableau1[[#This Row],[Début
matin]],1)</f>
        <v>0</v>
      </c>
      <c r="L1031" s="39">
        <f>IFERROR(VLOOKUP(Tableau1[[#This Row],[Abs.]],Tmotif[],3,0),0)</f>
        <v>0</v>
      </c>
      <c r="M1031" s="46">
        <f ca="1">IF(WEEKDAY(Tableau1[[#This Row],[Date]],2)&lt;7,0,MAX(0,SUM(OFFSET(Tableau1[[#This Row],[Heures]],-6,,7))+SUM(OFFSET(Tableau1[[#This Row],[H_Abs]],-6,,7))-_HS))</f>
        <v>0</v>
      </c>
    </row>
    <row r="1032" spans="2:13" ht="15" hidden="1" customHeight="1" x14ac:dyDescent="0.25">
      <c r="B1032" s="31">
        <f>WEEKNUM(Tableau1[[#This Row],[Date]])</f>
        <v>44</v>
      </c>
      <c r="C1032" s="32">
        <f>debut+ROW()-ROW(Tableau1[[#Headers],[Date]])-1</f>
        <v>46320</v>
      </c>
      <c r="D1032" s="33" t="str">
        <f>UPPER(TEXT((Tableau1[[#This Row],[Date]]),"mmmm"))</f>
        <v>OCTOBRE</v>
      </c>
      <c r="E1032" s="33">
        <f>YEAR(Tableau1[[#This Row],[Date]])</f>
        <v>2026</v>
      </c>
      <c r="F1032" s="34"/>
      <c r="G1032" s="34"/>
      <c r="H1032" s="34"/>
      <c r="I1032" s="34"/>
      <c r="J1032" s="34"/>
      <c r="K1032" s="39">
        <f>MOD(Tableau1[[#This Row],[Fin
apm]]-Tableau1[[#This Row],[Début
apm]],1)+MOD(Tableau1[[#This Row],[Fin
matin]]-Tableau1[[#This Row],[Début
matin]],1)</f>
        <v>0</v>
      </c>
      <c r="L1032" s="39">
        <f>IFERROR(VLOOKUP(Tableau1[[#This Row],[Abs.]],Tmotif[],3,0),0)</f>
        <v>0</v>
      </c>
      <c r="M1032" s="46">
        <f ca="1">IF(WEEKDAY(Tableau1[[#This Row],[Date]],2)&lt;7,0,MAX(0,SUM(OFFSET(Tableau1[[#This Row],[Heures]],-6,,7))+SUM(OFFSET(Tableau1[[#This Row],[H_Abs]],-6,,7))-_HS))</f>
        <v>0</v>
      </c>
    </row>
    <row r="1033" spans="2:13" ht="15" hidden="1" customHeight="1" x14ac:dyDescent="0.25">
      <c r="B1033" s="31">
        <f>WEEKNUM(Tableau1[[#This Row],[Date]])</f>
        <v>44</v>
      </c>
      <c r="C1033" s="32">
        <f>debut+ROW()-ROW(Tableau1[[#Headers],[Date]])-1</f>
        <v>46321</v>
      </c>
      <c r="D1033" s="33" t="str">
        <f>UPPER(TEXT((Tableau1[[#This Row],[Date]]),"mmmm"))</f>
        <v>OCTOBRE</v>
      </c>
      <c r="E1033" s="33">
        <f>YEAR(Tableau1[[#This Row],[Date]])</f>
        <v>2026</v>
      </c>
      <c r="F1033" s="34"/>
      <c r="G1033" s="34"/>
      <c r="H1033" s="34"/>
      <c r="I1033" s="34"/>
      <c r="J1033" s="34"/>
      <c r="K1033" s="39">
        <f>MOD(Tableau1[[#This Row],[Fin
apm]]-Tableau1[[#This Row],[Début
apm]],1)+MOD(Tableau1[[#This Row],[Fin
matin]]-Tableau1[[#This Row],[Début
matin]],1)</f>
        <v>0</v>
      </c>
      <c r="L1033" s="39">
        <f>IFERROR(VLOOKUP(Tableau1[[#This Row],[Abs.]],Tmotif[],3,0),0)</f>
        <v>0</v>
      </c>
      <c r="M1033" s="46">
        <f ca="1">IF(WEEKDAY(Tableau1[[#This Row],[Date]],2)&lt;7,0,MAX(0,SUM(OFFSET(Tableau1[[#This Row],[Heures]],-6,,7))+SUM(OFFSET(Tableau1[[#This Row],[H_Abs]],-6,,7))-_HS))</f>
        <v>0</v>
      </c>
    </row>
    <row r="1034" spans="2:13" ht="15" hidden="1" customHeight="1" x14ac:dyDescent="0.25">
      <c r="B1034" s="31">
        <f>WEEKNUM(Tableau1[[#This Row],[Date]])</f>
        <v>44</v>
      </c>
      <c r="C1034" s="32">
        <f>debut+ROW()-ROW(Tableau1[[#Headers],[Date]])-1</f>
        <v>46322</v>
      </c>
      <c r="D1034" s="33" t="str">
        <f>UPPER(TEXT((Tableau1[[#This Row],[Date]]),"mmmm"))</f>
        <v>OCTOBRE</v>
      </c>
      <c r="E1034" s="33">
        <f>YEAR(Tableau1[[#This Row],[Date]])</f>
        <v>2026</v>
      </c>
      <c r="F1034" s="34"/>
      <c r="G1034" s="34"/>
      <c r="H1034" s="34"/>
      <c r="I1034" s="34"/>
      <c r="J1034" s="34"/>
      <c r="K1034" s="39">
        <f>MOD(Tableau1[[#This Row],[Fin
apm]]-Tableau1[[#This Row],[Début
apm]],1)+MOD(Tableau1[[#This Row],[Fin
matin]]-Tableau1[[#This Row],[Début
matin]],1)</f>
        <v>0</v>
      </c>
      <c r="L1034" s="39">
        <f>IFERROR(VLOOKUP(Tableau1[[#This Row],[Abs.]],Tmotif[],3,0),0)</f>
        <v>0</v>
      </c>
      <c r="M1034" s="46">
        <f ca="1">IF(WEEKDAY(Tableau1[[#This Row],[Date]],2)&lt;7,0,MAX(0,SUM(OFFSET(Tableau1[[#This Row],[Heures]],-6,,7))+SUM(OFFSET(Tableau1[[#This Row],[H_Abs]],-6,,7))-_HS))</f>
        <v>0</v>
      </c>
    </row>
    <row r="1035" spans="2:13" ht="15" hidden="1" customHeight="1" x14ac:dyDescent="0.25">
      <c r="B1035" s="31">
        <f>WEEKNUM(Tableau1[[#This Row],[Date]])</f>
        <v>44</v>
      </c>
      <c r="C1035" s="32">
        <f>debut+ROW()-ROW(Tableau1[[#Headers],[Date]])-1</f>
        <v>46323</v>
      </c>
      <c r="D1035" s="33" t="str">
        <f>UPPER(TEXT((Tableau1[[#This Row],[Date]]),"mmmm"))</f>
        <v>OCTOBRE</v>
      </c>
      <c r="E1035" s="33">
        <f>YEAR(Tableau1[[#This Row],[Date]])</f>
        <v>2026</v>
      </c>
      <c r="F1035" s="34"/>
      <c r="G1035" s="34"/>
      <c r="H1035" s="34"/>
      <c r="I1035" s="34"/>
      <c r="J1035" s="34"/>
      <c r="K1035" s="39">
        <f>MOD(Tableau1[[#This Row],[Fin
apm]]-Tableau1[[#This Row],[Début
apm]],1)+MOD(Tableau1[[#This Row],[Fin
matin]]-Tableau1[[#This Row],[Début
matin]],1)</f>
        <v>0</v>
      </c>
      <c r="L1035" s="39">
        <f>IFERROR(VLOOKUP(Tableau1[[#This Row],[Abs.]],Tmotif[],3,0),0)</f>
        <v>0</v>
      </c>
      <c r="M1035" s="46">
        <f ca="1">IF(WEEKDAY(Tableau1[[#This Row],[Date]],2)&lt;7,0,MAX(0,SUM(OFFSET(Tableau1[[#This Row],[Heures]],-6,,7))+SUM(OFFSET(Tableau1[[#This Row],[H_Abs]],-6,,7))-_HS))</f>
        <v>0</v>
      </c>
    </row>
    <row r="1036" spans="2:13" ht="15" hidden="1" customHeight="1" x14ac:dyDescent="0.25">
      <c r="B1036" s="31">
        <f>WEEKNUM(Tableau1[[#This Row],[Date]])</f>
        <v>44</v>
      </c>
      <c r="C1036" s="32">
        <f>debut+ROW()-ROW(Tableau1[[#Headers],[Date]])-1</f>
        <v>46324</v>
      </c>
      <c r="D1036" s="33" t="str">
        <f>UPPER(TEXT((Tableau1[[#This Row],[Date]]),"mmmm"))</f>
        <v>OCTOBRE</v>
      </c>
      <c r="E1036" s="33">
        <f>YEAR(Tableau1[[#This Row],[Date]])</f>
        <v>2026</v>
      </c>
      <c r="F1036" s="34"/>
      <c r="G1036" s="34"/>
      <c r="H1036" s="34"/>
      <c r="I1036" s="34"/>
      <c r="J1036" s="34"/>
      <c r="K1036" s="39">
        <f>MOD(Tableau1[[#This Row],[Fin
apm]]-Tableau1[[#This Row],[Début
apm]],1)+MOD(Tableau1[[#This Row],[Fin
matin]]-Tableau1[[#This Row],[Début
matin]],1)</f>
        <v>0</v>
      </c>
      <c r="L1036" s="39">
        <f>IFERROR(VLOOKUP(Tableau1[[#This Row],[Abs.]],Tmotif[],3,0),0)</f>
        <v>0</v>
      </c>
      <c r="M1036" s="46">
        <f ca="1">IF(WEEKDAY(Tableau1[[#This Row],[Date]],2)&lt;7,0,MAX(0,SUM(OFFSET(Tableau1[[#This Row],[Heures]],-6,,7))+SUM(OFFSET(Tableau1[[#This Row],[H_Abs]],-6,,7))-_HS))</f>
        <v>0</v>
      </c>
    </row>
    <row r="1037" spans="2:13" ht="15" hidden="1" customHeight="1" x14ac:dyDescent="0.25">
      <c r="B1037" s="31">
        <f>WEEKNUM(Tableau1[[#This Row],[Date]])</f>
        <v>44</v>
      </c>
      <c r="C1037" s="32">
        <f>debut+ROW()-ROW(Tableau1[[#Headers],[Date]])-1</f>
        <v>46325</v>
      </c>
      <c r="D1037" s="33" t="str">
        <f>UPPER(TEXT((Tableau1[[#This Row],[Date]]),"mmmm"))</f>
        <v>OCTOBRE</v>
      </c>
      <c r="E1037" s="33">
        <f>YEAR(Tableau1[[#This Row],[Date]])</f>
        <v>2026</v>
      </c>
      <c r="F1037" s="34"/>
      <c r="G1037" s="34"/>
      <c r="H1037" s="34"/>
      <c r="I1037" s="34"/>
      <c r="J1037" s="34"/>
      <c r="K1037" s="39">
        <f>MOD(Tableau1[[#This Row],[Fin
apm]]-Tableau1[[#This Row],[Début
apm]],1)+MOD(Tableau1[[#This Row],[Fin
matin]]-Tableau1[[#This Row],[Début
matin]],1)</f>
        <v>0</v>
      </c>
      <c r="L1037" s="39">
        <f>IFERROR(VLOOKUP(Tableau1[[#This Row],[Abs.]],Tmotif[],3,0),0)</f>
        <v>0</v>
      </c>
      <c r="M1037" s="46">
        <f ca="1">IF(WEEKDAY(Tableau1[[#This Row],[Date]],2)&lt;7,0,MAX(0,SUM(OFFSET(Tableau1[[#This Row],[Heures]],-6,,7))+SUM(OFFSET(Tableau1[[#This Row],[H_Abs]],-6,,7))-_HS))</f>
        <v>0</v>
      </c>
    </row>
    <row r="1038" spans="2:13" ht="15" hidden="1" customHeight="1" x14ac:dyDescent="0.25">
      <c r="B1038" s="31">
        <f>WEEKNUM(Tableau1[[#This Row],[Date]])</f>
        <v>44</v>
      </c>
      <c r="C1038" s="32">
        <f>debut+ROW()-ROW(Tableau1[[#Headers],[Date]])-1</f>
        <v>46326</v>
      </c>
      <c r="D1038" s="33" t="str">
        <f>UPPER(TEXT((Tableau1[[#This Row],[Date]]),"mmmm"))</f>
        <v>OCTOBRE</v>
      </c>
      <c r="E1038" s="33">
        <f>YEAR(Tableau1[[#This Row],[Date]])</f>
        <v>2026</v>
      </c>
      <c r="F1038" s="34"/>
      <c r="G1038" s="34"/>
      <c r="H1038" s="34"/>
      <c r="I1038" s="34"/>
      <c r="J1038" s="34"/>
      <c r="K1038" s="39">
        <f>MOD(Tableau1[[#This Row],[Fin
apm]]-Tableau1[[#This Row],[Début
apm]],1)+MOD(Tableau1[[#This Row],[Fin
matin]]-Tableau1[[#This Row],[Début
matin]],1)</f>
        <v>0</v>
      </c>
      <c r="L1038" s="39">
        <f>IFERROR(VLOOKUP(Tableau1[[#This Row],[Abs.]],Tmotif[],3,0),0)</f>
        <v>0</v>
      </c>
      <c r="M1038" s="46">
        <f ca="1">IF(WEEKDAY(Tableau1[[#This Row],[Date]],2)&lt;7,0,MAX(0,SUM(OFFSET(Tableau1[[#This Row],[Heures]],-6,,7))+SUM(OFFSET(Tableau1[[#This Row],[H_Abs]],-6,,7))-_HS))</f>
        <v>0</v>
      </c>
    </row>
    <row r="1039" spans="2:13" ht="15" hidden="1" customHeight="1" x14ac:dyDescent="0.25">
      <c r="B1039" s="31">
        <f>WEEKNUM(Tableau1[[#This Row],[Date]])</f>
        <v>45</v>
      </c>
      <c r="C1039" s="32">
        <f>debut+ROW()-ROW(Tableau1[[#Headers],[Date]])-1</f>
        <v>46327</v>
      </c>
      <c r="D1039" s="33" t="str">
        <f>UPPER(TEXT((Tableau1[[#This Row],[Date]]),"mmmm"))</f>
        <v>NOVEMBRE</v>
      </c>
      <c r="E1039" s="33">
        <f>YEAR(Tableau1[[#This Row],[Date]])</f>
        <v>2026</v>
      </c>
      <c r="F1039" s="34"/>
      <c r="G1039" s="34"/>
      <c r="H1039" s="34"/>
      <c r="I1039" s="34"/>
      <c r="J1039" s="34"/>
      <c r="K1039" s="39">
        <f>MOD(Tableau1[[#This Row],[Fin
apm]]-Tableau1[[#This Row],[Début
apm]],1)+MOD(Tableau1[[#This Row],[Fin
matin]]-Tableau1[[#This Row],[Début
matin]],1)</f>
        <v>0</v>
      </c>
      <c r="L1039" s="39">
        <f>IFERROR(VLOOKUP(Tableau1[[#This Row],[Abs.]],Tmotif[],3,0),0)</f>
        <v>0</v>
      </c>
      <c r="M1039" s="46">
        <f ca="1">IF(WEEKDAY(Tableau1[[#This Row],[Date]],2)&lt;7,0,MAX(0,SUM(OFFSET(Tableau1[[#This Row],[Heures]],-6,,7))+SUM(OFFSET(Tableau1[[#This Row],[H_Abs]],-6,,7))-_HS))</f>
        <v>0</v>
      </c>
    </row>
    <row r="1040" spans="2:13" ht="15" hidden="1" customHeight="1" x14ac:dyDescent="0.25">
      <c r="B1040" s="31">
        <f>WEEKNUM(Tableau1[[#This Row],[Date]])</f>
        <v>45</v>
      </c>
      <c r="C1040" s="32">
        <f>debut+ROW()-ROW(Tableau1[[#Headers],[Date]])-1</f>
        <v>46328</v>
      </c>
      <c r="D1040" s="33" t="str">
        <f>UPPER(TEXT((Tableau1[[#This Row],[Date]]),"mmmm"))</f>
        <v>NOVEMBRE</v>
      </c>
      <c r="E1040" s="33">
        <f>YEAR(Tableau1[[#This Row],[Date]])</f>
        <v>2026</v>
      </c>
      <c r="F1040" s="34"/>
      <c r="G1040" s="34"/>
      <c r="H1040" s="34"/>
      <c r="I1040" s="34"/>
      <c r="J1040" s="34"/>
      <c r="K1040" s="39">
        <f>MOD(Tableau1[[#This Row],[Fin
apm]]-Tableau1[[#This Row],[Début
apm]],1)+MOD(Tableau1[[#This Row],[Fin
matin]]-Tableau1[[#This Row],[Début
matin]],1)</f>
        <v>0</v>
      </c>
      <c r="L1040" s="39">
        <f>IFERROR(VLOOKUP(Tableau1[[#This Row],[Abs.]],Tmotif[],3,0),0)</f>
        <v>0</v>
      </c>
      <c r="M1040" s="46">
        <f ca="1">IF(WEEKDAY(Tableau1[[#This Row],[Date]],2)&lt;7,0,MAX(0,SUM(OFFSET(Tableau1[[#This Row],[Heures]],-6,,7))+SUM(OFFSET(Tableau1[[#This Row],[H_Abs]],-6,,7))-_HS))</f>
        <v>0</v>
      </c>
    </row>
    <row r="1041" spans="2:13" ht="15" hidden="1" customHeight="1" x14ac:dyDescent="0.25">
      <c r="B1041" s="31">
        <f>WEEKNUM(Tableau1[[#This Row],[Date]])</f>
        <v>45</v>
      </c>
      <c r="C1041" s="32">
        <f>debut+ROW()-ROW(Tableau1[[#Headers],[Date]])-1</f>
        <v>46329</v>
      </c>
      <c r="D1041" s="33" t="str">
        <f>UPPER(TEXT((Tableau1[[#This Row],[Date]]),"mmmm"))</f>
        <v>NOVEMBRE</v>
      </c>
      <c r="E1041" s="33">
        <f>YEAR(Tableau1[[#This Row],[Date]])</f>
        <v>2026</v>
      </c>
      <c r="F1041" s="34"/>
      <c r="G1041" s="34"/>
      <c r="H1041" s="34"/>
      <c r="I1041" s="34"/>
      <c r="J1041" s="34"/>
      <c r="K1041" s="39">
        <f>MOD(Tableau1[[#This Row],[Fin
apm]]-Tableau1[[#This Row],[Début
apm]],1)+MOD(Tableau1[[#This Row],[Fin
matin]]-Tableau1[[#This Row],[Début
matin]],1)</f>
        <v>0</v>
      </c>
      <c r="L1041" s="39">
        <f>IFERROR(VLOOKUP(Tableau1[[#This Row],[Abs.]],Tmotif[],3,0),0)</f>
        <v>0</v>
      </c>
      <c r="M1041" s="46">
        <f ca="1">IF(WEEKDAY(Tableau1[[#This Row],[Date]],2)&lt;7,0,MAX(0,SUM(OFFSET(Tableau1[[#This Row],[Heures]],-6,,7))+SUM(OFFSET(Tableau1[[#This Row],[H_Abs]],-6,,7))-_HS))</f>
        <v>0</v>
      </c>
    </row>
    <row r="1042" spans="2:13" ht="15" hidden="1" customHeight="1" x14ac:dyDescent="0.25">
      <c r="B1042" s="31">
        <f>WEEKNUM(Tableau1[[#This Row],[Date]])</f>
        <v>45</v>
      </c>
      <c r="C1042" s="32">
        <f>debut+ROW()-ROW(Tableau1[[#Headers],[Date]])-1</f>
        <v>46330</v>
      </c>
      <c r="D1042" s="33" t="str">
        <f>UPPER(TEXT((Tableau1[[#This Row],[Date]]),"mmmm"))</f>
        <v>NOVEMBRE</v>
      </c>
      <c r="E1042" s="33">
        <f>YEAR(Tableau1[[#This Row],[Date]])</f>
        <v>2026</v>
      </c>
      <c r="F1042" s="34"/>
      <c r="G1042" s="34"/>
      <c r="H1042" s="34"/>
      <c r="I1042" s="34"/>
      <c r="J1042" s="34"/>
      <c r="K1042" s="39">
        <f>MOD(Tableau1[[#This Row],[Fin
apm]]-Tableau1[[#This Row],[Début
apm]],1)+MOD(Tableau1[[#This Row],[Fin
matin]]-Tableau1[[#This Row],[Début
matin]],1)</f>
        <v>0</v>
      </c>
      <c r="L1042" s="39">
        <f>IFERROR(VLOOKUP(Tableau1[[#This Row],[Abs.]],Tmotif[],3,0),0)</f>
        <v>0</v>
      </c>
      <c r="M1042" s="46">
        <f ca="1">IF(WEEKDAY(Tableau1[[#This Row],[Date]],2)&lt;7,0,MAX(0,SUM(OFFSET(Tableau1[[#This Row],[Heures]],-6,,7))+SUM(OFFSET(Tableau1[[#This Row],[H_Abs]],-6,,7))-_HS))</f>
        <v>0</v>
      </c>
    </row>
    <row r="1043" spans="2:13" ht="15" hidden="1" customHeight="1" x14ac:dyDescent="0.25">
      <c r="B1043" s="31">
        <f>WEEKNUM(Tableau1[[#This Row],[Date]])</f>
        <v>45</v>
      </c>
      <c r="C1043" s="32">
        <f>debut+ROW()-ROW(Tableau1[[#Headers],[Date]])-1</f>
        <v>46331</v>
      </c>
      <c r="D1043" s="33" t="str">
        <f>UPPER(TEXT((Tableau1[[#This Row],[Date]]),"mmmm"))</f>
        <v>NOVEMBRE</v>
      </c>
      <c r="E1043" s="33">
        <f>YEAR(Tableau1[[#This Row],[Date]])</f>
        <v>2026</v>
      </c>
      <c r="F1043" s="34"/>
      <c r="G1043" s="34"/>
      <c r="H1043" s="34"/>
      <c r="I1043" s="34"/>
      <c r="J1043" s="34"/>
      <c r="K1043" s="39">
        <f>MOD(Tableau1[[#This Row],[Fin
apm]]-Tableau1[[#This Row],[Début
apm]],1)+MOD(Tableau1[[#This Row],[Fin
matin]]-Tableau1[[#This Row],[Début
matin]],1)</f>
        <v>0</v>
      </c>
      <c r="L1043" s="39">
        <f>IFERROR(VLOOKUP(Tableau1[[#This Row],[Abs.]],Tmotif[],3,0),0)</f>
        <v>0</v>
      </c>
      <c r="M1043" s="46">
        <f ca="1">IF(WEEKDAY(Tableau1[[#This Row],[Date]],2)&lt;7,0,MAX(0,SUM(OFFSET(Tableau1[[#This Row],[Heures]],-6,,7))+SUM(OFFSET(Tableau1[[#This Row],[H_Abs]],-6,,7))-_HS))</f>
        <v>0</v>
      </c>
    </row>
    <row r="1044" spans="2:13" ht="15" hidden="1" customHeight="1" x14ac:dyDescent="0.25">
      <c r="B1044" s="31">
        <f>WEEKNUM(Tableau1[[#This Row],[Date]])</f>
        <v>45</v>
      </c>
      <c r="C1044" s="32">
        <f>debut+ROW()-ROW(Tableau1[[#Headers],[Date]])-1</f>
        <v>46332</v>
      </c>
      <c r="D1044" s="33" t="str">
        <f>UPPER(TEXT((Tableau1[[#This Row],[Date]]),"mmmm"))</f>
        <v>NOVEMBRE</v>
      </c>
      <c r="E1044" s="33">
        <f>YEAR(Tableau1[[#This Row],[Date]])</f>
        <v>2026</v>
      </c>
      <c r="F1044" s="34"/>
      <c r="G1044" s="34"/>
      <c r="H1044" s="34"/>
      <c r="I1044" s="34"/>
      <c r="J1044" s="34"/>
      <c r="K1044" s="39">
        <f>MOD(Tableau1[[#This Row],[Fin
apm]]-Tableau1[[#This Row],[Début
apm]],1)+MOD(Tableau1[[#This Row],[Fin
matin]]-Tableau1[[#This Row],[Début
matin]],1)</f>
        <v>0</v>
      </c>
      <c r="L1044" s="39">
        <f>IFERROR(VLOOKUP(Tableau1[[#This Row],[Abs.]],Tmotif[],3,0),0)</f>
        <v>0</v>
      </c>
      <c r="M1044" s="46">
        <f ca="1">IF(WEEKDAY(Tableau1[[#This Row],[Date]],2)&lt;7,0,MAX(0,SUM(OFFSET(Tableau1[[#This Row],[Heures]],-6,,7))+SUM(OFFSET(Tableau1[[#This Row],[H_Abs]],-6,,7))-_HS))</f>
        <v>0</v>
      </c>
    </row>
    <row r="1045" spans="2:13" ht="15" hidden="1" customHeight="1" x14ac:dyDescent="0.25">
      <c r="B1045" s="31">
        <f>WEEKNUM(Tableau1[[#This Row],[Date]])</f>
        <v>45</v>
      </c>
      <c r="C1045" s="32">
        <f>debut+ROW()-ROW(Tableau1[[#Headers],[Date]])-1</f>
        <v>46333</v>
      </c>
      <c r="D1045" s="33" t="str">
        <f>UPPER(TEXT((Tableau1[[#This Row],[Date]]),"mmmm"))</f>
        <v>NOVEMBRE</v>
      </c>
      <c r="E1045" s="33">
        <f>YEAR(Tableau1[[#This Row],[Date]])</f>
        <v>2026</v>
      </c>
      <c r="F1045" s="34"/>
      <c r="G1045" s="34"/>
      <c r="H1045" s="34"/>
      <c r="I1045" s="34"/>
      <c r="J1045" s="34"/>
      <c r="K1045" s="39">
        <f>MOD(Tableau1[[#This Row],[Fin
apm]]-Tableau1[[#This Row],[Début
apm]],1)+MOD(Tableau1[[#This Row],[Fin
matin]]-Tableau1[[#This Row],[Début
matin]],1)</f>
        <v>0</v>
      </c>
      <c r="L1045" s="39">
        <f>IFERROR(VLOOKUP(Tableau1[[#This Row],[Abs.]],Tmotif[],3,0),0)</f>
        <v>0</v>
      </c>
      <c r="M1045" s="46">
        <f ca="1">IF(WEEKDAY(Tableau1[[#This Row],[Date]],2)&lt;7,0,MAX(0,SUM(OFFSET(Tableau1[[#This Row],[Heures]],-6,,7))+SUM(OFFSET(Tableau1[[#This Row],[H_Abs]],-6,,7))-_HS))</f>
        <v>0</v>
      </c>
    </row>
    <row r="1046" spans="2:13" ht="15" hidden="1" customHeight="1" x14ac:dyDescent="0.25">
      <c r="B1046" s="31">
        <f>WEEKNUM(Tableau1[[#This Row],[Date]])</f>
        <v>46</v>
      </c>
      <c r="C1046" s="32">
        <f>debut+ROW()-ROW(Tableau1[[#Headers],[Date]])-1</f>
        <v>46334</v>
      </c>
      <c r="D1046" s="33" t="str">
        <f>UPPER(TEXT((Tableau1[[#This Row],[Date]]),"mmmm"))</f>
        <v>NOVEMBRE</v>
      </c>
      <c r="E1046" s="33">
        <f>YEAR(Tableau1[[#This Row],[Date]])</f>
        <v>2026</v>
      </c>
      <c r="F1046" s="34"/>
      <c r="G1046" s="34"/>
      <c r="H1046" s="34"/>
      <c r="I1046" s="34"/>
      <c r="J1046" s="34"/>
      <c r="K1046" s="39">
        <f>MOD(Tableau1[[#This Row],[Fin
apm]]-Tableau1[[#This Row],[Début
apm]],1)+MOD(Tableau1[[#This Row],[Fin
matin]]-Tableau1[[#This Row],[Début
matin]],1)</f>
        <v>0</v>
      </c>
      <c r="L1046" s="39">
        <f>IFERROR(VLOOKUP(Tableau1[[#This Row],[Abs.]],Tmotif[],3,0),0)</f>
        <v>0</v>
      </c>
      <c r="M1046" s="46">
        <f ca="1">IF(WEEKDAY(Tableau1[[#This Row],[Date]],2)&lt;7,0,MAX(0,SUM(OFFSET(Tableau1[[#This Row],[Heures]],-6,,7))+SUM(OFFSET(Tableau1[[#This Row],[H_Abs]],-6,,7))-_HS))</f>
        <v>0</v>
      </c>
    </row>
    <row r="1047" spans="2:13" ht="15" hidden="1" customHeight="1" x14ac:dyDescent="0.25">
      <c r="B1047" s="31">
        <f>WEEKNUM(Tableau1[[#This Row],[Date]])</f>
        <v>46</v>
      </c>
      <c r="C1047" s="32">
        <f>debut+ROW()-ROW(Tableau1[[#Headers],[Date]])-1</f>
        <v>46335</v>
      </c>
      <c r="D1047" s="33" t="str">
        <f>UPPER(TEXT((Tableau1[[#This Row],[Date]]),"mmmm"))</f>
        <v>NOVEMBRE</v>
      </c>
      <c r="E1047" s="33">
        <f>YEAR(Tableau1[[#This Row],[Date]])</f>
        <v>2026</v>
      </c>
      <c r="F1047" s="34"/>
      <c r="G1047" s="34"/>
      <c r="H1047" s="34"/>
      <c r="I1047" s="34"/>
      <c r="J1047" s="34"/>
      <c r="K1047" s="39">
        <f>MOD(Tableau1[[#This Row],[Fin
apm]]-Tableau1[[#This Row],[Début
apm]],1)+MOD(Tableau1[[#This Row],[Fin
matin]]-Tableau1[[#This Row],[Début
matin]],1)</f>
        <v>0</v>
      </c>
      <c r="L1047" s="39">
        <f>IFERROR(VLOOKUP(Tableau1[[#This Row],[Abs.]],Tmotif[],3,0),0)</f>
        <v>0</v>
      </c>
      <c r="M1047" s="46">
        <f ca="1">IF(WEEKDAY(Tableau1[[#This Row],[Date]],2)&lt;7,0,MAX(0,SUM(OFFSET(Tableau1[[#This Row],[Heures]],-6,,7))+SUM(OFFSET(Tableau1[[#This Row],[H_Abs]],-6,,7))-_HS))</f>
        <v>0</v>
      </c>
    </row>
    <row r="1048" spans="2:13" ht="15" hidden="1" customHeight="1" x14ac:dyDescent="0.25">
      <c r="B1048" s="31">
        <f>WEEKNUM(Tableau1[[#This Row],[Date]])</f>
        <v>46</v>
      </c>
      <c r="C1048" s="32">
        <f>debut+ROW()-ROW(Tableau1[[#Headers],[Date]])-1</f>
        <v>46336</v>
      </c>
      <c r="D1048" s="33" t="str">
        <f>UPPER(TEXT((Tableau1[[#This Row],[Date]]),"mmmm"))</f>
        <v>NOVEMBRE</v>
      </c>
      <c r="E1048" s="33">
        <f>YEAR(Tableau1[[#This Row],[Date]])</f>
        <v>2026</v>
      </c>
      <c r="F1048" s="34"/>
      <c r="G1048" s="34"/>
      <c r="H1048" s="34"/>
      <c r="I1048" s="34"/>
      <c r="J1048" s="34"/>
      <c r="K1048" s="39">
        <f>MOD(Tableau1[[#This Row],[Fin
apm]]-Tableau1[[#This Row],[Début
apm]],1)+MOD(Tableau1[[#This Row],[Fin
matin]]-Tableau1[[#This Row],[Début
matin]],1)</f>
        <v>0</v>
      </c>
      <c r="L1048" s="39">
        <f>IFERROR(VLOOKUP(Tableau1[[#This Row],[Abs.]],Tmotif[],3,0),0)</f>
        <v>0</v>
      </c>
      <c r="M1048" s="46">
        <f ca="1">IF(WEEKDAY(Tableau1[[#This Row],[Date]],2)&lt;7,0,MAX(0,SUM(OFFSET(Tableau1[[#This Row],[Heures]],-6,,7))+SUM(OFFSET(Tableau1[[#This Row],[H_Abs]],-6,,7))-_HS))</f>
        <v>0</v>
      </c>
    </row>
    <row r="1049" spans="2:13" ht="15" hidden="1" customHeight="1" x14ac:dyDescent="0.25">
      <c r="B1049" s="31">
        <f>WEEKNUM(Tableau1[[#This Row],[Date]])</f>
        <v>46</v>
      </c>
      <c r="C1049" s="32">
        <f>debut+ROW()-ROW(Tableau1[[#Headers],[Date]])-1</f>
        <v>46337</v>
      </c>
      <c r="D1049" s="33" t="str">
        <f>UPPER(TEXT((Tableau1[[#This Row],[Date]]),"mmmm"))</f>
        <v>NOVEMBRE</v>
      </c>
      <c r="E1049" s="33">
        <f>YEAR(Tableau1[[#This Row],[Date]])</f>
        <v>2026</v>
      </c>
      <c r="F1049" s="34"/>
      <c r="G1049" s="34"/>
      <c r="H1049" s="34"/>
      <c r="I1049" s="34"/>
      <c r="J1049" s="34"/>
      <c r="K1049" s="39">
        <f>MOD(Tableau1[[#This Row],[Fin
apm]]-Tableau1[[#This Row],[Début
apm]],1)+MOD(Tableau1[[#This Row],[Fin
matin]]-Tableau1[[#This Row],[Début
matin]],1)</f>
        <v>0</v>
      </c>
      <c r="L1049" s="39">
        <f>IFERROR(VLOOKUP(Tableau1[[#This Row],[Abs.]],Tmotif[],3,0),0)</f>
        <v>0</v>
      </c>
      <c r="M1049" s="46">
        <f ca="1">IF(WEEKDAY(Tableau1[[#This Row],[Date]],2)&lt;7,0,MAX(0,SUM(OFFSET(Tableau1[[#This Row],[Heures]],-6,,7))+SUM(OFFSET(Tableau1[[#This Row],[H_Abs]],-6,,7))-_HS))</f>
        <v>0</v>
      </c>
    </row>
    <row r="1050" spans="2:13" ht="15" hidden="1" customHeight="1" x14ac:dyDescent="0.25">
      <c r="B1050" s="31">
        <f>WEEKNUM(Tableau1[[#This Row],[Date]])</f>
        <v>46</v>
      </c>
      <c r="C1050" s="32">
        <f>debut+ROW()-ROW(Tableau1[[#Headers],[Date]])-1</f>
        <v>46338</v>
      </c>
      <c r="D1050" s="33" t="str">
        <f>UPPER(TEXT((Tableau1[[#This Row],[Date]]),"mmmm"))</f>
        <v>NOVEMBRE</v>
      </c>
      <c r="E1050" s="33">
        <f>YEAR(Tableau1[[#This Row],[Date]])</f>
        <v>2026</v>
      </c>
      <c r="F1050" s="34"/>
      <c r="G1050" s="34"/>
      <c r="H1050" s="34"/>
      <c r="I1050" s="34"/>
      <c r="J1050" s="34"/>
      <c r="K1050" s="39">
        <f>MOD(Tableau1[[#This Row],[Fin
apm]]-Tableau1[[#This Row],[Début
apm]],1)+MOD(Tableau1[[#This Row],[Fin
matin]]-Tableau1[[#This Row],[Début
matin]],1)</f>
        <v>0</v>
      </c>
      <c r="L1050" s="39">
        <f>IFERROR(VLOOKUP(Tableau1[[#This Row],[Abs.]],Tmotif[],3,0),0)</f>
        <v>0</v>
      </c>
      <c r="M1050" s="46">
        <f ca="1">IF(WEEKDAY(Tableau1[[#This Row],[Date]],2)&lt;7,0,MAX(0,SUM(OFFSET(Tableau1[[#This Row],[Heures]],-6,,7))+SUM(OFFSET(Tableau1[[#This Row],[H_Abs]],-6,,7))-_HS))</f>
        <v>0</v>
      </c>
    </row>
    <row r="1051" spans="2:13" ht="15" hidden="1" customHeight="1" x14ac:dyDescent="0.25">
      <c r="B1051" s="31">
        <f>WEEKNUM(Tableau1[[#This Row],[Date]])</f>
        <v>46</v>
      </c>
      <c r="C1051" s="32">
        <f>debut+ROW()-ROW(Tableau1[[#Headers],[Date]])-1</f>
        <v>46339</v>
      </c>
      <c r="D1051" s="33" t="str">
        <f>UPPER(TEXT((Tableau1[[#This Row],[Date]]),"mmmm"))</f>
        <v>NOVEMBRE</v>
      </c>
      <c r="E1051" s="33">
        <f>YEAR(Tableau1[[#This Row],[Date]])</f>
        <v>2026</v>
      </c>
      <c r="F1051" s="34"/>
      <c r="G1051" s="34"/>
      <c r="H1051" s="34"/>
      <c r="I1051" s="34"/>
      <c r="J1051" s="34"/>
      <c r="K1051" s="39">
        <f>MOD(Tableau1[[#This Row],[Fin
apm]]-Tableau1[[#This Row],[Début
apm]],1)+MOD(Tableau1[[#This Row],[Fin
matin]]-Tableau1[[#This Row],[Début
matin]],1)</f>
        <v>0</v>
      </c>
      <c r="L1051" s="39">
        <f>IFERROR(VLOOKUP(Tableau1[[#This Row],[Abs.]],Tmotif[],3,0),0)</f>
        <v>0</v>
      </c>
      <c r="M1051" s="46">
        <f ca="1">IF(WEEKDAY(Tableau1[[#This Row],[Date]],2)&lt;7,0,MAX(0,SUM(OFFSET(Tableau1[[#This Row],[Heures]],-6,,7))+SUM(OFFSET(Tableau1[[#This Row],[H_Abs]],-6,,7))-_HS))</f>
        <v>0</v>
      </c>
    </row>
    <row r="1052" spans="2:13" ht="15" hidden="1" customHeight="1" x14ac:dyDescent="0.25">
      <c r="B1052" s="31">
        <f>WEEKNUM(Tableau1[[#This Row],[Date]])</f>
        <v>46</v>
      </c>
      <c r="C1052" s="32">
        <f>debut+ROW()-ROW(Tableau1[[#Headers],[Date]])-1</f>
        <v>46340</v>
      </c>
      <c r="D1052" s="33" t="str">
        <f>UPPER(TEXT((Tableau1[[#This Row],[Date]]),"mmmm"))</f>
        <v>NOVEMBRE</v>
      </c>
      <c r="E1052" s="33">
        <f>YEAR(Tableau1[[#This Row],[Date]])</f>
        <v>2026</v>
      </c>
      <c r="F1052" s="34"/>
      <c r="G1052" s="34"/>
      <c r="H1052" s="34"/>
      <c r="I1052" s="34"/>
      <c r="J1052" s="34"/>
      <c r="K1052" s="39">
        <f>MOD(Tableau1[[#This Row],[Fin
apm]]-Tableau1[[#This Row],[Début
apm]],1)+MOD(Tableau1[[#This Row],[Fin
matin]]-Tableau1[[#This Row],[Début
matin]],1)</f>
        <v>0</v>
      </c>
      <c r="L1052" s="39">
        <f>IFERROR(VLOOKUP(Tableau1[[#This Row],[Abs.]],Tmotif[],3,0),0)</f>
        <v>0</v>
      </c>
      <c r="M1052" s="46">
        <f ca="1">IF(WEEKDAY(Tableau1[[#This Row],[Date]],2)&lt;7,0,MAX(0,SUM(OFFSET(Tableau1[[#This Row],[Heures]],-6,,7))+SUM(OFFSET(Tableau1[[#This Row],[H_Abs]],-6,,7))-_HS))</f>
        <v>0</v>
      </c>
    </row>
    <row r="1053" spans="2:13" ht="15" hidden="1" customHeight="1" x14ac:dyDescent="0.25">
      <c r="B1053" s="31">
        <f>WEEKNUM(Tableau1[[#This Row],[Date]])</f>
        <v>47</v>
      </c>
      <c r="C1053" s="32">
        <f>debut+ROW()-ROW(Tableau1[[#Headers],[Date]])-1</f>
        <v>46341</v>
      </c>
      <c r="D1053" s="33" t="str">
        <f>UPPER(TEXT((Tableau1[[#This Row],[Date]]),"mmmm"))</f>
        <v>NOVEMBRE</v>
      </c>
      <c r="E1053" s="33">
        <f>YEAR(Tableau1[[#This Row],[Date]])</f>
        <v>2026</v>
      </c>
      <c r="F1053" s="34"/>
      <c r="G1053" s="34"/>
      <c r="H1053" s="34"/>
      <c r="I1053" s="34"/>
      <c r="J1053" s="34"/>
      <c r="K1053" s="39">
        <f>MOD(Tableau1[[#This Row],[Fin
apm]]-Tableau1[[#This Row],[Début
apm]],1)+MOD(Tableau1[[#This Row],[Fin
matin]]-Tableau1[[#This Row],[Début
matin]],1)</f>
        <v>0</v>
      </c>
      <c r="L1053" s="39">
        <f>IFERROR(VLOOKUP(Tableau1[[#This Row],[Abs.]],Tmotif[],3,0),0)</f>
        <v>0</v>
      </c>
      <c r="M1053" s="46">
        <f ca="1">IF(WEEKDAY(Tableau1[[#This Row],[Date]],2)&lt;7,0,MAX(0,SUM(OFFSET(Tableau1[[#This Row],[Heures]],-6,,7))+SUM(OFFSET(Tableau1[[#This Row],[H_Abs]],-6,,7))-_HS))</f>
        <v>0</v>
      </c>
    </row>
    <row r="1054" spans="2:13" ht="15" hidden="1" customHeight="1" x14ac:dyDescent="0.25">
      <c r="B1054" s="31">
        <f>WEEKNUM(Tableau1[[#This Row],[Date]])</f>
        <v>47</v>
      </c>
      <c r="C1054" s="32">
        <f>debut+ROW()-ROW(Tableau1[[#Headers],[Date]])-1</f>
        <v>46342</v>
      </c>
      <c r="D1054" s="33" t="str">
        <f>UPPER(TEXT((Tableau1[[#This Row],[Date]]),"mmmm"))</f>
        <v>NOVEMBRE</v>
      </c>
      <c r="E1054" s="33">
        <f>YEAR(Tableau1[[#This Row],[Date]])</f>
        <v>2026</v>
      </c>
      <c r="F1054" s="34"/>
      <c r="G1054" s="34"/>
      <c r="H1054" s="34"/>
      <c r="I1054" s="34"/>
      <c r="J1054" s="34"/>
      <c r="K1054" s="39">
        <f>MOD(Tableau1[[#This Row],[Fin
apm]]-Tableau1[[#This Row],[Début
apm]],1)+MOD(Tableau1[[#This Row],[Fin
matin]]-Tableau1[[#This Row],[Début
matin]],1)</f>
        <v>0</v>
      </c>
      <c r="L1054" s="39">
        <f>IFERROR(VLOOKUP(Tableau1[[#This Row],[Abs.]],Tmotif[],3,0),0)</f>
        <v>0</v>
      </c>
      <c r="M1054" s="46">
        <f ca="1">IF(WEEKDAY(Tableau1[[#This Row],[Date]],2)&lt;7,0,MAX(0,SUM(OFFSET(Tableau1[[#This Row],[Heures]],-6,,7))+SUM(OFFSET(Tableau1[[#This Row],[H_Abs]],-6,,7))-_HS))</f>
        <v>0</v>
      </c>
    </row>
    <row r="1055" spans="2:13" ht="15" hidden="1" customHeight="1" x14ac:dyDescent="0.25">
      <c r="B1055" s="31">
        <f>WEEKNUM(Tableau1[[#This Row],[Date]])</f>
        <v>47</v>
      </c>
      <c r="C1055" s="32">
        <f>debut+ROW()-ROW(Tableau1[[#Headers],[Date]])-1</f>
        <v>46343</v>
      </c>
      <c r="D1055" s="33" t="str">
        <f>UPPER(TEXT((Tableau1[[#This Row],[Date]]),"mmmm"))</f>
        <v>NOVEMBRE</v>
      </c>
      <c r="E1055" s="33">
        <f>YEAR(Tableau1[[#This Row],[Date]])</f>
        <v>2026</v>
      </c>
      <c r="F1055" s="34"/>
      <c r="G1055" s="34"/>
      <c r="H1055" s="34"/>
      <c r="I1055" s="34"/>
      <c r="J1055" s="34"/>
      <c r="K1055" s="39">
        <f>MOD(Tableau1[[#This Row],[Fin
apm]]-Tableau1[[#This Row],[Début
apm]],1)+MOD(Tableau1[[#This Row],[Fin
matin]]-Tableau1[[#This Row],[Début
matin]],1)</f>
        <v>0</v>
      </c>
      <c r="L1055" s="39">
        <f>IFERROR(VLOOKUP(Tableau1[[#This Row],[Abs.]],Tmotif[],3,0),0)</f>
        <v>0</v>
      </c>
      <c r="M1055" s="46">
        <f ca="1">IF(WEEKDAY(Tableau1[[#This Row],[Date]],2)&lt;7,0,MAX(0,SUM(OFFSET(Tableau1[[#This Row],[Heures]],-6,,7))+SUM(OFFSET(Tableau1[[#This Row],[H_Abs]],-6,,7))-_HS))</f>
        <v>0</v>
      </c>
    </row>
    <row r="1056" spans="2:13" ht="15" hidden="1" customHeight="1" x14ac:dyDescent="0.25">
      <c r="B1056" s="31">
        <f>WEEKNUM(Tableau1[[#This Row],[Date]])</f>
        <v>47</v>
      </c>
      <c r="C1056" s="32">
        <f>debut+ROW()-ROW(Tableau1[[#Headers],[Date]])-1</f>
        <v>46344</v>
      </c>
      <c r="D1056" s="33" t="str">
        <f>UPPER(TEXT((Tableau1[[#This Row],[Date]]),"mmmm"))</f>
        <v>NOVEMBRE</v>
      </c>
      <c r="E1056" s="33">
        <f>YEAR(Tableau1[[#This Row],[Date]])</f>
        <v>2026</v>
      </c>
      <c r="F1056" s="34"/>
      <c r="G1056" s="34"/>
      <c r="H1056" s="34"/>
      <c r="I1056" s="34"/>
      <c r="J1056" s="34"/>
      <c r="K1056" s="39">
        <f>MOD(Tableau1[[#This Row],[Fin
apm]]-Tableau1[[#This Row],[Début
apm]],1)+MOD(Tableau1[[#This Row],[Fin
matin]]-Tableau1[[#This Row],[Début
matin]],1)</f>
        <v>0</v>
      </c>
      <c r="L1056" s="39">
        <f>IFERROR(VLOOKUP(Tableau1[[#This Row],[Abs.]],Tmotif[],3,0),0)</f>
        <v>0</v>
      </c>
      <c r="M1056" s="46">
        <f ca="1">IF(WEEKDAY(Tableau1[[#This Row],[Date]],2)&lt;7,0,MAX(0,SUM(OFFSET(Tableau1[[#This Row],[Heures]],-6,,7))+SUM(OFFSET(Tableau1[[#This Row],[H_Abs]],-6,,7))-_HS))</f>
        <v>0</v>
      </c>
    </row>
    <row r="1057" spans="2:13" ht="15" hidden="1" customHeight="1" x14ac:dyDescent="0.25">
      <c r="B1057" s="31">
        <f>WEEKNUM(Tableau1[[#This Row],[Date]])</f>
        <v>47</v>
      </c>
      <c r="C1057" s="32">
        <f>debut+ROW()-ROW(Tableau1[[#Headers],[Date]])-1</f>
        <v>46345</v>
      </c>
      <c r="D1057" s="33" t="str">
        <f>UPPER(TEXT((Tableau1[[#This Row],[Date]]),"mmmm"))</f>
        <v>NOVEMBRE</v>
      </c>
      <c r="E1057" s="33">
        <f>YEAR(Tableau1[[#This Row],[Date]])</f>
        <v>2026</v>
      </c>
      <c r="F1057" s="34"/>
      <c r="G1057" s="34"/>
      <c r="H1057" s="34"/>
      <c r="I1057" s="34"/>
      <c r="J1057" s="34"/>
      <c r="K1057" s="39">
        <f>MOD(Tableau1[[#This Row],[Fin
apm]]-Tableau1[[#This Row],[Début
apm]],1)+MOD(Tableau1[[#This Row],[Fin
matin]]-Tableau1[[#This Row],[Début
matin]],1)</f>
        <v>0</v>
      </c>
      <c r="L1057" s="39">
        <f>IFERROR(VLOOKUP(Tableau1[[#This Row],[Abs.]],Tmotif[],3,0),0)</f>
        <v>0</v>
      </c>
      <c r="M1057" s="46">
        <f ca="1">IF(WEEKDAY(Tableau1[[#This Row],[Date]],2)&lt;7,0,MAX(0,SUM(OFFSET(Tableau1[[#This Row],[Heures]],-6,,7))+SUM(OFFSET(Tableau1[[#This Row],[H_Abs]],-6,,7))-_HS))</f>
        <v>0</v>
      </c>
    </row>
    <row r="1058" spans="2:13" ht="15" hidden="1" customHeight="1" x14ac:dyDescent="0.25">
      <c r="B1058" s="31">
        <f>WEEKNUM(Tableau1[[#This Row],[Date]])</f>
        <v>47</v>
      </c>
      <c r="C1058" s="32">
        <f>debut+ROW()-ROW(Tableau1[[#Headers],[Date]])-1</f>
        <v>46346</v>
      </c>
      <c r="D1058" s="33" t="str">
        <f>UPPER(TEXT((Tableau1[[#This Row],[Date]]),"mmmm"))</f>
        <v>NOVEMBRE</v>
      </c>
      <c r="E1058" s="33">
        <f>YEAR(Tableau1[[#This Row],[Date]])</f>
        <v>2026</v>
      </c>
      <c r="F1058" s="34"/>
      <c r="G1058" s="34"/>
      <c r="H1058" s="34"/>
      <c r="I1058" s="34"/>
      <c r="J1058" s="34"/>
      <c r="K1058" s="39">
        <f>MOD(Tableau1[[#This Row],[Fin
apm]]-Tableau1[[#This Row],[Début
apm]],1)+MOD(Tableau1[[#This Row],[Fin
matin]]-Tableau1[[#This Row],[Début
matin]],1)</f>
        <v>0</v>
      </c>
      <c r="L1058" s="39">
        <f>IFERROR(VLOOKUP(Tableau1[[#This Row],[Abs.]],Tmotif[],3,0),0)</f>
        <v>0</v>
      </c>
      <c r="M1058" s="46">
        <f ca="1">IF(WEEKDAY(Tableau1[[#This Row],[Date]],2)&lt;7,0,MAX(0,SUM(OFFSET(Tableau1[[#This Row],[Heures]],-6,,7))+SUM(OFFSET(Tableau1[[#This Row],[H_Abs]],-6,,7))-_HS))</f>
        <v>0</v>
      </c>
    </row>
    <row r="1059" spans="2:13" ht="15" hidden="1" customHeight="1" x14ac:dyDescent="0.25">
      <c r="B1059" s="31">
        <f>WEEKNUM(Tableau1[[#This Row],[Date]])</f>
        <v>47</v>
      </c>
      <c r="C1059" s="32">
        <f>debut+ROW()-ROW(Tableau1[[#Headers],[Date]])-1</f>
        <v>46347</v>
      </c>
      <c r="D1059" s="33" t="str">
        <f>UPPER(TEXT((Tableau1[[#This Row],[Date]]),"mmmm"))</f>
        <v>NOVEMBRE</v>
      </c>
      <c r="E1059" s="33">
        <f>YEAR(Tableau1[[#This Row],[Date]])</f>
        <v>2026</v>
      </c>
      <c r="F1059" s="34"/>
      <c r="G1059" s="34"/>
      <c r="H1059" s="34"/>
      <c r="I1059" s="34"/>
      <c r="J1059" s="34"/>
      <c r="K1059" s="39">
        <f>MOD(Tableau1[[#This Row],[Fin
apm]]-Tableau1[[#This Row],[Début
apm]],1)+MOD(Tableau1[[#This Row],[Fin
matin]]-Tableau1[[#This Row],[Début
matin]],1)</f>
        <v>0</v>
      </c>
      <c r="L1059" s="39">
        <f>IFERROR(VLOOKUP(Tableau1[[#This Row],[Abs.]],Tmotif[],3,0),0)</f>
        <v>0</v>
      </c>
      <c r="M1059" s="46">
        <f ca="1">IF(WEEKDAY(Tableau1[[#This Row],[Date]],2)&lt;7,0,MAX(0,SUM(OFFSET(Tableau1[[#This Row],[Heures]],-6,,7))+SUM(OFFSET(Tableau1[[#This Row],[H_Abs]],-6,,7))-_HS))</f>
        <v>0</v>
      </c>
    </row>
    <row r="1060" spans="2:13" ht="15" hidden="1" customHeight="1" x14ac:dyDescent="0.25">
      <c r="B1060" s="31">
        <f>WEEKNUM(Tableau1[[#This Row],[Date]])</f>
        <v>48</v>
      </c>
      <c r="C1060" s="32">
        <f>debut+ROW()-ROW(Tableau1[[#Headers],[Date]])-1</f>
        <v>46348</v>
      </c>
      <c r="D1060" s="33" t="str">
        <f>UPPER(TEXT((Tableau1[[#This Row],[Date]]),"mmmm"))</f>
        <v>NOVEMBRE</v>
      </c>
      <c r="E1060" s="33">
        <f>YEAR(Tableau1[[#This Row],[Date]])</f>
        <v>2026</v>
      </c>
      <c r="F1060" s="34"/>
      <c r="G1060" s="34"/>
      <c r="H1060" s="34"/>
      <c r="I1060" s="34"/>
      <c r="J1060" s="34"/>
      <c r="K1060" s="39">
        <f>MOD(Tableau1[[#This Row],[Fin
apm]]-Tableau1[[#This Row],[Début
apm]],1)+MOD(Tableau1[[#This Row],[Fin
matin]]-Tableau1[[#This Row],[Début
matin]],1)</f>
        <v>0</v>
      </c>
      <c r="L1060" s="39">
        <f>IFERROR(VLOOKUP(Tableau1[[#This Row],[Abs.]],Tmotif[],3,0),0)</f>
        <v>0</v>
      </c>
      <c r="M1060" s="46">
        <f ca="1">IF(WEEKDAY(Tableau1[[#This Row],[Date]],2)&lt;7,0,MAX(0,SUM(OFFSET(Tableau1[[#This Row],[Heures]],-6,,7))+SUM(OFFSET(Tableau1[[#This Row],[H_Abs]],-6,,7))-_HS))</f>
        <v>0</v>
      </c>
    </row>
    <row r="1061" spans="2:13" ht="15" hidden="1" customHeight="1" x14ac:dyDescent="0.25">
      <c r="B1061" s="31">
        <f>WEEKNUM(Tableau1[[#This Row],[Date]])</f>
        <v>48</v>
      </c>
      <c r="C1061" s="32">
        <f>debut+ROW()-ROW(Tableau1[[#Headers],[Date]])-1</f>
        <v>46349</v>
      </c>
      <c r="D1061" s="33" t="str">
        <f>UPPER(TEXT((Tableau1[[#This Row],[Date]]),"mmmm"))</f>
        <v>NOVEMBRE</v>
      </c>
      <c r="E1061" s="33">
        <f>YEAR(Tableau1[[#This Row],[Date]])</f>
        <v>2026</v>
      </c>
      <c r="F1061" s="34"/>
      <c r="G1061" s="34"/>
      <c r="H1061" s="34"/>
      <c r="I1061" s="34"/>
      <c r="J1061" s="34"/>
      <c r="K1061" s="39">
        <f>MOD(Tableau1[[#This Row],[Fin
apm]]-Tableau1[[#This Row],[Début
apm]],1)+MOD(Tableau1[[#This Row],[Fin
matin]]-Tableau1[[#This Row],[Début
matin]],1)</f>
        <v>0</v>
      </c>
      <c r="L1061" s="39">
        <f>IFERROR(VLOOKUP(Tableau1[[#This Row],[Abs.]],Tmotif[],3,0),0)</f>
        <v>0</v>
      </c>
      <c r="M1061" s="46">
        <f ca="1">IF(WEEKDAY(Tableau1[[#This Row],[Date]],2)&lt;7,0,MAX(0,SUM(OFFSET(Tableau1[[#This Row],[Heures]],-6,,7))+SUM(OFFSET(Tableau1[[#This Row],[H_Abs]],-6,,7))-_HS))</f>
        <v>0</v>
      </c>
    </row>
    <row r="1062" spans="2:13" ht="15" hidden="1" customHeight="1" x14ac:dyDescent="0.25">
      <c r="B1062" s="31">
        <f>WEEKNUM(Tableau1[[#This Row],[Date]])</f>
        <v>48</v>
      </c>
      <c r="C1062" s="32">
        <f>debut+ROW()-ROW(Tableau1[[#Headers],[Date]])-1</f>
        <v>46350</v>
      </c>
      <c r="D1062" s="33" t="str">
        <f>UPPER(TEXT((Tableau1[[#This Row],[Date]]),"mmmm"))</f>
        <v>NOVEMBRE</v>
      </c>
      <c r="E1062" s="33">
        <f>YEAR(Tableau1[[#This Row],[Date]])</f>
        <v>2026</v>
      </c>
      <c r="F1062" s="34"/>
      <c r="G1062" s="34"/>
      <c r="H1062" s="34"/>
      <c r="I1062" s="34"/>
      <c r="J1062" s="34"/>
      <c r="K1062" s="39">
        <f>MOD(Tableau1[[#This Row],[Fin
apm]]-Tableau1[[#This Row],[Début
apm]],1)+MOD(Tableau1[[#This Row],[Fin
matin]]-Tableau1[[#This Row],[Début
matin]],1)</f>
        <v>0</v>
      </c>
      <c r="L1062" s="39">
        <f>IFERROR(VLOOKUP(Tableau1[[#This Row],[Abs.]],Tmotif[],3,0),0)</f>
        <v>0</v>
      </c>
      <c r="M1062" s="46">
        <f ca="1">IF(WEEKDAY(Tableau1[[#This Row],[Date]],2)&lt;7,0,MAX(0,SUM(OFFSET(Tableau1[[#This Row],[Heures]],-6,,7))+SUM(OFFSET(Tableau1[[#This Row],[H_Abs]],-6,,7))-_HS))</f>
        <v>0</v>
      </c>
    </row>
    <row r="1063" spans="2:13" ht="15" hidden="1" customHeight="1" x14ac:dyDescent="0.25">
      <c r="B1063" s="31">
        <f>WEEKNUM(Tableau1[[#This Row],[Date]])</f>
        <v>48</v>
      </c>
      <c r="C1063" s="32">
        <f>debut+ROW()-ROW(Tableau1[[#Headers],[Date]])-1</f>
        <v>46351</v>
      </c>
      <c r="D1063" s="33" t="str">
        <f>UPPER(TEXT((Tableau1[[#This Row],[Date]]),"mmmm"))</f>
        <v>NOVEMBRE</v>
      </c>
      <c r="E1063" s="33">
        <f>YEAR(Tableau1[[#This Row],[Date]])</f>
        <v>2026</v>
      </c>
      <c r="F1063" s="34"/>
      <c r="G1063" s="34"/>
      <c r="H1063" s="34"/>
      <c r="I1063" s="34"/>
      <c r="J1063" s="34"/>
      <c r="K1063" s="39">
        <f>MOD(Tableau1[[#This Row],[Fin
apm]]-Tableau1[[#This Row],[Début
apm]],1)+MOD(Tableau1[[#This Row],[Fin
matin]]-Tableau1[[#This Row],[Début
matin]],1)</f>
        <v>0</v>
      </c>
      <c r="L1063" s="39">
        <f>IFERROR(VLOOKUP(Tableau1[[#This Row],[Abs.]],Tmotif[],3,0),0)</f>
        <v>0</v>
      </c>
      <c r="M1063" s="46">
        <f ca="1">IF(WEEKDAY(Tableau1[[#This Row],[Date]],2)&lt;7,0,MAX(0,SUM(OFFSET(Tableau1[[#This Row],[Heures]],-6,,7))+SUM(OFFSET(Tableau1[[#This Row],[H_Abs]],-6,,7))-_HS))</f>
        <v>0</v>
      </c>
    </row>
    <row r="1064" spans="2:13" ht="15" hidden="1" customHeight="1" x14ac:dyDescent="0.25">
      <c r="B1064" s="31">
        <f>WEEKNUM(Tableau1[[#This Row],[Date]])</f>
        <v>48</v>
      </c>
      <c r="C1064" s="32">
        <f>debut+ROW()-ROW(Tableau1[[#Headers],[Date]])-1</f>
        <v>46352</v>
      </c>
      <c r="D1064" s="33" t="str">
        <f>UPPER(TEXT((Tableau1[[#This Row],[Date]]),"mmmm"))</f>
        <v>NOVEMBRE</v>
      </c>
      <c r="E1064" s="33">
        <f>YEAR(Tableau1[[#This Row],[Date]])</f>
        <v>2026</v>
      </c>
      <c r="F1064" s="34"/>
      <c r="G1064" s="34"/>
      <c r="H1064" s="34"/>
      <c r="I1064" s="34"/>
      <c r="J1064" s="34"/>
      <c r="K1064" s="39">
        <f>MOD(Tableau1[[#This Row],[Fin
apm]]-Tableau1[[#This Row],[Début
apm]],1)+MOD(Tableau1[[#This Row],[Fin
matin]]-Tableau1[[#This Row],[Début
matin]],1)</f>
        <v>0</v>
      </c>
      <c r="L1064" s="39">
        <f>IFERROR(VLOOKUP(Tableau1[[#This Row],[Abs.]],Tmotif[],3,0),0)</f>
        <v>0</v>
      </c>
      <c r="M1064" s="46">
        <f ca="1">IF(WEEKDAY(Tableau1[[#This Row],[Date]],2)&lt;7,0,MAX(0,SUM(OFFSET(Tableau1[[#This Row],[Heures]],-6,,7))+SUM(OFFSET(Tableau1[[#This Row],[H_Abs]],-6,,7))-_HS))</f>
        <v>0</v>
      </c>
    </row>
    <row r="1065" spans="2:13" ht="15" hidden="1" customHeight="1" x14ac:dyDescent="0.25">
      <c r="B1065" s="31">
        <f>WEEKNUM(Tableau1[[#This Row],[Date]])</f>
        <v>48</v>
      </c>
      <c r="C1065" s="32">
        <f>debut+ROW()-ROW(Tableau1[[#Headers],[Date]])-1</f>
        <v>46353</v>
      </c>
      <c r="D1065" s="33" t="str">
        <f>UPPER(TEXT((Tableau1[[#This Row],[Date]]),"mmmm"))</f>
        <v>NOVEMBRE</v>
      </c>
      <c r="E1065" s="33">
        <f>YEAR(Tableau1[[#This Row],[Date]])</f>
        <v>2026</v>
      </c>
      <c r="F1065" s="34"/>
      <c r="G1065" s="34"/>
      <c r="H1065" s="34"/>
      <c r="I1065" s="34"/>
      <c r="J1065" s="34"/>
      <c r="K1065" s="39">
        <f>MOD(Tableau1[[#This Row],[Fin
apm]]-Tableau1[[#This Row],[Début
apm]],1)+MOD(Tableau1[[#This Row],[Fin
matin]]-Tableau1[[#This Row],[Début
matin]],1)</f>
        <v>0</v>
      </c>
      <c r="L1065" s="39">
        <f>IFERROR(VLOOKUP(Tableau1[[#This Row],[Abs.]],Tmotif[],3,0),0)</f>
        <v>0</v>
      </c>
      <c r="M1065" s="46">
        <f ca="1">IF(WEEKDAY(Tableau1[[#This Row],[Date]],2)&lt;7,0,MAX(0,SUM(OFFSET(Tableau1[[#This Row],[Heures]],-6,,7))+SUM(OFFSET(Tableau1[[#This Row],[H_Abs]],-6,,7))-_HS))</f>
        <v>0</v>
      </c>
    </row>
    <row r="1066" spans="2:13" ht="15" hidden="1" customHeight="1" x14ac:dyDescent="0.25">
      <c r="B1066" s="31">
        <f>WEEKNUM(Tableau1[[#This Row],[Date]])</f>
        <v>48</v>
      </c>
      <c r="C1066" s="32">
        <f>debut+ROW()-ROW(Tableau1[[#Headers],[Date]])-1</f>
        <v>46354</v>
      </c>
      <c r="D1066" s="33" t="str">
        <f>UPPER(TEXT((Tableau1[[#This Row],[Date]]),"mmmm"))</f>
        <v>NOVEMBRE</v>
      </c>
      <c r="E1066" s="33">
        <f>YEAR(Tableau1[[#This Row],[Date]])</f>
        <v>2026</v>
      </c>
      <c r="F1066" s="34"/>
      <c r="G1066" s="34"/>
      <c r="H1066" s="34"/>
      <c r="I1066" s="34"/>
      <c r="J1066" s="34"/>
      <c r="K1066" s="39">
        <f>MOD(Tableau1[[#This Row],[Fin
apm]]-Tableau1[[#This Row],[Début
apm]],1)+MOD(Tableau1[[#This Row],[Fin
matin]]-Tableau1[[#This Row],[Début
matin]],1)</f>
        <v>0</v>
      </c>
      <c r="L1066" s="39">
        <f>IFERROR(VLOOKUP(Tableau1[[#This Row],[Abs.]],Tmotif[],3,0),0)</f>
        <v>0</v>
      </c>
      <c r="M1066" s="46">
        <f ca="1">IF(WEEKDAY(Tableau1[[#This Row],[Date]],2)&lt;7,0,MAX(0,SUM(OFFSET(Tableau1[[#This Row],[Heures]],-6,,7))+SUM(OFFSET(Tableau1[[#This Row],[H_Abs]],-6,,7))-_HS))</f>
        <v>0</v>
      </c>
    </row>
    <row r="1067" spans="2:13" ht="15" hidden="1" customHeight="1" x14ac:dyDescent="0.25">
      <c r="B1067" s="31">
        <f>WEEKNUM(Tableau1[[#This Row],[Date]])</f>
        <v>49</v>
      </c>
      <c r="C1067" s="32">
        <f>debut+ROW()-ROW(Tableau1[[#Headers],[Date]])-1</f>
        <v>46355</v>
      </c>
      <c r="D1067" s="33" t="str">
        <f>UPPER(TEXT((Tableau1[[#This Row],[Date]]),"mmmm"))</f>
        <v>NOVEMBRE</v>
      </c>
      <c r="E1067" s="33">
        <f>YEAR(Tableau1[[#This Row],[Date]])</f>
        <v>2026</v>
      </c>
      <c r="F1067" s="34"/>
      <c r="G1067" s="34"/>
      <c r="H1067" s="34"/>
      <c r="I1067" s="34"/>
      <c r="J1067" s="34"/>
      <c r="K1067" s="39">
        <f>MOD(Tableau1[[#This Row],[Fin
apm]]-Tableau1[[#This Row],[Début
apm]],1)+MOD(Tableau1[[#This Row],[Fin
matin]]-Tableau1[[#This Row],[Début
matin]],1)</f>
        <v>0</v>
      </c>
      <c r="L1067" s="39">
        <f>IFERROR(VLOOKUP(Tableau1[[#This Row],[Abs.]],Tmotif[],3,0),0)</f>
        <v>0</v>
      </c>
      <c r="M1067" s="46">
        <f ca="1">IF(WEEKDAY(Tableau1[[#This Row],[Date]],2)&lt;7,0,MAX(0,SUM(OFFSET(Tableau1[[#This Row],[Heures]],-6,,7))+SUM(OFFSET(Tableau1[[#This Row],[H_Abs]],-6,,7))-_HS))</f>
        <v>0</v>
      </c>
    </row>
    <row r="1068" spans="2:13" ht="15" hidden="1" customHeight="1" x14ac:dyDescent="0.25">
      <c r="B1068" s="31">
        <f>WEEKNUM(Tableau1[[#This Row],[Date]])</f>
        <v>49</v>
      </c>
      <c r="C1068" s="32">
        <f>debut+ROW()-ROW(Tableau1[[#Headers],[Date]])-1</f>
        <v>46356</v>
      </c>
      <c r="D1068" s="33" t="str">
        <f>UPPER(TEXT((Tableau1[[#This Row],[Date]]),"mmmm"))</f>
        <v>NOVEMBRE</v>
      </c>
      <c r="E1068" s="33">
        <f>YEAR(Tableau1[[#This Row],[Date]])</f>
        <v>2026</v>
      </c>
      <c r="F1068" s="34"/>
      <c r="G1068" s="34"/>
      <c r="H1068" s="34"/>
      <c r="I1068" s="34"/>
      <c r="J1068" s="34"/>
      <c r="K1068" s="39">
        <f>MOD(Tableau1[[#This Row],[Fin
apm]]-Tableau1[[#This Row],[Début
apm]],1)+MOD(Tableau1[[#This Row],[Fin
matin]]-Tableau1[[#This Row],[Début
matin]],1)</f>
        <v>0</v>
      </c>
      <c r="L1068" s="39">
        <f>IFERROR(VLOOKUP(Tableau1[[#This Row],[Abs.]],Tmotif[],3,0),0)</f>
        <v>0</v>
      </c>
      <c r="M1068" s="46">
        <f ca="1">IF(WEEKDAY(Tableau1[[#This Row],[Date]],2)&lt;7,0,MAX(0,SUM(OFFSET(Tableau1[[#This Row],[Heures]],-6,,7))+SUM(OFFSET(Tableau1[[#This Row],[H_Abs]],-6,,7))-_HS))</f>
        <v>0</v>
      </c>
    </row>
    <row r="1069" spans="2:13" ht="15" hidden="1" customHeight="1" x14ac:dyDescent="0.25">
      <c r="B1069" s="31">
        <f>WEEKNUM(Tableau1[[#This Row],[Date]])</f>
        <v>49</v>
      </c>
      <c r="C1069" s="32">
        <f>debut+ROW()-ROW(Tableau1[[#Headers],[Date]])-1</f>
        <v>46357</v>
      </c>
      <c r="D1069" s="33" t="str">
        <f>UPPER(TEXT((Tableau1[[#This Row],[Date]]),"mmmm"))</f>
        <v>DÉCEMBRE</v>
      </c>
      <c r="E1069" s="33">
        <f>YEAR(Tableau1[[#This Row],[Date]])</f>
        <v>2026</v>
      </c>
      <c r="F1069" s="34"/>
      <c r="G1069" s="34"/>
      <c r="H1069" s="34"/>
      <c r="I1069" s="34"/>
      <c r="J1069" s="34"/>
      <c r="K1069" s="39">
        <f>MOD(Tableau1[[#This Row],[Fin
apm]]-Tableau1[[#This Row],[Début
apm]],1)+MOD(Tableau1[[#This Row],[Fin
matin]]-Tableau1[[#This Row],[Début
matin]],1)</f>
        <v>0</v>
      </c>
      <c r="L1069" s="39">
        <f>IFERROR(VLOOKUP(Tableau1[[#This Row],[Abs.]],Tmotif[],3,0),0)</f>
        <v>0</v>
      </c>
      <c r="M1069" s="46">
        <f ca="1">IF(WEEKDAY(Tableau1[[#This Row],[Date]],2)&lt;7,0,MAX(0,SUM(OFFSET(Tableau1[[#This Row],[Heures]],-6,,7))+SUM(OFFSET(Tableau1[[#This Row],[H_Abs]],-6,,7))-_HS))</f>
        <v>0</v>
      </c>
    </row>
    <row r="1070" spans="2:13" ht="15" hidden="1" customHeight="1" x14ac:dyDescent="0.25">
      <c r="B1070" s="31">
        <f>WEEKNUM(Tableau1[[#This Row],[Date]])</f>
        <v>49</v>
      </c>
      <c r="C1070" s="32">
        <f>debut+ROW()-ROW(Tableau1[[#Headers],[Date]])-1</f>
        <v>46358</v>
      </c>
      <c r="D1070" s="33" t="str">
        <f>UPPER(TEXT((Tableau1[[#This Row],[Date]]),"mmmm"))</f>
        <v>DÉCEMBRE</v>
      </c>
      <c r="E1070" s="33">
        <f>YEAR(Tableau1[[#This Row],[Date]])</f>
        <v>2026</v>
      </c>
      <c r="F1070" s="34"/>
      <c r="G1070" s="34"/>
      <c r="H1070" s="34"/>
      <c r="I1070" s="34"/>
      <c r="J1070" s="34"/>
      <c r="K1070" s="39">
        <f>MOD(Tableau1[[#This Row],[Fin
apm]]-Tableau1[[#This Row],[Début
apm]],1)+MOD(Tableau1[[#This Row],[Fin
matin]]-Tableau1[[#This Row],[Début
matin]],1)</f>
        <v>0</v>
      </c>
      <c r="L1070" s="39">
        <f>IFERROR(VLOOKUP(Tableau1[[#This Row],[Abs.]],Tmotif[],3,0),0)</f>
        <v>0</v>
      </c>
      <c r="M1070" s="46">
        <f ca="1">IF(WEEKDAY(Tableau1[[#This Row],[Date]],2)&lt;7,0,MAX(0,SUM(OFFSET(Tableau1[[#This Row],[Heures]],-6,,7))+SUM(OFFSET(Tableau1[[#This Row],[H_Abs]],-6,,7))-_HS))</f>
        <v>0</v>
      </c>
    </row>
    <row r="1071" spans="2:13" ht="15" hidden="1" customHeight="1" x14ac:dyDescent="0.25">
      <c r="B1071" s="31">
        <f>WEEKNUM(Tableau1[[#This Row],[Date]])</f>
        <v>49</v>
      </c>
      <c r="C1071" s="32">
        <f>debut+ROW()-ROW(Tableau1[[#Headers],[Date]])-1</f>
        <v>46359</v>
      </c>
      <c r="D1071" s="33" t="str">
        <f>UPPER(TEXT((Tableau1[[#This Row],[Date]]),"mmmm"))</f>
        <v>DÉCEMBRE</v>
      </c>
      <c r="E1071" s="33">
        <f>YEAR(Tableau1[[#This Row],[Date]])</f>
        <v>2026</v>
      </c>
      <c r="F1071" s="34"/>
      <c r="G1071" s="34"/>
      <c r="H1071" s="34"/>
      <c r="I1071" s="34"/>
      <c r="J1071" s="34"/>
      <c r="K1071" s="39">
        <f>MOD(Tableau1[[#This Row],[Fin
apm]]-Tableau1[[#This Row],[Début
apm]],1)+MOD(Tableau1[[#This Row],[Fin
matin]]-Tableau1[[#This Row],[Début
matin]],1)</f>
        <v>0</v>
      </c>
      <c r="L1071" s="39">
        <f>IFERROR(VLOOKUP(Tableau1[[#This Row],[Abs.]],Tmotif[],3,0),0)</f>
        <v>0</v>
      </c>
      <c r="M1071" s="46">
        <f ca="1">IF(WEEKDAY(Tableau1[[#This Row],[Date]],2)&lt;7,0,MAX(0,SUM(OFFSET(Tableau1[[#This Row],[Heures]],-6,,7))+SUM(OFFSET(Tableau1[[#This Row],[H_Abs]],-6,,7))-_HS))</f>
        <v>0</v>
      </c>
    </row>
    <row r="1072" spans="2:13" ht="15" hidden="1" customHeight="1" x14ac:dyDescent="0.25">
      <c r="B1072" s="31">
        <f>WEEKNUM(Tableau1[[#This Row],[Date]])</f>
        <v>49</v>
      </c>
      <c r="C1072" s="32">
        <f>debut+ROW()-ROW(Tableau1[[#Headers],[Date]])-1</f>
        <v>46360</v>
      </c>
      <c r="D1072" s="33" t="str">
        <f>UPPER(TEXT((Tableau1[[#This Row],[Date]]),"mmmm"))</f>
        <v>DÉCEMBRE</v>
      </c>
      <c r="E1072" s="33">
        <f>YEAR(Tableau1[[#This Row],[Date]])</f>
        <v>2026</v>
      </c>
      <c r="F1072" s="34"/>
      <c r="G1072" s="34"/>
      <c r="H1072" s="34"/>
      <c r="I1072" s="34"/>
      <c r="J1072" s="34"/>
      <c r="K1072" s="39">
        <f>MOD(Tableau1[[#This Row],[Fin
apm]]-Tableau1[[#This Row],[Début
apm]],1)+MOD(Tableau1[[#This Row],[Fin
matin]]-Tableau1[[#This Row],[Début
matin]],1)</f>
        <v>0</v>
      </c>
      <c r="L1072" s="39">
        <f>IFERROR(VLOOKUP(Tableau1[[#This Row],[Abs.]],Tmotif[],3,0),0)</f>
        <v>0</v>
      </c>
      <c r="M1072" s="46">
        <f ca="1">IF(WEEKDAY(Tableau1[[#This Row],[Date]],2)&lt;7,0,MAX(0,SUM(OFFSET(Tableau1[[#This Row],[Heures]],-6,,7))+SUM(OFFSET(Tableau1[[#This Row],[H_Abs]],-6,,7))-_HS))</f>
        <v>0</v>
      </c>
    </row>
    <row r="1073" spans="2:13" ht="15" hidden="1" customHeight="1" x14ac:dyDescent="0.25">
      <c r="B1073" s="31">
        <f>WEEKNUM(Tableau1[[#This Row],[Date]])</f>
        <v>49</v>
      </c>
      <c r="C1073" s="32">
        <f>debut+ROW()-ROW(Tableau1[[#Headers],[Date]])-1</f>
        <v>46361</v>
      </c>
      <c r="D1073" s="33" t="str">
        <f>UPPER(TEXT((Tableau1[[#This Row],[Date]]),"mmmm"))</f>
        <v>DÉCEMBRE</v>
      </c>
      <c r="E1073" s="33">
        <f>YEAR(Tableau1[[#This Row],[Date]])</f>
        <v>2026</v>
      </c>
      <c r="F1073" s="34"/>
      <c r="G1073" s="34"/>
      <c r="H1073" s="34"/>
      <c r="I1073" s="34"/>
      <c r="J1073" s="34"/>
      <c r="K1073" s="39">
        <f>MOD(Tableau1[[#This Row],[Fin
apm]]-Tableau1[[#This Row],[Début
apm]],1)+MOD(Tableau1[[#This Row],[Fin
matin]]-Tableau1[[#This Row],[Début
matin]],1)</f>
        <v>0</v>
      </c>
      <c r="L1073" s="39">
        <f>IFERROR(VLOOKUP(Tableau1[[#This Row],[Abs.]],Tmotif[],3,0),0)</f>
        <v>0</v>
      </c>
      <c r="M1073" s="46">
        <f ca="1">IF(WEEKDAY(Tableau1[[#This Row],[Date]],2)&lt;7,0,MAX(0,SUM(OFFSET(Tableau1[[#This Row],[Heures]],-6,,7))+SUM(OFFSET(Tableau1[[#This Row],[H_Abs]],-6,,7))-_HS))</f>
        <v>0</v>
      </c>
    </row>
    <row r="1074" spans="2:13" ht="15" hidden="1" customHeight="1" x14ac:dyDescent="0.25">
      <c r="B1074" s="31">
        <f>WEEKNUM(Tableau1[[#This Row],[Date]])</f>
        <v>50</v>
      </c>
      <c r="C1074" s="32">
        <f>debut+ROW()-ROW(Tableau1[[#Headers],[Date]])-1</f>
        <v>46362</v>
      </c>
      <c r="D1074" s="33" t="str">
        <f>UPPER(TEXT((Tableau1[[#This Row],[Date]]),"mmmm"))</f>
        <v>DÉCEMBRE</v>
      </c>
      <c r="E1074" s="33">
        <f>YEAR(Tableau1[[#This Row],[Date]])</f>
        <v>2026</v>
      </c>
      <c r="F1074" s="34"/>
      <c r="G1074" s="34"/>
      <c r="H1074" s="34"/>
      <c r="I1074" s="34"/>
      <c r="J1074" s="34"/>
      <c r="K1074" s="39">
        <f>MOD(Tableau1[[#This Row],[Fin
apm]]-Tableau1[[#This Row],[Début
apm]],1)+MOD(Tableau1[[#This Row],[Fin
matin]]-Tableau1[[#This Row],[Début
matin]],1)</f>
        <v>0</v>
      </c>
      <c r="L1074" s="39">
        <f>IFERROR(VLOOKUP(Tableau1[[#This Row],[Abs.]],Tmotif[],3,0),0)</f>
        <v>0</v>
      </c>
      <c r="M1074" s="46">
        <f ca="1">IF(WEEKDAY(Tableau1[[#This Row],[Date]],2)&lt;7,0,MAX(0,SUM(OFFSET(Tableau1[[#This Row],[Heures]],-6,,7))+SUM(OFFSET(Tableau1[[#This Row],[H_Abs]],-6,,7))-_HS))</f>
        <v>0</v>
      </c>
    </row>
    <row r="1075" spans="2:13" ht="15" hidden="1" customHeight="1" x14ac:dyDescent="0.25">
      <c r="B1075" s="31">
        <f>WEEKNUM(Tableau1[[#This Row],[Date]])</f>
        <v>50</v>
      </c>
      <c r="C1075" s="32">
        <f>debut+ROW()-ROW(Tableau1[[#Headers],[Date]])-1</f>
        <v>46363</v>
      </c>
      <c r="D1075" s="33" t="str">
        <f>UPPER(TEXT((Tableau1[[#This Row],[Date]]),"mmmm"))</f>
        <v>DÉCEMBRE</v>
      </c>
      <c r="E1075" s="33">
        <f>YEAR(Tableau1[[#This Row],[Date]])</f>
        <v>2026</v>
      </c>
      <c r="F1075" s="34"/>
      <c r="G1075" s="34"/>
      <c r="H1075" s="34"/>
      <c r="I1075" s="34"/>
      <c r="J1075" s="34"/>
      <c r="K1075" s="39">
        <f>MOD(Tableau1[[#This Row],[Fin
apm]]-Tableau1[[#This Row],[Début
apm]],1)+MOD(Tableau1[[#This Row],[Fin
matin]]-Tableau1[[#This Row],[Début
matin]],1)</f>
        <v>0</v>
      </c>
      <c r="L1075" s="39">
        <f>IFERROR(VLOOKUP(Tableau1[[#This Row],[Abs.]],Tmotif[],3,0),0)</f>
        <v>0</v>
      </c>
      <c r="M1075" s="46">
        <f ca="1">IF(WEEKDAY(Tableau1[[#This Row],[Date]],2)&lt;7,0,MAX(0,SUM(OFFSET(Tableau1[[#This Row],[Heures]],-6,,7))+SUM(OFFSET(Tableau1[[#This Row],[H_Abs]],-6,,7))-_HS))</f>
        <v>0</v>
      </c>
    </row>
    <row r="1076" spans="2:13" ht="15" hidden="1" customHeight="1" x14ac:dyDescent="0.25">
      <c r="B1076" s="31">
        <f>WEEKNUM(Tableau1[[#This Row],[Date]])</f>
        <v>50</v>
      </c>
      <c r="C1076" s="32">
        <f>debut+ROW()-ROW(Tableau1[[#Headers],[Date]])-1</f>
        <v>46364</v>
      </c>
      <c r="D1076" s="33" t="str">
        <f>UPPER(TEXT((Tableau1[[#This Row],[Date]]),"mmmm"))</f>
        <v>DÉCEMBRE</v>
      </c>
      <c r="E1076" s="33">
        <f>YEAR(Tableau1[[#This Row],[Date]])</f>
        <v>2026</v>
      </c>
      <c r="F1076" s="34"/>
      <c r="G1076" s="34"/>
      <c r="H1076" s="34"/>
      <c r="I1076" s="34"/>
      <c r="J1076" s="34"/>
      <c r="K1076" s="39">
        <f>MOD(Tableau1[[#This Row],[Fin
apm]]-Tableau1[[#This Row],[Début
apm]],1)+MOD(Tableau1[[#This Row],[Fin
matin]]-Tableau1[[#This Row],[Début
matin]],1)</f>
        <v>0</v>
      </c>
      <c r="L1076" s="39">
        <f>IFERROR(VLOOKUP(Tableau1[[#This Row],[Abs.]],Tmotif[],3,0),0)</f>
        <v>0</v>
      </c>
      <c r="M1076" s="46">
        <f ca="1">IF(WEEKDAY(Tableau1[[#This Row],[Date]],2)&lt;7,0,MAX(0,SUM(OFFSET(Tableau1[[#This Row],[Heures]],-6,,7))+SUM(OFFSET(Tableau1[[#This Row],[H_Abs]],-6,,7))-_HS))</f>
        <v>0</v>
      </c>
    </row>
    <row r="1077" spans="2:13" ht="15" hidden="1" customHeight="1" x14ac:dyDescent="0.25">
      <c r="B1077" s="31">
        <f>WEEKNUM(Tableau1[[#This Row],[Date]])</f>
        <v>50</v>
      </c>
      <c r="C1077" s="32">
        <f>debut+ROW()-ROW(Tableau1[[#Headers],[Date]])-1</f>
        <v>46365</v>
      </c>
      <c r="D1077" s="33" t="str">
        <f>UPPER(TEXT((Tableau1[[#This Row],[Date]]),"mmmm"))</f>
        <v>DÉCEMBRE</v>
      </c>
      <c r="E1077" s="33">
        <f>YEAR(Tableau1[[#This Row],[Date]])</f>
        <v>2026</v>
      </c>
      <c r="F1077" s="34"/>
      <c r="G1077" s="34"/>
      <c r="H1077" s="34"/>
      <c r="I1077" s="34"/>
      <c r="J1077" s="34"/>
      <c r="K1077" s="39">
        <f>MOD(Tableau1[[#This Row],[Fin
apm]]-Tableau1[[#This Row],[Début
apm]],1)+MOD(Tableau1[[#This Row],[Fin
matin]]-Tableau1[[#This Row],[Début
matin]],1)</f>
        <v>0</v>
      </c>
      <c r="L1077" s="39">
        <f>IFERROR(VLOOKUP(Tableau1[[#This Row],[Abs.]],Tmotif[],3,0),0)</f>
        <v>0</v>
      </c>
      <c r="M1077" s="46">
        <f ca="1">IF(WEEKDAY(Tableau1[[#This Row],[Date]],2)&lt;7,0,MAX(0,SUM(OFFSET(Tableau1[[#This Row],[Heures]],-6,,7))+SUM(OFFSET(Tableau1[[#This Row],[H_Abs]],-6,,7))-_HS))</f>
        <v>0</v>
      </c>
    </row>
    <row r="1078" spans="2:13" ht="15" hidden="1" customHeight="1" x14ac:dyDescent="0.25">
      <c r="B1078" s="31">
        <f>WEEKNUM(Tableau1[[#This Row],[Date]])</f>
        <v>50</v>
      </c>
      <c r="C1078" s="32">
        <f>debut+ROW()-ROW(Tableau1[[#Headers],[Date]])-1</f>
        <v>46366</v>
      </c>
      <c r="D1078" s="33" t="str">
        <f>UPPER(TEXT((Tableau1[[#This Row],[Date]]),"mmmm"))</f>
        <v>DÉCEMBRE</v>
      </c>
      <c r="E1078" s="33">
        <f>YEAR(Tableau1[[#This Row],[Date]])</f>
        <v>2026</v>
      </c>
      <c r="F1078" s="34"/>
      <c r="G1078" s="34"/>
      <c r="H1078" s="34"/>
      <c r="I1078" s="34"/>
      <c r="J1078" s="34"/>
      <c r="K1078" s="39">
        <f>MOD(Tableau1[[#This Row],[Fin
apm]]-Tableau1[[#This Row],[Début
apm]],1)+MOD(Tableau1[[#This Row],[Fin
matin]]-Tableau1[[#This Row],[Début
matin]],1)</f>
        <v>0</v>
      </c>
      <c r="L1078" s="39">
        <f>IFERROR(VLOOKUP(Tableau1[[#This Row],[Abs.]],Tmotif[],3,0),0)</f>
        <v>0</v>
      </c>
      <c r="M1078" s="46">
        <f ca="1">IF(WEEKDAY(Tableau1[[#This Row],[Date]],2)&lt;7,0,MAX(0,SUM(OFFSET(Tableau1[[#This Row],[Heures]],-6,,7))+SUM(OFFSET(Tableau1[[#This Row],[H_Abs]],-6,,7))-_HS))</f>
        <v>0</v>
      </c>
    </row>
    <row r="1079" spans="2:13" ht="15" hidden="1" customHeight="1" x14ac:dyDescent="0.25">
      <c r="B1079" s="31">
        <f>WEEKNUM(Tableau1[[#This Row],[Date]])</f>
        <v>50</v>
      </c>
      <c r="C1079" s="32">
        <f>debut+ROW()-ROW(Tableau1[[#Headers],[Date]])-1</f>
        <v>46367</v>
      </c>
      <c r="D1079" s="33" t="str">
        <f>UPPER(TEXT((Tableau1[[#This Row],[Date]]),"mmmm"))</f>
        <v>DÉCEMBRE</v>
      </c>
      <c r="E1079" s="33">
        <f>YEAR(Tableau1[[#This Row],[Date]])</f>
        <v>2026</v>
      </c>
      <c r="F1079" s="34"/>
      <c r="G1079" s="34"/>
      <c r="H1079" s="34"/>
      <c r="I1079" s="34"/>
      <c r="J1079" s="34"/>
      <c r="K1079" s="39">
        <f>MOD(Tableau1[[#This Row],[Fin
apm]]-Tableau1[[#This Row],[Début
apm]],1)+MOD(Tableau1[[#This Row],[Fin
matin]]-Tableau1[[#This Row],[Début
matin]],1)</f>
        <v>0</v>
      </c>
      <c r="L1079" s="39">
        <f>IFERROR(VLOOKUP(Tableau1[[#This Row],[Abs.]],Tmotif[],3,0),0)</f>
        <v>0</v>
      </c>
      <c r="M1079" s="46">
        <f ca="1">IF(WEEKDAY(Tableau1[[#This Row],[Date]],2)&lt;7,0,MAX(0,SUM(OFFSET(Tableau1[[#This Row],[Heures]],-6,,7))+SUM(OFFSET(Tableau1[[#This Row],[H_Abs]],-6,,7))-_HS))</f>
        <v>0</v>
      </c>
    </row>
    <row r="1080" spans="2:13" ht="15" hidden="1" customHeight="1" x14ac:dyDescent="0.25">
      <c r="B1080" s="31">
        <f>WEEKNUM(Tableau1[[#This Row],[Date]])</f>
        <v>50</v>
      </c>
      <c r="C1080" s="32">
        <f>debut+ROW()-ROW(Tableau1[[#Headers],[Date]])-1</f>
        <v>46368</v>
      </c>
      <c r="D1080" s="33" t="str">
        <f>UPPER(TEXT((Tableau1[[#This Row],[Date]]),"mmmm"))</f>
        <v>DÉCEMBRE</v>
      </c>
      <c r="E1080" s="33">
        <f>YEAR(Tableau1[[#This Row],[Date]])</f>
        <v>2026</v>
      </c>
      <c r="F1080" s="34"/>
      <c r="G1080" s="34"/>
      <c r="H1080" s="34"/>
      <c r="I1080" s="34"/>
      <c r="J1080" s="34"/>
      <c r="K1080" s="39">
        <f>MOD(Tableau1[[#This Row],[Fin
apm]]-Tableau1[[#This Row],[Début
apm]],1)+MOD(Tableau1[[#This Row],[Fin
matin]]-Tableau1[[#This Row],[Début
matin]],1)</f>
        <v>0</v>
      </c>
      <c r="L1080" s="39">
        <f>IFERROR(VLOOKUP(Tableau1[[#This Row],[Abs.]],Tmotif[],3,0),0)</f>
        <v>0</v>
      </c>
      <c r="M1080" s="46">
        <f ca="1">IF(WEEKDAY(Tableau1[[#This Row],[Date]],2)&lt;7,0,MAX(0,SUM(OFFSET(Tableau1[[#This Row],[Heures]],-6,,7))+SUM(OFFSET(Tableau1[[#This Row],[H_Abs]],-6,,7))-_HS))</f>
        <v>0</v>
      </c>
    </row>
    <row r="1081" spans="2:13" ht="15" hidden="1" customHeight="1" x14ac:dyDescent="0.25">
      <c r="B1081" s="31">
        <f>WEEKNUM(Tableau1[[#This Row],[Date]])</f>
        <v>51</v>
      </c>
      <c r="C1081" s="32">
        <f>debut+ROW()-ROW(Tableau1[[#Headers],[Date]])-1</f>
        <v>46369</v>
      </c>
      <c r="D1081" s="33" t="str">
        <f>UPPER(TEXT((Tableau1[[#This Row],[Date]]),"mmmm"))</f>
        <v>DÉCEMBRE</v>
      </c>
      <c r="E1081" s="33">
        <f>YEAR(Tableau1[[#This Row],[Date]])</f>
        <v>2026</v>
      </c>
      <c r="F1081" s="34"/>
      <c r="G1081" s="34"/>
      <c r="H1081" s="34"/>
      <c r="I1081" s="34"/>
      <c r="J1081" s="34"/>
      <c r="K1081" s="39">
        <f>MOD(Tableau1[[#This Row],[Fin
apm]]-Tableau1[[#This Row],[Début
apm]],1)+MOD(Tableau1[[#This Row],[Fin
matin]]-Tableau1[[#This Row],[Début
matin]],1)</f>
        <v>0</v>
      </c>
      <c r="L1081" s="39">
        <f>IFERROR(VLOOKUP(Tableau1[[#This Row],[Abs.]],Tmotif[],3,0),0)</f>
        <v>0</v>
      </c>
      <c r="M1081" s="46">
        <f ca="1">IF(WEEKDAY(Tableau1[[#This Row],[Date]],2)&lt;7,0,MAX(0,SUM(OFFSET(Tableau1[[#This Row],[Heures]],-6,,7))+SUM(OFFSET(Tableau1[[#This Row],[H_Abs]],-6,,7))-_HS))</f>
        <v>0</v>
      </c>
    </row>
    <row r="1082" spans="2:13" ht="15" hidden="1" customHeight="1" x14ac:dyDescent="0.25">
      <c r="B1082" s="31">
        <f>WEEKNUM(Tableau1[[#This Row],[Date]])</f>
        <v>51</v>
      </c>
      <c r="C1082" s="32">
        <f>debut+ROW()-ROW(Tableau1[[#Headers],[Date]])-1</f>
        <v>46370</v>
      </c>
      <c r="D1082" s="33" t="str">
        <f>UPPER(TEXT((Tableau1[[#This Row],[Date]]),"mmmm"))</f>
        <v>DÉCEMBRE</v>
      </c>
      <c r="E1082" s="33">
        <f>YEAR(Tableau1[[#This Row],[Date]])</f>
        <v>2026</v>
      </c>
      <c r="F1082" s="34"/>
      <c r="G1082" s="34"/>
      <c r="H1082" s="34"/>
      <c r="I1082" s="34"/>
      <c r="J1082" s="34"/>
      <c r="K1082" s="39">
        <f>MOD(Tableau1[[#This Row],[Fin
apm]]-Tableau1[[#This Row],[Début
apm]],1)+MOD(Tableau1[[#This Row],[Fin
matin]]-Tableau1[[#This Row],[Début
matin]],1)</f>
        <v>0</v>
      </c>
      <c r="L1082" s="39">
        <f>IFERROR(VLOOKUP(Tableau1[[#This Row],[Abs.]],Tmotif[],3,0),0)</f>
        <v>0</v>
      </c>
      <c r="M1082" s="46">
        <f ca="1">IF(WEEKDAY(Tableau1[[#This Row],[Date]],2)&lt;7,0,MAX(0,SUM(OFFSET(Tableau1[[#This Row],[Heures]],-6,,7))+SUM(OFFSET(Tableau1[[#This Row],[H_Abs]],-6,,7))-_HS))</f>
        <v>0</v>
      </c>
    </row>
    <row r="1083" spans="2:13" ht="15" hidden="1" customHeight="1" x14ac:dyDescent="0.25">
      <c r="B1083" s="31">
        <f>WEEKNUM(Tableau1[[#This Row],[Date]])</f>
        <v>51</v>
      </c>
      <c r="C1083" s="32">
        <f>debut+ROW()-ROW(Tableau1[[#Headers],[Date]])-1</f>
        <v>46371</v>
      </c>
      <c r="D1083" s="33" t="str">
        <f>UPPER(TEXT((Tableau1[[#This Row],[Date]]),"mmmm"))</f>
        <v>DÉCEMBRE</v>
      </c>
      <c r="E1083" s="33">
        <f>YEAR(Tableau1[[#This Row],[Date]])</f>
        <v>2026</v>
      </c>
      <c r="F1083" s="34"/>
      <c r="G1083" s="34"/>
      <c r="H1083" s="34"/>
      <c r="I1083" s="34"/>
      <c r="J1083" s="34"/>
      <c r="K1083" s="39">
        <f>MOD(Tableau1[[#This Row],[Fin
apm]]-Tableau1[[#This Row],[Début
apm]],1)+MOD(Tableau1[[#This Row],[Fin
matin]]-Tableau1[[#This Row],[Début
matin]],1)</f>
        <v>0</v>
      </c>
      <c r="L1083" s="39">
        <f>IFERROR(VLOOKUP(Tableau1[[#This Row],[Abs.]],Tmotif[],3,0),0)</f>
        <v>0</v>
      </c>
      <c r="M1083" s="46">
        <f ca="1">IF(WEEKDAY(Tableau1[[#This Row],[Date]],2)&lt;7,0,MAX(0,SUM(OFFSET(Tableau1[[#This Row],[Heures]],-6,,7))+SUM(OFFSET(Tableau1[[#This Row],[H_Abs]],-6,,7))-_HS))</f>
        <v>0</v>
      </c>
    </row>
    <row r="1084" spans="2:13" ht="15" hidden="1" customHeight="1" x14ac:dyDescent="0.25">
      <c r="B1084" s="31">
        <f>WEEKNUM(Tableau1[[#This Row],[Date]])</f>
        <v>51</v>
      </c>
      <c r="C1084" s="32">
        <f>debut+ROW()-ROW(Tableau1[[#Headers],[Date]])-1</f>
        <v>46372</v>
      </c>
      <c r="D1084" s="33" t="str">
        <f>UPPER(TEXT((Tableau1[[#This Row],[Date]]),"mmmm"))</f>
        <v>DÉCEMBRE</v>
      </c>
      <c r="E1084" s="33">
        <f>YEAR(Tableau1[[#This Row],[Date]])</f>
        <v>2026</v>
      </c>
      <c r="F1084" s="34"/>
      <c r="G1084" s="34"/>
      <c r="H1084" s="34"/>
      <c r="I1084" s="34"/>
      <c r="J1084" s="34"/>
      <c r="K1084" s="39">
        <f>MOD(Tableau1[[#This Row],[Fin
apm]]-Tableau1[[#This Row],[Début
apm]],1)+MOD(Tableau1[[#This Row],[Fin
matin]]-Tableau1[[#This Row],[Début
matin]],1)</f>
        <v>0</v>
      </c>
      <c r="L1084" s="39">
        <f>IFERROR(VLOOKUP(Tableau1[[#This Row],[Abs.]],Tmotif[],3,0),0)</f>
        <v>0</v>
      </c>
      <c r="M1084" s="46">
        <f ca="1">IF(WEEKDAY(Tableau1[[#This Row],[Date]],2)&lt;7,0,MAX(0,SUM(OFFSET(Tableau1[[#This Row],[Heures]],-6,,7))+SUM(OFFSET(Tableau1[[#This Row],[H_Abs]],-6,,7))-_HS))</f>
        <v>0</v>
      </c>
    </row>
    <row r="1085" spans="2:13" ht="15" hidden="1" customHeight="1" x14ac:dyDescent="0.25">
      <c r="B1085" s="31">
        <f>WEEKNUM(Tableau1[[#This Row],[Date]])</f>
        <v>51</v>
      </c>
      <c r="C1085" s="32">
        <f>debut+ROW()-ROW(Tableau1[[#Headers],[Date]])-1</f>
        <v>46373</v>
      </c>
      <c r="D1085" s="33" t="str">
        <f>UPPER(TEXT((Tableau1[[#This Row],[Date]]),"mmmm"))</f>
        <v>DÉCEMBRE</v>
      </c>
      <c r="E1085" s="33">
        <f>YEAR(Tableau1[[#This Row],[Date]])</f>
        <v>2026</v>
      </c>
      <c r="F1085" s="34"/>
      <c r="G1085" s="34"/>
      <c r="H1085" s="34"/>
      <c r="I1085" s="34"/>
      <c r="J1085" s="34"/>
      <c r="K1085" s="39">
        <f>MOD(Tableau1[[#This Row],[Fin
apm]]-Tableau1[[#This Row],[Début
apm]],1)+MOD(Tableau1[[#This Row],[Fin
matin]]-Tableau1[[#This Row],[Début
matin]],1)</f>
        <v>0</v>
      </c>
      <c r="L1085" s="39">
        <f>IFERROR(VLOOKUP(Tableau1[[#This Row],[Abs.]],Tmotif[],3,0),0)</f>
        <v>0</v>
      </c>
      <c r="M1085" s="46">
        <f ca="1">IF(WEEKDAY(Tableau1[[#This Row],[Date]],2)&lt;7,0,MAX(0,SUM(OFFSET(Tableau1[[#This Row],[Heures]],-6,,7))+SUM(OFFSET(Tableau1[[#This Row],[H_Abs]],-6,,7))-_HS))</f>
        <v>0</v>
      </c>
    </row>
    <row r="1086" spans="2:13" ht="15" hidden="1" customHeight="1" x14ac:dyDescent="0.25">
      <c r="B1086" s="31">
        <f>WEEKNUM(Tableau1[[#This Row],[Date]])</f>
        <v>51</v>
      </c>
      <c r="C1086" s="32">
        <f>debut+ROW()-ROW(Tableau1[[#Headers],[Date]])-1</f>
        <v>46374</v>
      </c>
      <c r="D1086" s="33" t="str">
        <f>UPPER(TEXT((Tableau1[[#This Row],[Date]]),"mmmm"))</f>
        <v>DÉCEMBRE</v>
      </c>
      <c r="E1086" s="33">
        <f>YEAR(Tableau1[[#This Row],[Date]])</f>
        <v>2026</v>
      </c>
      <c r="F1086" s="34"/>
      <c r="G1086" s="34"/>
      <c r="H1086" s="34"/>
      <c r="I1086" s="34"/>
      <c r="J1086" s="34"/>
      <c r="K1086" s="39">
        <f>MOD(Tableau1[[#This Row],[Fin
apm]]-Tableau1[[#This Row],[Début
apm]],1)+MOD(Tableau1[[#This Row],[Fin
matin]]-Tableau1[[#This Row],[Début
matin]],1)</f>
        <v>0</v>
      </c>
      <c r="L1086" s="39">
        <f>IFERROR(VLOOKUP(Tableau1[[#This Row],[Abs.]],Tmotif[],3,0),0)</f>
        <v>0</v>
      </c>
      <c r="M1086" s="46">
        <f ca="1">IF(WEEKDAY(Tableau1[[#This Row],[Date]],2)&lt;7,0,MAX(0,SUM(OFFSET(Tableau1[[#This Row],[Heures]],-6,,7))+SUM(OFFSET(Tableau1[[#This Row],[H_Abs]],-6,,7))-_HS))</f>
        <v>0</v>
      </c>
    </row>
    <row r="1087" spans="2:13" ht="15" hidden="1" customHeight="1" x14ac:dyDescent="0.25">
      <c r="B1087" s="31">
        <f>WEEKNUM(Tableau1[[#This Row],[Date]])</f>
        <v>51</v>
      </c>
      <c r="C1087" s="32">
        <f>debut+ROW()-ROW(Tableau1[[#Headers],[Date]])-1</f>
        <v>46375</v>
      </c>
      <c r="D1087" s="33" t="str">
        <f>UPPER(TEXT((Tableau1[[#This Row],[Date]]),"mmmm"))</f>
        <v>DÉCEMBRE</v>
      </c>
      <c r="E1087" s="33">
        <f>YEAR(Tableau1[[#This Row],[Date]])</f>
        <v>2026</v>
      </c>
      <c r="F1087" s="34"/>
      <c r="G1087" s="34"/>
      <c r="H1087" s="34"/>
      <c r="I1087" s="34"/>
      <c r="J1087" s="34"/>
      <c r="K1087" s="39">
        <f>MOD(Tableau1[[#This Row],[Fin
apm]]-Tableau1[[#This Row],[Début
apm]],1)+MOD(Tableau1[[#This Row],[Fin
matin]]-Tableau1[[#This Row],[Début
matin]],1)</f>
        <v>0</v>
      </c>
      <c r="L1087" s="39">
        <f>IFERROR(VLOOKUP(Tableau1[[#This Row],[Abs.]],Tmotif[],3,0),0)</f>
        <v>0</v>
      </c>
      <c r="M1087" s="46">
        <f ca="1">IF(WEEKDAY(Tableau1[[#This Row],[Date]],2)&lt;7,0,MAX(0,SUM(OFFSET(Tableau1[[#This Row],[Heures]],-6,,7))+SUM(OFFSET(Tableau1[[#This Row],[H_Abs]],-6,,7))-_HS))</f>
        <v>0</v>
      </c>
    </row>
    <row r="1088" spans="2:13" ht="15" hidden="1" customHeight="1" x14ac:dyDescent="0.25">
      <c r="B1088" s="31">
        <f>WEEKNUM(Tableau1[[#This Row],[Date]])</f>
        <v>52</v>
      </c>
      <c r="C1088" s="32">
        <f>debut+ROW()-ROW(Tableau1[[#Headers],[Date]])-1</f>
        <v>46376</v>
      </c>
      <c r="D1088" s="33" t="str">
        <f>UPPER(TEXT((Tableau1[[#This Row],[Date]]),"mmmm"))</f>
        <v>DÉCEMBRE</v>
      </c>
      <c r="E1088" s="33">
        <f>YEAR(Tableau1[[#This Row],[Date]])</f>
        <v>2026</v>
      </c>
      <c r="F1088" s="34"/>
      <c r="G1088" s="34"/>
      <c r="H1088" s="34"/>
      <c r="I1088" s="34"/>
      <c r="J1088" s="34"/>
      <c r="K1088" s="39">
        <f>MOD(Tableau1[[#This Row],[Fin
apm]]-Tableau1[[#This Row],[Début
apm]],1)+MOD(Tableau1[[#This Row],[Fin
matin]]-Tableau1[[#This Row],[Début
matin]],1)</f>
        <v>0</v>
      </c>
      <c r="L1088" s="39">
        <f>IFERROR(VLOOKUP(Tableau1[[#This Row],[Abs.]],Tmotif[],3,0),0)</f>
        <v>0</v>
      </c>
      <c r="M1088" s="46">
        <f ca="1">IF(WEEKDAY(Tableau1[[#This Row],[Date]],2)&lt;7,0,MAX(0,SUM(OFFSET(Tableau1[[#This Row],[Heures]],-6,,7))+SUM(OFFSET(Tableau1[[#This Row],[H_Abs]],-6,,7))-_HS))</f>
        <v>0</v>
      </c>
    </row>
    <row r="1089" spans="2:13" ht="15" hidden="1" customHeight="1" x14ac:dyDescent="0.25">
      <c r="B1089" s="31">
        <f>WEEKNUM(Tableau1[[#This Row],[Date]])</f>
        <v>52</v>
      </c>
      <c r="C1089" s="32">
        <f>debut+ROW()-ROW(Tableau1[[#Headers],[Date]])-1</f>
        <v>46377</v>
      </c>
      <c r="D1089" s="33" t="str">
        <f>UPPER(TEXT((Tableau1[[#This Row],[Date]]),"mmmm"))</f>
        <v>DÉCEMBRE</v>
      </c>
      <c r="E1089" s="33">
        <f>YEAR(Tableau1[[#This Row],[Date]])</f>
        <v>2026</v>
      </c>
      <c r="F1089" s="34"/>
      <c r="G1089" s="34"/>
      <c r="H1089" s="34"/>
      <c r="I1089" s="34"/>
      <c r="J1089" s="34"/>
      <c r="K1089" s="39">
        <f>MOD(Tableau1[[#This Row],[Fin
apm]]-Tableau1[[#This Row],[Début
apm]],1)+MOD(Tableau1[[#This Row],[Fin
matin]]-Tableau1[[#This Row],[Début
matin]],1)</f>
        <v>0</v>
      </c>
      <c r="L1089" s="39">
        <f>IFERROR(VLOOKUP(Tableau1[[#This Row],[Abs.]],Tmotif[],3,0),0)</f>
        <v>0</v>
      </c>
      <c r="M1089" s="46">
        <f ca="1">IF(WEEKDAY(Tableau1[[#This Row],[Date]],2)&lt;7,0,MAX(0,SUM(OFFSET(Tableau1[[#This Row],[Heures]],-6,,7))+SUM(OFFSET(Tableau1[[#This Row],[H_Abs]],-6,,7))-_HS))</f>
        <v>0</v>
      </c>
    </row>
    <row r="1090" spans="2:13" ht="15" hidden="1" customHeight="1" x14ac:dyDescent="0.25">
      <c r="B1090" s="31">
        <f>WEEKNUM(Tableau1[[#This Row],[Date]])</f>
        <v>52</v>
      </c>
      <c r="C1090" s="32">
        <f>debut+ROW()-ROW(Tableau1[[#Headers],[Date]])-1</f>
        <v>46378</v>
      </c>
      <c r="D1090" s="33" t="str">
        <f>UPPER(TEXT((Tableau1[[#This Row],[Date]]),"mmmm"))</f>
        <v>DÉCEMBRE</v>
      </c>
      <c r="E1090" s="33">
        <f>YEAR(Tableau1[[#This Row],[Date]])</f>
        <v>2026</v>
      </c>
      <c r="F1090" s="34"/>
      <c r="G1090" s="34"/>
      <c r="H1090" s="34"/>
      <c r="I1090" s="34"/>
      <c r="J1090" s="34"/>
      <c r="K1090" s="39">
        <f>MOD(Tableau1[[#This Row],[Fin
apm]]-Tableau1[[#This Row],[Début
apm]],1)+MOD(Tableau1[[#This Row],[Fin
matin]]-Tableau1[[#This Row],[Début
matin]],1)</f>
        <v>0</v>
      </c>
      <c r="L1090" s="39">
        <f>IFERROR(VLOOKUP(Tableau1[[#This Row],[Abs.]],Tmotif[],3,0),0)</f>
        <v>0</v>
      </c>
      <c r="M1090" s="46">
        <f ca="1">IF(WEEKDAY(Tableau1[[#This Row],[Date]],2)&lt;7,0,MAX(0,SUM(OFFSET(Tableau1[[#This Row],[Heures]],-6,,7))+SUM(OFFSET(Tableau1[[#This Row],[H_Abs]],-6,,7))-_HS))</f>
        <v>0</v>
      </c>
    </row>
    <row r="1091" spans="2:13" ht="15" hidden="1" customHeight="1" x14ac:dyDescent="0.25">
      <c r="B1091" s="31">
        <f>WEEKNUM(Tableau1[[#This Row],[Date]])</f>
        <v>52</v>
      </c>
      <c r="C1091" s="32">
        <f>debut+ROW()-ROW(Tableau1[[#Headers],[Date]])-1</f>
        <v>46379</v>
      </c>
      <c r="D1091" s="33" t="str">
        <f>UPPER(TEXT((Tableau1[[#This Row],[Date]]),"mmmm"))</f>
        <v>DÉCEMBRE</v>
      </c>
      <c r="E1091" s="33">
        <f>YEAR(Tableau1[[#This Row],[Date]])</f>
        <v>2026</v>
      </c>
      <c r="F1091" s="34"/>
      <c r="G1091" s="34"/>
      <c r="H1091" s="34"/>
      <c r="I1091" s="34"/>
      <c r="J1091" s="34"/>
      <c r="K1091" s="39">
        <f>MOD(Tableau1[[#This Row],[Fin
apm]]-Tableau1[[#This Row],[Début
apm]],1)+MOD(Tableau1[[#This Row],[Fin
matin]]-Tableau1[[#This Row],[Début
matin]],1)</f>
        <v>0</v>
      </c>
      <c r="L1091" s="39">
        <f>IFERROR(VLOOKUP(Tableau1[[#This Row],[Abs.]],Tmotif[],3,0),0)</f>
        <v>0</v>
      </c>
      <c r="M1091" s="46">
        <f ca="1">IF(WEEKDAY(Tableau1[[#This Row],[Date]],2)&lt;7,0,MAX(0,SUM(OFFSET(Tableau1[[#This Row],[Heures]],-6,,7))+SUM(OFFSET(Tableau1[[#This Row],[H_Abs]],-6,,7))-_HS))</f>
        <v>0</v>
      </c>
    </row>
    <row r="1092" spans="2:13" ht="15" hidden="1" customHeight="1" x14ac:dyDescent="0.25">
      <c r="B1092" s="31">
        <f>WEEKNUM(Tableau1[[#This Row],[Date]])</f>
        <v>52</v>
      </c>
      <c r="C1092" s="32">
        <f>debut+ROW()-ROW(Tableau1[[#Headers],[Date]])-1</f>
        <v>46380</v>
      </c>
      <c r="D1092" s="33" t="str">
        <f>UPPER(TEXT((Tableau1[[#This Row],[Date]]),"mmmm"))</f>
        <v>DÉCEMBRE</v>
      </c>
      <c r="E1092" s="33">
        <f>YEAR(Tableau1[[#This Row],[Date]])</f>
        <v>2026</v>
      </c>
      <c r="F1092" s="34"/>
      <c r="G1092" s="34"/>
      <c r="H1092" s="34"/>
      <c r="I1092" s="34"/>
      <c r="J1092" s="34"/>
      <c r="K1092" s="39">
        <f>MOD(Tableau1[[#This Row],[Fin
apm]]-Tableau1[[#This Row],[Début
apm]],1)+MOD(Tableau1[[#This Row],[Fin
matin]]-Tableau1[[#This Row],[Début
matin]],1)</f>
        <v>0</v>
      </c>
      <c r="L1092" s="39">
        <f>IFERROR(VLOOKUP(Tableau1[[#This Row],[Abs.]],Tmotif[],3,0),0)</f>
        <v>0</v>
      </c>
      <c r="M1092" s="46">
        <f ca="1">IF(WEEKDAY(Tableau1[[#This Row],[Date]],2)&lt;7,0,MAX(0,SUM(OFFSET(Tableau1[[#This Row],[Heures]],-6,,7))+SUM(OFFSET(Tableau1[[#This Row],[H_Abs]],-6,,7))-_HS))</f>
        <v>0</v>
      </c>
    </row>
    <row r="1093" spans="2:13" ht="15" hidden="1" customHeight="1" x14ac:dyDescent="0.25">
      <c r="B1093" s="31">
        <f>WEEKNUM(Tableau1[[#This Row],[Date]])</f>
        <v>52</v>
      </c>
      <c r="C1093" s="32">
        <f>debut+ROW()-ROW(Tableau1[[#Headers],[Date]])-1</f>
        <v>46381</v>
      </c>
      <c r="D1093" s="33" t="str">
        <f>UPPER(TEXT((Tableau1[[#This Row],[Date]]),"mmmm"))</f>
        <v>DÉCEMBRE</v>
      </c>
      <c r="E1093" s="33">
        <f>YEAR(Tableau1[[#This Row],[Date]])</f>
        <v>2026</v>
      </c>
      <c r="F1093" s="34"/>
      <c r="G1093" s="34"/>
      <c r="H1093" s="34"/>
      <c r="I1093" s="34"/>
      <c r="J1093" s="34"/>
      <c r="K1093" s="39">
        <f>MOD(Tableau1[[#This Row],[Fin
apm]]-Tableau1[[#This Row],[Début
apm]],1)+MOD(Tableau1[[#This Row],[Fin
matin]]-Tableau1[[#This Row],[Début
matin]],1)</f>
        <v>0</v>
      </c>
      <c r="L1093" s="39">
        <f>IFERROR(VLOOKUP(Tableau1[[#This Row],[Abs.]],Tmotif[],3,0),0)</f>
        <v>0</v>
      </c>
      <c r="M1093" s="46">
        <f ca="1">IF(WEEKDAY(Tableau1[[#This Row],[Date]],2)&lt;7,0,MAX(0,SUM(OFFSET(Tableau1[[#This Row],[Heures]],-6,,7))+SUM(OFFSET(Tableau1[[#This Row],[H_Abs]],-6,,7))-_HS))</f>
        <v>0</v>
      </c>
    </row>
    <row r="1094" spans="2:13" ht="15" hidden="1" customHeight="1" x14ac:dyDescent="0.25">
      <c r="B1094" s="31">
        <f>WEEKNUM(Tableau1[[#This Row],[Date]])</f>
        <v>52</v>
      </c>
      <c r="C1094" s="32">
        <f>debut+ROW()-ROW(Tableau1[[#Headers],[Date]])-1</f>
        <v>46382</v>
      </c>
      <c r="D1094" s="33" t="str">
        <f>UPPER(TEXT((Tableau1[[#This Row],[Date]]),"mmmm"))</f>
        <v>DÉCEMBRE</v>
      </c>
      <c r="E1094" s="33">
        <f>YEAR(Tableau1[[#This Row],[Date]])</f>
        <v>2026</v>
      </c>
      <c r="F1094" s="34"/>
      <c r="G1094" s="34"/>
      <c r="H1094" s="34"/>
      <c r="I1094" s="34"/>
      <c r="J1094" s="34"/>
      <c r="K1094" s="39">
        <f>MOD(Tableau1[[#This Row],[Fin
apm]]-Tableau1[[#This Row],[Début
apm]],1)+MOD(Tableau1[[#This Row],[Fin
matin]]-Tableau1[[#This Row],[Début
matin]],1)</f>
        <v>0</v>
      </c>
      <c r="L1094" s="39">
        <f>IFERROR(VLOOKUP(Tableau1[[#This Row],[Abs.]],Tmotif[],3,0),0)</f>
        <v>0</v>
      </c>
      <c r="M1094" s="46">
        <f ca="1">IF(WEEKDAY(Tableau1[[#This Row],[Date]],2)&lt;7,0,MAX(0,SUM(OFFSET(Tableau1[[#This Row],[Heures]],-6,,7))+SUM(OFFSET(Tableau1[[#This Row],[H_Abs]],-6,,7))-_HS))</f>
        <v>0</v>
      </c>
    </row>
    <row r="1095" spans="2:13" ht="15" hidden="1" customHeight="1" x14ac:dyDescent="0.25">
      <c r="B1095" s="31">
        <f>WEEKNUM(Tableau1[[#This Row],[Date]])</f>
        <v>53</v>
      </c>
      <c r="C1095" s="32">
        <f>debut+ROW()-ROW(Tableau1[[#Headers],[Date]])-1</f>
        <v>46383</v>
      </c>
      <c r="D1095" s="33" t="str">
        <f>UPPER(TEXT((Tableau1[[#This Row],[Date]]),"mmmm"))</f>
        <v>DÉCEMBRE</v>
      </c>
      <c r="E1095" s="33">
        <f>YEAR(Tableau1[[#This Row],[Date]])</f>
        <v>2026</v>
      </c>
      <c r="F1095" s="34"/>
      <c r="G1095" s="34"/>
      <c r="H1095" s="34"/>
      <c r="I1095" s="34"/>
      <c r="J1095" s="34"/>
      <c r="K1095" s="39">
        <f>MOD(Tableau1[[#This Row],[Fin
apm]]-Tableau1[[#This Row],[Début
apm]],1)+MOD(Tableau1[[#This Row],[Fin
matin]]-Tableau1[[#This Row],[Début
matin]],1)</f>
        <v>0</v>
      </c>
      <c r="L1095" s="39">
        <f>IFERROR(VLOOKUP(Tableau1[[#This Row],[Abs.]],Tmotif[],3,0),0)</f>
        <v>0</v>
      </c>
      <c r="M1095" s="46">
        <f ca="1">IF(WEEKDAY(Tableau1[[#This Row],[Date]],2)&lt;7,0,MAX(0,SUM(OFFSET(Tableau1[[#This Row],[Heures]],-6,,7))+SUM(OFFSET(Tableau1[[#This Row],[H_Abs]],-6,,7))-_HS))</f>
        <v>0</v>
      </c>
    </row>
    <row r="1096" spans="2:13" ht="15" hidden="1" customHeight="1" x14ac:dyDescent="0.25">
      <c r="B1096" s="31">
        <f>WEEKNUM(Tableau1[[#This Row],[Date]])</f>
        <v>53</v>
      </c>
      <c r="C1096" s="32">
        <f>debut+ROW()-ROW(Tableau1[[#Headers],[Date]])-1</f>
        <v>46384</v>
      </c>
      <c r="D1096" s="33" t="str">
        <f>UPPER(TEXT((Tableau1[[#This Row],[Date]]),"mmmm"))</f>
        <v>DÉCEMBRE</v>
      </c>
      <c r="E1096" s="33">
        <f>YEAR(Tableau1[[#This Row],[Date]])</f>
        <v>2026</v>
      </c>
      <c r="F1096" s="34"/>
      <c r="G1096" s="34"/>
      <c r="H1096" s="34"/>
      <c r="I1096" s="34"/>
      <c r="J1096" s="34"/>
      <c r="K1096" s="39">
        <f>MOD(Tableau1[[#This Row],[Fin
apm]]-Tableau1[[#This Row],[Début
apm]],1)+MOD(Tableau1[[#This Row],[Fin
matin]]-Tableau1[[#This Row],[Début
matin]],1)</f>
        <v>0</v>
      </c>
      <c r="L1096" s="39">
        <f>IFERROR(VLOOKUP(Tableau1[[#This Row],[Abs.]],Tmotif[],3,0),0)</f>
        <v>0</v>
      </c>
      <c r="M1096" s="46">
        <f ca="1">IF(WEEKDAY(Tableau1[[#This Row],[Date]],2)&lt;7,0,MAX(0,SUM(OFFSET(Tableau1[[#This Row],[Heures]],-6,,7))+SUM(OFFSET(Tableau1[[#This Row],[H_Abs]],-6,,7))-_HS))</f>
        <v>0</v>
      </c>
    </row>
    <row r="1097" spans="2:13" ht="15" hidden="1" customHeight="1" x14ac:dyDescent="0.25">
      <c r="B1097" s="31">
        <f>WEEKNUM(Tableau1[[#This Row],[Date]])</f>
        <v>53</v>
      </c>
      <c r="C1097" s="32">
        <f>debut+ROW()-ROW(Tableau1[[#Headers],[Date]])-1</f>
        <v>46385</v>
      </c>
      <c r="D1097" s="33" t="str">
        <f>UPPER(TEXT((Tableau1[[#This Row],[Date]]),"mmmm"))</f>
        <v>DÉCEMBRE</v>
      </c>
      <c r="E1097" s="33">
        <f>YEAR(Tableau1[[#This Row],[Date]])</f>
        <v>2026</v>
      </c>
      <c r="F1097" s="34"/>
      <c r="G1097" s="34"/>
      <c r="H1097" s="34"/>
      <c r="I1097" s="34"/>
      <c r="J1097" s="34"/>
      <c r="K1097" s="39">
        <f>MOD(Tableau1[[#This Row],[Fin
apm]]-Tableau1[[#This Row],[Début
apm]],1)+MOD(Tableau1[[#This Row],[Fin
matin]]-Tableau1[[#This Row],[Début
matin]],1)</f>
        <v>0</v>
      </c>
      <c r="L1097" s="39">
        <f>IFERROR(VLOOKUP(Tableau1[[#This Row],[Abs.]],Tmotif[],3,0),0)</f>
        <v>0</v>
      </c>
      <c r="M1097" s="46">
        <f ca="1">IF(WEEKDAY(Tableau1[[#This Row],[Date]],2)&lt;7,0,MAX(0,SUM(OFFSET(Tableau1[[#This Row],[Heures]],-6,,7))+SUM(OFFSET(Tableau1[[#This Row],[H_Abs]],-6,,7))-_HS))</f>
        <v>0</v>
      </c>
    </row>
    <row r="1098" spans="2:13" ht="15" hidden="1" customHeight="1" x14ac:dyDescent="0.25">
      <c r="B1098" s="31">
        <f>WEEKNUM(Tableau1[[#This Row],[Date]])</f>
        <v>53</v>
      </c>
      <c r="C1098" s="32">
        <f>debut+ROW()-ROW(Tableau1[[#Headers],[Date]])-1</f>
        <v>46386</v>
      </c>
      <c r="D1098" s="33" t="str">
        <f>UPPER(TEXT((Tableau1[[#This Row],[Date]]),"mmmm"))</f>
        <v>DÉCEMBRE</v>
      </c>
      <c r="E1098" s="33">
        <f>YEAR(Tableau1[[#This Row],[Date]])</f>
        <v>2026</v>
      </c>
      <c r="F1098" s="34"/>
      <c r="G1098" s="34"/>
      <c r="H1098" s="34"/>
      <c r="I1098" s="34"/>
      <c r="J1098" s="34"/>
      <c r="K1098" s="39">
        <f>MOD(Tableau1[[#This Row],[Fin
apm]]-Tableau1[[#This Row],[Début
apm]],1)+MOD(Tableau1[[#This Row],[Fin
matin]]-Tableau1[[#This Row],[Début
matin]],1)</f>
        <v>0</v>
      </c>
      <c r="L1098" s="39">
        <f>IFERROR(VLOOKUP(Tableau1[[#This Row],[Abs.]],Tmotif[],3,0),0)</f>
        <v>0</v>
      </c>
      <c r="M1098" s="46">
        <f ca="1">IF(WEEKDAY(Tableau1[[#This Row],[Date]],2)&lt;7,0,MAX(0,SUM(OFFSET(Tableau1[[#This Row],[Heures]],-6,,7))+SUM(OFFSET(Tableau1[[#This Row],[H_Abs]],-6,,7))-_HS))</f>
        <v>0</v>
      </c>
    </row>
    <row r="1099" spans="2:13" ht="15" hidden="1" customHeight="1" x14ac:dyDescent="0.25">
      <c r="B1099" s="31">
        <f>WEEKNUM(Tableau1[[#This Row],[Date]])</f>
        <v>53</v>
      </c>
      <c r="C1099" s="32">
        <f>debut+ROW()-ROW(Tableau1[[#Headers],[Date]])-1</f>
        <v>46387</v>
      </c>
      <c r="D1099" s="33" t="str">
        <f>UPPER(TEXT((Tableau1[[#This Row],[Date]]),"mmmm"))</f>
        <v>DÉCEMBRE</v>
      </c>
      <c r="E1099" s="33">
        <f>YEAR(Tableau1[[#This Row],[Date]])</f>
        <v>2026</v>
      </c>
      <c r="F1099" s="34"/>
      <c r="G1099" s="34"/>
      <c r="H1099" s="34"/>
      <c r="I1099" s="34"/>
      <c r="J1099" s="34"/>
      <c r="K1099" s="39">
        <f>MOD(Tableau1[[#This Row],[Fin
apm]]-Tableau1[[#This Row],[Début
apm]],1)+MOD(Tableau1[[#This Row],[Fin
matin]]-Tableau1[[#This Row],[Début
matin]],1)</f>
        <v>0</v>
      </c>
      <c r="L1099" s="39">
        <f>IFERROR(VLOOKUP(Tableau1[[#This Row],[Abs.]],Tmotif[],3,0),0)</f>
        <v>0</v>
      </c>
      <c r="M1099" s="46">
        <f ca="1">IF(WEEKDAY(Tableau1[[#This Row],[Date]],2)&lt;7,0,MAX(0,SUM(OFFSET(Tableau1[[#This Row],[Heures]],-6,,7))+SUM(OFFSET(Tableau1[[#This Row],[H_Abs]],-6,,7))-_HS))</f>
        <v>0</v>
      </c>
    </row>
    <row r="1100" spans="2:13" ht="15" hidden="1" customHeight="1" x14ac:dyDescent="0.25">
      <c r="B1100" s="31">
        <f>WEEKNUM(Tableau1[[#This Row],[Date]])</f>
        <v>1</v>
      </c>
      <c r="C1100" s="32">
        <f>debut+ROW()-ROW(Tableau1[[#Headers],[Date]])-1</f>
        <v>46388</v>
      </c>
      <c r="D1100" s="33" t="str">
        <f>UPPER(TEXT((Tableau1[[#This Row],[Date]]),"mmmm"))</f>
        <v>JANVIER</v>
      </c>
      <c r="E1100" s="33">
        <f>YEAR(Tableau1[[#This Row],[Date]])</f>
        <v>2027</v>
      </c>
      <c r="F1100" s="34"/>
      <c r="G1100" s="34"/>
      <c r="H1100" s="34"/>
      <c r="I1100" s="34"/>
      <c r="J1100" s="34"/>
      <c r="K1100" s="39">
        <f>MOD(Tableau1[[#This Row],[Fin
apm]]-Tableau1[[#This Row],[Début
apm]],1)+MOD(Tableau1[[#This Row],[Fin
matin]]-Tableau1[[#This Row],[Début
matin]],1)</f>
        <v>0</v>
      </c>
      <c r="L1100" s="39">
        <f>IFERROR(VLOOKUP(Tableau1[[#This Row],[Abs.]],Tmotif[],3,0),0)</f>
        <v>0</v>
      </c>
      <c r="M1100" s="46">
        <f ca="1">IF(WEEKDAY(Tableau1[[#This Row],[Date]],2)&lt;7,0,MAX(0,SUM(OFFSET(Tableau1[[#This Row],[Heures]],-6,,7))+SUM(OFFSET(Tableau1[[#This Row],[H_Abs]],-6,,7))-_HS))</f>
        <v>0</v>
      </c>
    </row>
    <row r="1101" spans="2:13" ht="15" hidden="1" customHeight="1" x14ac:dyDescent="0.25">
      <c r="B1101" s="31">
        <f>WEEKNUM(Tableau1[[#This Row],[Date]])</f>
        <v>1</v>
      </c>
      <c r="C1101" s="32">
        <f>debut+ROW()-ROW(Tableau1[[#Headers],[Date]])-1</f>
        <v>46389</v>
      </c>
      <c r="D1101" s="33" t="str">
        <f>UPPER(TEXT((Tableau1[[#This Row],[Date]]),"mmmm"))</f>
        <v>JANVIER</v>
      </c>
      <c r="E1101" s="33">
        <f>YEAR(Tableau1[[#This Row],[Date]])</f>
        <v>2027</v>
      </c>
      <c r="F1101" s="34"/>
      <c r="G1101" s="34"/>
      <c r="H1101" s="34"/>
      <c r="I1101" s="34"/>
      <c r="J1101" s="34"/>
      <c r="K1101" s="39">
        <f>MOD(Tableau1[[#This Row],[Fin
apm]]-Tableau1[[#This Row],[Début
apm]],1)+MOD(Tableau1[[#This Row],[Fin
matin]]-Tableau1[[#This Row],[Début
matin]],1)</f>
        <v>0</v>
      </c>
      <c r="L1101" s="39">
        <f>IFERROR(VLOOKUP(Tableau1[[#This Row],[Abs.]],Tmotif[],3,0),0)</f>
        <v>0</v>
      </c>
      <c r="M1101" s="46">
        <f ca="1">IF(WEEKDAY(Tableau1[[#This Row],[Date]],2)&lt;7,0,MAX(0,SUM(OFFSET(Tableau1[[#This Row],[Heures]],-6,,7))+SUM(OFFSET(Tableau1[[#This Row],[H_Abs]],-6,,7))-_HS))</f>
        <v>0</v>
      </c>
    </row>
    <row r="1102" spans="2:13" ht="15" hidden="1" customHeight="1" x14ac:dyDescent="0.25">
      <c r="B1102" s="31">
        <f>WEEKNUM(Tableau1[[#This Row],[Date]])</f>
        <v>2</v>
      </c>
      <c r="C1102" s="32">
        <f>debut+ROW()-ROW(Tableau1[[#Headers],[Date]])-1</f>
        <v>46390</v>
      </c>
      <c r="D1102" s="33" t="str">
        <f>UPPER(TEXT((Tableau1[[#This Row],[Date]]),"mmmm"))</f>
        <v>JANVIER</v>
      </c>
      <c r="E1102" s="33">
        <f>YEAR(Tableau1[[#This Row],[Date]])</f>
        <v>2027</v>
      </c>
      <c r="F1102" s="34"/>
      <c r="G1102" s="34"/>
      <c r="H1102" s="34"/>
      <c r="I1102" s="34"/>
      <c r="J1102" s="34"/>
      <c r="K1102" s="39">
        <f>MOD(Tableau1[[#This Row],[Fin
apm]]-Tableau1[[#This Row],[Début
apm]],1)+MOD(Tableau1[[#This Row],[Fin
matin]]-Tableau1[[#This Row],[Début
matin]],1)</f>
        <v>0</v>
      </c>
      <c r="L1102" s="39">
        <f>IFERROR(VLOOKUP(Tableau1[[#This Row],[Abs.]],Tmotif[],3,0),0)</f>
        <v>0</v>
      </c>
      <c r="M1102" s="46">
        <f ca="1">IF(WEEKDAY(Tableau1[[#This Row],[Date]],2)&lt;7,0,MAX(0,SUM(OFFSET(Tableau1[[#This Row],[Heures]],-6,,7))+SUM(OFFSET(Tableau1[[#This Row],[H_Abs]],-6,,7))-_HS))</f>
        <v>0</v>
      </c>
    </row>
    <row r="1103" spans="2:13" ht="15" hidden="1" customHeight="1" x14ac:dyDescent="0.25">
      <c r="B1103" s="31">
        <f>WEEKNUM(Tableau1[[#This Row],[Date]])</f>
        <v>2</v>
      </c>
      <c r="C1103" s="32">
        <f>debut+ROW()-ROW(Tableau1[[#Headers],[Date]])-1</f>
        <v>46391</v>
      </c>
      <c r="D1103" s="33" t="str">
        <f>UPPER(TEXT((Tableau1[[#This Row],[Date]]),"mmmm"))</f>
        <v>JANVIER</v>
      </c>
      <c r="E1103" s="33">
        <f>YEAR(Tableau1[[#This Row],[Date]])</f>
        <v>2027</v>
      </c>
      <c r="F1103" s="34"/>
      <c r="G1103" s="34"/>
      <c r="H1103" s="34"/>
      <c r="I1103" s="34"/>
      <c r="J1103" s="34"/>
      <c r="K1103" s="39">
        <f>MOD(Tableau1[[#This Row],[Fin
apm]]-Tableau1[[#This Row],[Début
apm]],1)+MOD(Tableau1[[#This Row],[Fin
matin]]-Tableau1[[#This Row],[Début
matin]],1)</f>
        <v>0</v>
      </c>
      <c r="L1103" s="39">
        <f>IFERROR(VLOOKUP(Tableau1[[#This Row],[Abs.]],Tmotif[],3,0),0)</f>
        <v>0</v>
      </c>
      <c r="M1103" s="46">
        <f ca="1">IF(WEEKDAY(Tableau1[[#This Row],[Date]],2)&lt;7,0,MAX(0,SUM(OFFSET(Tableau1[[#This Row],[Heures]],-6,,7))+SUM(OFFSET(Tableau1[[#This Row],[H_Abs]],-6,,7))-_HS))</f>
        <v>0</v>
      </c>
    </row>
    <row r="1104" spans="2:13" ht="15" hidden="1" customHeight="1" x14ac:dyDescent="0.25">
      <c r="B1104" s="31">
        <f>WEEKNUM(Tableau1[[#This Row],[Date]])</f>
        <v>2</v>
      </c>
      <c r="C1104" s="32">
        <f>debut+ROW()-ROW(Tableau1[[#Headers],[Date]])-1</f>
        <v>46392</v>
      </c>
      <c r="D1104" s="33" t="str">
        <f>UPPER(TEXT((Tableau1[[#This Row],[Date]]),"mmmm"))</f>
        <v>JANVIER</v>
      </c>
      <c r="E1104" s="33">
        <f>YEAR(Tableau1[[#This Row],[Date]])</f>
        <v>2027</v>
      </c>
      <c r="F1104" s="34"/>
      <c r="G1104" s="34"/>
      <c r="H1104" s="34"/>
      <c r="I1104" s="34"/>
      <c r="J1104" s="34"/>
      <c r="K1104" s="39">
        <f>MOD(Tableau1[[#This Row],[Fin
apm]]-Tableau1[[#This Row],[Début
apm]],1)+MOD(Tableau1[[#This Row],[Fin
matin]]-Tableau1[[#This Row],[Début
matin]],1)</f>
        <v>0</v>
      </c>
      <c r="L1104" s="39">
        <f>IFERROR(VLOOKUP(Tableau1[[#This Row],[Abs.]],Tmotif[],3,0),0)</f>
        <v>0</v>
      </c>
      <c r="M1104" s="46">
        <f ca="1">IF(WEEKDAY(Tableau1[[#This Row],[Date]],2)&lt;7,0,MAX(0,SUM(OFFSET(Tableau1[[#This Row],[Heures]],-6,,7))+SUM(OFFSET(Tableau1[[#This Row],[H_Abs]],-6,,7))-_HS))</f>
        <v>0</v>
      </c>
    </row>
    <row r="1105" spans="2:13" ht="15" hidden="1" customHeight="1" x14ac:dyDescent="0.25">
      <c r="B1105" s="31">
        <f>WEEKNUM(Tableau1[[#This Row],[Date]])</f>
        <v>2</v>
      </c>
      <c r="C1105" s="32">
        <f>debut+ROW()-ROW(Tableau1[[#Headers],[Date]])-1</f>
        <v>46393</v>
      </c>
      <c r="D1105" s="33" t="str">
        <f>UPPER(TEXT((Tableau1[[#This Row],[Date]]),"mmmm"))</f>
        <v>JANVIER</v>
      </c>
      <c r="E1105" s="33">
        <f>YEAR(Tableau1[[#This Row],[Date]])</f>
        <v>2027</v>
      </c>
      <c r="F1105" s="34"/>
      <c r="G1105" s="34"/>
      <c r="H1105" s="34"/>
      <c r="I1105" s="34"/>
      <c r="J1105" s="34"/>
      <c r="K1105" s="39">
        <f>MOD(Tableau1[[#This Row],[Fin
apm]]-Tableau1[[#This Row],[Début
apm]],1)+MOD(Tableau1[[#This Row],[Fin
matin]]-Tableau1[[#This Row],[Début
matin]],1)</f>
        <v>0</v>
      </c>
      <c r="L1105" s="39">
        <f>IFERROR(VLOOKUP(Tableau1[[#This Row],[Abs.]],Tmotif[],3,0),0)</f>
        <v>0</v>
      </c>
      <c r="M1105" s="46">
        <f ca="1">IF(WEEKDAY(Tableau1[[#This Row],[Date]],2)&lt;7,0,MAX(0,SUM(OFFSET(Tableau1[[#This Row],[Heures]],-6,,7))+SUM(OFFSET(Tableau1[[#This Row],[H_Abs]],-6,,7))-_HS))</f>
        <v>0</v>
      </c>
    </row>
    <row r="1106" spans="2:13" ht="15" hidden="1" customHeight="1" x14ac:dyDescent="0.25">
      <c r="B1106" s="31">
        <f>WEEKNUM(Tableau1[[#This Row],[Date]])</f>
        <v>2</v>
      </c>
      <c r="C1106" s="32">
        <f>debut+ROW()-ROW(Tableau1[[#Headers],[Date]])-1</f>
        <v>46394</v>
      </c>
      <c r="D1106" s="33" t="str">
        <f>UPPER(TEXT((Tableau1[[#This Row],[Date]]),"mmmm"))</f>
        <v>JANVIER</v>
      </c>
      <c r="E1106" s="33">
        <f>YEAR(Tableau1[[#This Row],[Date]])</f>
        <v>2027</v>
      </c>
      <c r="F1106" s="34"/>
      <c r="G1106" s="34"/>
      <c r="H1106" s="34"/>
      <c r="I1106" s="34"/>
      <c r="J1106" s="34"/>
      <c r="K1106" s="39">
        <f>MOD(Tableau1[[#This Row],[Fin
apm]]-Tableau1[[#This Row],[Début
apm]],1)+MOD(Tableau1[[#This Row],[Fin
matin]]-Tableau1[[#This Row],[Début
matin]],1)</f>
        <v>0</v>
      </c>
      <c r="L1106" s="39">
        <f>IFERROR(VLOOKUP(Tableau1[[#This Row],[Abs.]],Tmotif[],3,0),0)</f>
        <v>0</v>
      </c>
      <c r="M1106" s="46">
        <f ca="1">IF(WEEKDAY(Tableau1[[#This Row],[Date]],2)&lt;7,0,MAX(0,SUM(OFFSET(Tableau1[[#This Row],[Heures]],-6,,7))+SUM(OFFSET(Tableau1[[#This Row],[H_Abs]],-6,,7))-_HS))</f>
        <v>0</v>
      </c>
    </row>
    <row r="1107" spans="2:13" ht="15" hidden="1" customHeight="1" x14ac:dyDescent="0.25">
      <c r="B1107" s="31">
        <f>WEEKNUM(Tableau1[[#This Row],[Date]])</f>
        <v>2</v>
      </c>
      <c r="C1107" s="32">
        <f>debut+ROW()-ROW(Tableau1[[#Headers],[Date]])-1</f>
        <v>46395</v>
      </c>
      <c r="D1107" s="33" t="str">
        <f>UPPER(TEXT((Tableau1[[#This Row],[Date]]),"mmmm"))</f>
        <v>JANVIER</v>
      </c>
      <c r="E1107" s="33">
        <f>YEAR(Tableau1[[#This Row],[Date]])</f>
        <v>2027</v>
      </c>
      <c r="F1107" s="34"/>
      <c r="G1107" s="34"/>
      <c r="H1107" s="34"/>
      <c r="I1107" s="34"/>
      <c r="J1107" s="34"/>
      <c r="K1107" s="39">
        <f>MOD(Tableau1[[#This Row],[Fin
apm]]-Tableau1[[#This Row],[Début
apm]],1)+MOD(Tableau1[[#This Row],[Fin
matin]]-Tableau1[[#This Row],[Début
matin]],1)</f>
        <v>0</v>
      </c>
      <c r="L1107" s="39">
        <f>IFERROR(VLOOKUP(Tableau1[[#This Row],[Abs.]],Tmotif[],3,0),0)</f>
        <v>0</v>
      </c>
      <c r="M1107" s="46">
        <f ca="1">IF(WEEKDAY(Tableau1[[#This Row],[Date]],2)&lt;7,0,MAX(0,SUM(OFFSET(Tableau1[[#This Row],[Heures]],-6,,7))+SUM(OFFSET(Tableau1[[#This Row],[H_Abs]],-6,,7))-_HS))</f>
        <v>0</v>
      </c>
    </row>
    <row r="1108" spans="2:13" ht="15" hidden="1" customHeight="1" x14ac:dyDescent="0.25">
      <c r="B1108" s="31">
        <f>WEEKNUM(Tableau1[[#This Row],[Date]])</f>
        <v>2</v>
      </c>
      <c r="C1108" s="32">
        <f>debut+ROW()-ROW(Tableau1[[#Headers],[Date]])-1</f>
        <v>46396</v>
      </c>
      <c r="D1108" s="33" t="str">
        <f>UPPER(TEXT((Tableau1[[#This Row],[Date]]),"mmmm"))</f>
        <v>JANVIER</v>
      </c>
      <c r="E1108" s="33">
        <f>YEAR(Tableau1[[#This Row],[Date]])</f>
        <v>2027</v>
      </c>
      <c r="F1108" s="34"/>
      <c r="G1108" s="34"/>
      <c r="H1108" s="34"/>
      <c r="I1108" s="34"/>
      <c r="J1108" s="34"/>
      <c r="K1108" s="39">
        <f>MOD(Tableau1[[#This Row],[Fin
apm]]-Tableau1[[#This Row],[Début
apm]],1)+MOD(Tableau1[[#This Row],[Fin
matin]]-Tableau1[[#This Row],[Début
matin]],1)</f>
        <v>0</v>
      </c>
      <c r="L1108" s="39">
        <f>IFERROR(VLOOKUP(Tableau1[[#This Row],[Abs.]],Tmotif[],3,0),0)</f>
        <v>0</v>
      </c>
      <c r="M1108" s="46">
        <f ca="1">IF(WEEKDAY(Tableau1[[#This Row],[Date]],2)&lt;7,0,MAX(0,SUM(OFFSET(Tableau1[[#This Row],[Heures]],-6,,7))+SUM(OFFSET(Tableau1[[#This Row],[H_Abs]],-6,,7))-_HS))</f>
        <v>0</v>
      </c>
    </row>
    <row r="1109" spans="2:13" ht="15" hidden="1" customHeight="1" x14ac:dyDescent="0.25">
      <c r="B1109" s="31">
        <f>WEEKNUM(Tableau1[[#This Row],[Date]])</f>
        <v>3</v>
      </c>
      <c r="C1109" s="32">
        <f>debut+ROW()-ROW(Tableau1[[#Headers],[Date]])-1</f>
        <v>46397</v>
      </c>
      <c r="D1109" s="33" t="str">
        <f>UPPER(TEXT((Tableau1[[#This Row],[Date]]),"mmmm"))</f>
        <v>JANVIER</v>
      </c>
      <c r="E1109" s="33">
        <f>YEAR(Tableau1[[#This Row],[Date]])</f>
        <v>2027</v>
      </c>
      <c r="F1109" s="34"/>
      <c r="G1109" s="34"/>
      <c r="H1109" s="34"/>
      <c r="I1109" s="34"/>
      <c r="J1109" s="34"/>
      <c r="K1109" s="39">
        <f>MOD(Tableau1[[#This Row],[Fin
apm]]-Tableau1[[#This Row],[Début
apm]],1)+MOD(Tableau1[[#This Row],[Fin
matin]]-Tableau1[[#This Row],[Début
matin]],1)</f>
        <v>0</v>
      </c>
      <c r="L1109" s="39">
        <f>IFERROR(VLOOKUP(Tableau1[[#This Row],[Abs.]],Tmotif[],3,0),0)</f>
        <v>0</v>
      </c>
      <c r="M1109" s="46">
        <f ca="1">IF(WEEKDAY(Tableau1[[#This Row],[Date]],2)&lt;7,0,MAX(0,SUM(OFFSET(Tableau1[[#This Row],[Heures]],-6,,7))+SUM(OFFSET(Tableau1[[#This Row],[H_Abs]],-6,,7))-_HS))</f>
        <v>0</v>
      </c>
    </row>
    <row r="1110" spans="2:13" ht="15" hidden="1" customHeight="1" x14ac:dyDescent="0.25">
      <c r="B1110" s="31">
        <f>WEEKNUM(Tableau1[[#This Row],[Date]])</f>
        <v>3</v>
      </c>
      <c r="C1110" s="32">
        <f>debut+ROW()-ROW(Tableau1[[#Headers],[Date]])-1</f>
        <v>46398</v>
      </c>
      <c r="D1110" s="33" t="str">
        <f>UPPER(TEXT((Tableau1[[#This Row],[Date]]),"mmmm"))</f>
        <v>JANVIER</v>
      </c>
      <c r="E1110" s="33">
        <f>YEAR(Tableau1[[#This Row],[Date]])</f>
        <v>2027</v>
      </c>
      <c r="F1110" s="34"/>
      <c r="G1110" s="34"/>
      <c r="H1110" s="34"/>
      <c r="I1110" s="34"/>
      <c r="J1110" s="34"/>
      <c r="K1110" s="39">
        <f>MOD(Tableau1[[#This Row],[Fin
apm]]-Tableau1[[#This Row],[Début
apm]],1)+MOD(Tableau1[[#This Row],[Fin
matin]]-Tableau1[[#This Row],[Début
matin]],1)</f>
        <v>0</v>
      </c>
      <c r="L1110" s="39">
        <f>IFERROR(VLOOKUP(Tableau1[[#This Row],[Abs.]],Tmotif[],3,0),0)</f>
        <v>0</v>
      </c>
      <c r="M1110" s="46">
        <f ca="1">IF(WEEKDAY(Tableau1[[#This Row],[Date]],2)&lt;7,0,MAX(0,SUM(OFFSET(Tableau1[[#This Row],[Heures]],-6,,7))+SUM(OFFSET(Tableau1[[#This Row],[H_Abs]],-6,,7))-_HS))</f>
        <v>0</v>
      </c>
    </row>
    <row r="1111" spans="2:13" ht="15" hidden="1" customHeight="1" x14ac:dyDescent="0.25">
      <c r="B1111" s="31">
        <f>WEEKNUM(Tableau1[[#This Row],[Date]])</f>
        <v>3</v>
      </c>
      <c r="C1111" s="32">
        <f>debut+ROW()-ROW(Tableau1[[#Headers],[Date]])-1</f>
        <v>46399</v>
      </c>
      <c r="D1111" s="33" t="str">
        <f>UPPER(TEXT((Tableau1[[#This Row],[Date]]),"mmmm"))</f>
        <v>JANVIER</v>
      </c>
      <c r="E1111" s="33">
        <f>YEAR(Tableau1[[#This Row],[Date]])</f>
        <v>2027</v>
      </c>
      <c r="F1111" s="34"/>
      <c r="G1111" s="34"/>
      <c r="H1111" s="34"/>
      <c r="I1111" s="34"/>
      <c r="J1111" s="34"/>
      <c r="K1111" s="39">
        <f>MOD(Tableau1[[#This Row],[Fin
apm]]-Tableau1[[#This Row],[Début
apm]],1)+MOD(Tableau1[[#This Row],[Fin
matin]]-Tableau1[[#This Row],[Début
matin]],1)</f>
        <v>0</v>
      </c>
      <c r="L1111" s="39">
        <f>IFERROR(VLOOKUP(Tableau1[[#This Row],[Abs.]],Tmotif[],3,0),0)</f>
        <v>0</v>
      </c>
      <c r="M1111" s="46">
        <f ca="1">IF(WEEKDAY(Tableau1[[#This Row],[Date]],2)&lt;7,0,MAX(0,SUM(OFFSET(Tableau1[[#This Row],[Heures]],-6,,7))+SUM(OFFSET(Tableau1[[#This Row],[H_Abs]],-6,,7))-_HS))</f>
        <v>0</v>
      </c>
    </row>
    <row r="1112" spans="2:13" ht="15" hidden="1" customHeight="1" x14ac:dyDescent="0.25">
      <c r="B1112" s="31">
        <f>WEEKNUM(Tableau1[[#This Row],[Date]])</f>
        <v>3</v>
      </c>
      <c r="C1112" s="32">
        <f>debut+ROW()-ROW(Tableau1[[#Headers],[Date]])-1</f>
        <v>46400</v>
      </c>
      <c r="D1112" s="33" t="str">
        <f>UPPER(TEXT((Tableau1[[#This Row],[Date]]),"mmmm"))</f>
        <v>JANVIER</v>
      </c>
      <c r="E1112" s="33">
        <f>YEAR(Tableau1[[#This Row],[Date]])</f>
        <v>2027</v>
      </c>
      <c r="F1112" s="34"/>
      <c r="G1112" s="34"/>
      <c r="H1112" s="34"/>
      <c r="I1112" s="34"/>
      <c r="J1112" s="34"/>
      <c r="K1112" s="39">
        <f>MOD(Tableau1[[#This Row],[Fin
apm]]-Tableau1[[#This Row],[Début
apm]],1)+MOD(Tableau1[[#This Row],[Fin
matin]]-Tableau1[[#This Row],[Début
matin]],1)</f>
        <v>0</v>
      </c>
      <c r="L1112" s="39">
        <f>IFERROR(VLOOKUP(Tableau1[[#This Row],[Abs.]],Tmotif[],3,0),0)</f>
        <v>0</v>
      </c>
      <c r="M1112" s="46">
        <f ca="1">IF(WEEKDAY(Tableau1[[#This Row],[Date]],2)&lt;7,0,MAX(0,SUM(OFFSET(Tableau1[[#This Row],[Heures]],-6,,7))+SUM(OFFSET(Tableau1[[#This Row],[H_Abs]],-6,,7))-_HS))</f>
        <v>0</v>
      </c>
    </row>
    <row r="1113" spans="2:13" ht="15" hidden="1" customHeight="1" x14ac:dyDescent="0.25">
      <c r="B1113" s="31">
        <f>WEEKNUM(Tableau1[[#This Row],[Date]])</f>
        <v>3</v>
      </c>
      <c r="C1113" s="32">
        <f>debut+ROW()-ROW(Tableau1[[#Headers],[Date]])-1</f>
        <v>46401</v>
      </c>
      <c r="D1113" s="33" t="str">
        <f>UPPER(TEXT((Tableau1[[#This Row],[Date]]),"mmmm"))</f>
        <v>JANVIER</v>
      </c>
      <c r="E1113" s="33">
        <f>YEAR(Tableau1[[#This Row],[Date]])</f>
        <v>2027</v>
      </c>
      <c r="F1113" s="34"/>
      <c r="G1113" s="34"/>
      <c r="H1113" s="34"/>
      <c r="I1113" s="34"/>
      <c r="J1113" s="34"/>
      <c r="K1113" s="39">
        <f>MOD(Tableau1[[#This Row],[Fin
apm]]-Tableau1[[#This Row],[Début
apm]],1)+MOD(Tableau1[[#This Row],[Fin
matin]]-Tableau1[[#This Row],[Début
matin]],1)</f>
        <v>0</v>
      </c>
      <c r="L1113" s="39">
        <f>IFERROR(VLOOKUP(Tableau1[[#This Row],[Abs.]],Tmotif[],3,0),0)</f>
        <v>0</v>
      </c>
      <c r="M1113" s="46">
        <f ca="1">IF(WEEKDAY(Tableau1[[#This Row],[Date]],2)&lt;7,0,MAX(0,SUM(OFFSET(Tableau1[[#This Row],[Heures]],-6,,7))+SUM(OFFSET(Tableau1[[#This Row],[H_Abs]],-6,,7))-_HS))</f>
        <v>0</v>
      </c>
    </row>
    <row r="1114" spans="2:13" ht="15" hidden="1" customHeight="1" x14ac:dyDescent="0.25">
      <c r="B1114" s="31">
        <f>WEEKNUM(Tableau1[[#This Row],[Date]])</f>
        <v>3</v>
      </c>
      <c r="C1114" s="32">
        <f>debut+ROW()-ROW(Tableau1[[#Headers],[Date]])-1</f>
        <v>46402</v>
      </c>
      <c r="D1114" s="33" t="str">
        <f>UPPER(TEXT((Tableau1[[#This Row],[Date]]),"mmmm"))</f>
        <v>JANVIER</v>
      </c>
      <c r="E1114" s="33">
        <f>YEAR(Tableau1[[#This Row],[Date]])</f>
        <v>2027</v>
      </c>
      <c r="F1114" s="34"/>
      <c r="G1114" s="34"/>
      <c r="H1114" s="34"/>
      <c r="I1114" s="34"/>
      <c r="J1114" s="34"/>
      <c r="K1114" s="39">
        <f>MOD(Tableau1[[#This Row],[Fin
apm]]-Tableau1[[#This Row],[Début
apm]],1)+MOD(Tableau1[[#This Row],[Fin
matin]]-Tableau1[[#This Row],[Début
matin]],1)</f>
        <v>0</v>
      </c>
      <c r="L1114" s="39">
        <f>IFERROR(VLOOKUP(Tableau1[[#This Row],[Abs.]],Tmotif[],3,0),0)</f>
        <v>0</v>
      </c>
      <c r="M1114" s="46">
        <f ca="1">IF(WEEKDAY(Tableau1[[#This Row],[Date]],2)&lt;7,0,MAX(0,SUM(OFFSET(Tableau1[[#This Row],[Heures]],-6,,7))+SUM(OFFSET(Tableau1[[#This Row],[H_Abs]],-6,,7))-_HS))</f>
        <v>0</v>
      </c>
    </row>
    <row r="1115" spans="2:13" ht="15" hidden="1" customHeight="1" x14ac:dyDescent="0.25">
      <c r="B1115" s="31">
        <f>WEEKNUM(Tableau1[[#This Row],[Date]])</f>
        <v>3</v>
      </c>
      <c r="C1115" s="32">
        <f>debut+ROW()-ROW(Tableau1[[#Headers],[Date]])-1</f>
        <v>46403</v>
      </c>
      <c r="D1115" s="33" t="str">
        <f>UPPER(TEXT((Tableau1[[#This Row],[Date]]),"mmmm"))</f>
        <v>JANVIER</v>
      </c>
      <c r="E1115" s="33">
        <f>YEAR(Tableau1[[#This Row],[Date]])</f>
        <v>2027</v>
      </c>
      <c r="F1115" s="34"/>
      <c r="G1115" s="34"/>
      <c r="H1115" s="34"/>
      <c r="I1115" s="34"/>
      <c r="J1115" s="34"/>
      <c r="K1115" s="39">
        <f>MOD(Tableau1[[#This Row],[Fin
apm]]-Tableau1[[#This Row],[Début
apm]],1)+MOD(Tableau1[[#This Row],[Fin
matin]]-Tableau1[[#This Row],[Début
matin]],1)</f>
        <v>0</v>
      </c>
      <c r="L1115" s="39">
        <f>IFERROR(VLOOKUP(Tableau1[[#This Row],[Abs.]],Tmotif[],3,0),0)</f>
        <v>0</v>
      </c>
      <c r="M1115" s="46">
        <f ca="1">IF(WEEKDAY(Tableau1[[#This Row],[Date]],2)&lt;7,0,MAX(0,SUM(OFFSET(Tableau1[[#This Row],[Heures]],-6,,7))+SUM(OFFSET(Tableau1[[#This Row],[H_Abs]],-6,,7))-_HS))</f>
        <v>0</v>
      </c>
    </row>
    <row r="1116" spans="2:13" ht="15" hidden="1" customHeight="1" x14ac:dyDescent="0.25">
      <c r="B1116" s="31">
        <f>WEEKNUM(Tableau1[[#This Row],[Date]])</f>
        <v>4</v>
      </c>
      <c r="C1116" s="32">
        <f>debut+ROW()-ROW(Tableau1[[#Headers],[Date]])-1</f>
        <v>46404</v>
      </c>
      <c r="D1116" s="33" t="str">
        <f>UPPER(TEXT((Tableau1[[#This Row],[Date]]),"mmmm"))</f>
        <v>JANVIER</v>
      </c>
      <c r="E1116" s="33">
        <f>YEAR(Tableau1[[#This Row],[Date]])</f>
        <v>2027</v>
      </c>
      <c r="F1116" s="34"/>
      <c r="G1116" s="34"/>
      <c r="H1116" s="34"/>
      <c r="I1116" s="34"/>
      <c r="J1116" s="34"/>
      <c r="K1116" s="39">
        <f>MOD(Tableau1[[#This Row],[Fin
apm]]-Tableau1[[#This Row],[Début
apm]],1)+MOD(Tableau1[[#This Row],[Fin
matin]]-Tableau1[[#This Row],[Début
matin]],1)</f>
        <v>0</v>
      </c>
      <c r="L1116" s="39">
        <f>IFERROR(VLOOKUP(Tableau1[[#This Row],[Abs.]],Tmotif[],3,0),0)</f>
        <v>0</v>
      </c>
      <c r="M1116" s="46">
        <f ca="1">IF(WEEKDAY(Tableau1[[#This Row],[Date]],2)&lt;7,0,MAX(0,SUM(OFFSET(Tableau1[[#This Row],[Heures]],-6,,7))+SUM(OFFSET(Tableau1[[#This Row],[H_Abs]],-6,,7))-_HS))</f>
        <v>0</v>
      </c>
    </row>
    <row r="1117" spans="2:13" ht="15" hidden="1" customHeight="1" x14ac:dyDescent="0.25">
      <c r="B1117" s="31">
        <f>WEEKNUM(Tableau1[[#This Row],[Date]])</f>
        <v>4</v>
      </c>
      <c r="C1117" s="32">
        <f>debut+ROW()-ROW(Tableau1[[#Headers],[Date]])-1</f>
        <v>46405</v>
      </c>
      <c r="D1117" s="33" t="str">
        <f>UPPER(TEXT((Tableau1[[#This Row],[Date]]),"mmmm"))</f>
        <v>JANVIER</v>
      </c>
      <c r="E1117" s="33">
        <f>YEAR(Tableau1[[#This Row],[Date]])</f>
        <v>2027</v>
      </c>
      <c r="F1117" s="34"/>
      <c r="G1117" s="34"/>
      <c r="H1117" s="34"/>
      <c r="I1117" s="34"/>
      <c r="J1117" s="34"/>
      <c r="K1117" s="39">
        <f>MOD(Tableau1[[#This Row],[Fin
apm]]-Tableau1[[#This Row],[Début
apm]],1)+MOD(Tableau1[[#This Row],[Fin
matin]]-Tableau1[[#This Row],[Début
matin]],1)</f>
        <v>0</v>
      </c>
      <c r="L1117" s="39">
        <f>IFERROR(VLOOKUP(Tableau1[[#This Row],[Abs.]],Tmotif[],3,0),0)</f>
        <v>0</v>
      </c>
      <c r="M1117" s="46">
        <f ca="1">IF(WEEKDAY(Tableau1[[#This Row],[Date]],2)&lt;7,0,MAX(0,SUM(OFFSET(Tableau1[[#This Row],[Heures]],-6,,7))+SUM(OFFSET(Tableau1[[#This Row],[H_Abs]],-6,,7))-_HS))</f>
        <v>0</v>
      </c>
    </row>
    <row r="1118" spans="2:13" ht="15" hidden="1" customHeight="1" x14ac:dyDescent="0.25">
      <c r="B1118" s="31">
        <f>WEEKNUM(Tableau1[[#This Row],[Date]])</f>
        <v>4</v>
      </c>
      <c r="C1118" s="32">
        <f>debut+ROW()-ROW(Tableau1[[#Headers],[Date]])-1</f>
        <v>46406</v>
      </c>
      <c r="D1118" s="33" t="str">
        <f>UPPER(TEXT((Tableau1[[#This Row],[Date]]),"mmmm"))</f>
        <v>JANVIER</v>
      </c>
      <c r="E1118" s="33">
        <f>YEAR(Tableau1[[#This Row],[Date]])</f>
        <v>2027</v>
      </c>
      <c r="F1118" s="34"/>
      <c r="G1118" s="34"/>
      <c r="H1118" s="34"/>
      <c r="I1118" s="34"/>
      <c r="J1118" s="34"/>
      <c r="K1118" s="39">
        <f>MOD(Tableau1[[#This Row],[Fin
apm]]-Tableau1[[#This Row],[Début
apm]],1)+MOD(Tableau1[[#This Row],[Fin
matin]]-Tableau1[[#This Row],[Début
matin]],1)</f>
        <v>0</v>
      </c>
      <c r="L1118" s="39">
        <f>IFERROR(VLOOKUP(Tableau1[[#This Row],[Abs.]],Tmotif[],3,0),0)</f>
        <v>0</v>
      </c>
      <c r="M1118" s="46">
        <f ca="1">IF(WEEKDAY(Tableau1[[#This Row],[Date]],2)&lt;7,0,MAX(0,SUM(OFFSET(Tableau1[[#This Row],[Heures]],-6,,7))+SUM(OFFSET(Tableau1[[#This Row],[H_Abs]],-6,,7))-_HS))</f>
        <v>0</v>
      </c>
    </row>
    <row r="1119" spans="2:13" ht="15" hidden="1" customHeight="1" x14ac:dyDescent="0.25">
      <c r="B1119" s="31">
        <f>WEEKNUM(Tableau1[[#This Row],[Date]])</f>
        <v>4</v>
      </c>
      <c r="C1119" s="32">
        <f>debut+ROW()-ROW(Tableau1[[#Headers],[Date]])-1</f>
        <v>46407</v>
      </c>
      <c r="D1119" s="33" t="str">
        <f>UPPER(TEXT((Tableau1[[#This Row],[Date]]),"mmmm"))</f>
        <v>JANVIER</v>
      </c>
      <c r="E1119" s="33">
        <f>YEAR(Tableau1[[#This Row],[Date]])</f>
        <v>2027</v>
      </c>
      <c r="F1119" s="34"/>
      <c r="G1119" s="34"/>
      <c r="H1119" s="34"/>
      <c r="I1119" s="34"/>
      <c r="J1119" s="34"/>
      <c r="K1119" s="39">
        <f>MOD(Tableau1[[#This Row],[Fin
apm]]-Tableau1[[#This Row],[Début
apm]],1)+MOD(Tableau1[[#This Row],[Fin
matin]]-Tableau1[[#This Row],[Début
matin]],1)</f>
        <v>0</v>
      </c>
      <c r="L1119" s="39">
        <f>IFERROR(VLOOKUP(Tableau1[[#This Row],[Abs.]],Tmotif[],3,0),0)</f>
        <v>0</v>
      </c>
      <c r="M1119" s="46">
        <f ca="1">IF(WEEKDAY(Tableau1[[#This Row],[Date]],2)&lt;7,0,MAX(0,SUM(OFFSET(Tableau1[[#This Row],[Heures]],-6,,7))+SUM(OFFSET(Tableau1[[#This Row],[H_Abs]],-6,,7))-_HS))</f>
        <v>0</v>
      </c>
    </row>
    <row r="1120" spans="2:13" ht="15" hidden="1" customHeight="1" x14ac:dyDescent="0.25">
      <c r="B1120" s="31">
        <f>WEEKNUM(Tableau1[[#This Row],[Date]])</f>
        <v>4</v>
      </c>
      <c r="C1120" s="32">
        <f>debut+ROW()-ROW(Tableau1[[#Headers],[Date]])-1</f>
        <v>46408</v>
      </c>
      <c r="D1120" s="33" t="str">
        <f>UPPER(TEXT((Tableau1[[#This Row],[Date]]),"mmmm"))</f>
        <v>JANVIER</v>
      </c>
      <c r="E1120" s="33">
        <f>YEAR(Tableau1[[#This Row],[Date]])</f>
        <v>2027</v>
      </c>
      <c r="F1120" s="34"/>
      <c r="G1120" s="34"/>
      <c r="H1120" s="34"/>
      <c r="I1120" s="34"/>
      <c r="J1120" s="34"/>
      <c r="K1120" s="39">
        <f>MOD(Tableau1[[#This Row],[Fin
apm]]-Tableau1[[#This Row],[Début
apm]],1)+MOD(Tableau1[[#This Row],[Fin
matin]]-Tableau1[[#This Row],[Début
matin]],1)</f>
        <v>0</v>
      </c>
      <c r="L1120" s="39">
        <f>IFERROR(VLOOKUP(Tableau1[[#This Row],[Abs.]],Tmotif[],3,0),0)</f>
        <v>0</v>
      </c>
      <c r="M1120" s="46">
        <f ca="1">IF(WEEKDAY(Tableau1[[#This Row],[Date]],2)&lt;7,0,MAX(0,SUM(OFFSET(Tableau1[[#This Row],[Heures]],-6,,7))+SUM(OFFSET(Tableau1[[#This Row],[H_Abs]],-6,,7))-_HS))</f>
        <v>0</v>
      </c>
    </row>
    <row r="1121" spans="2:13" ht="15" hidden="1" customHeight="1" x14ac:dyDescent="0.25">
      <c r="B1121" s="31">
        <f>WEEKNUM(Tableau1[[#This Row],[Date]])</f>
        <v>4</v>
      </c>
      <c r="C1121" s="32">
        <f>debut+ROW()-ROW(Tableau1[[#Headers],[Date]])-1</f>
        <v>46409</v>
      </c>
      <c r="D1121" s="33" t="str">
        <f>UPPER(TEXT((Tableau1[[#This Row],[Date]]),"mmmm"))</f>
        <v>JANVIER</v>
      </c>
      <c r="E1121" s="33">
        <f>YEAR(Tableau1[[#This Row],[Date]])</f>
        <v>2027</v>
      </c>
      <c r="F1121" s="34"/>
      <c r="G1121" s="34"/>
      <c r="H1121" s="34"/>
      <c r="I1121" s="34"/>
      <c r="J1121" s="34"/>
      <c r="K1121" s="39">
        <f>MOD(Tableau1[[#This Row],[Fin
apm]]-Tableau1[[#This Row],[Début
apm]],1)+MOD(Tableau1[[#This Row],[Fin
matin]]-Tableau1[[#This Row],[Début
matin]],1)</f>
        <v>0</v>
      </c>
      <c r="L1121" s="39">
        <f>IFERROR(VLOOKUP(Tableau1[[#This Row],[Abs.]],Tmotif[],3,0),0)</f>
        <v>0</v>
      </c>
      <c r="M1121" s="46">
        <f ca="1">IF(WEEKDAY(Tableau1[[#This Row],[Date]],2)&lt;7,0,MAX(0,SUM(OFFSET(Tableau1[[#This Row],[Heures]],-6,,7))+SUM(OFFSET(Tableau1[[#This Row],[H_Abs]],-6,,7))-_HS))</f>
        <v>0</v>
      </c>
    </row>
    <row r="1122" spans="2:13" ht="15" hidden="1" customHeight="1" x14ac:dyDescent="0.25">
      <c r="B1122" s="31">
        <f>WEEKNUM(Tableau1[[#This Row],[Date]])</f>
        <v>4</v>
      </c>
      <c r="C1122" s="32">
        <f>debut+ROW()-ROW(Tableau1[[#Headers],[Date]])-1</f>
        <v>46410</v>
      </c>
      <c r="D1122" s="33" t="str">
        <f>UPPER(TEXT((Tableau1[[#This Row],[Date]]),"mmmm"))</f>
        <v>JANVIER</v>
      </c>
      <c r="E1122" s="33">
        <f>YEAR(Tableau1[[#This Row],[Date]])</f>
        <v>2027</v>
      </c>
      <c r="F1122" s="34"/>
      <c r="G1122" s="34"/>
      <c r="H1122" s="34"/>
      <c r="I1122" s="34"/>
      <c r="J1122" s="34"/>
      <c r="K1122" s="39">
        <f>MOD(Tableau1[[#This Row],[Fin
apm]]-Tableau1[[#This Row],[Début
apm]],1)+MOD(Tableau1[[#This Row],[Fin
matin]]-Tableau1[[#This Row],[Début
matin]],1)</f>
        <v>0</v>
      </c>
      <c r="L1122" s="39">
        <f>IFERROR(VLOOKUP(Tableau1[[#This Row],[Abs.]],Tmotif[],3,0),0)</f>
        <v>0</v>
      </c>
      <c r="M1122" s="46">
        <f ca="1">IF(WEEKDAY(Tableau1[[#This Row],[Date]],2)&lt;7,0,MAX(0,SUM(OFFSET(Tableau1[[#This Row],[Heures]],-6,,7))+SUM(OFFSET(Tableau1[[#This Row],[H_Abs]],-6,,7))-_HS))</f>
        <v>0</v>
      </c>
    </row>
    <row r="1123" spans="2:13" ht="15" hidden="1" customHeight="1" x14ac:dyDescent="0.25">
      <c r="B1123" s="31">
        <f>WEEKNUM(Tableau1[[#This Row],[Date]])</f>
        <v>5</v>
      </c>
      <c r="C1123" s="32">
        <f>debut+ROW()-ROW(Tableau1[[#Headers],[Date]])-1</f>
        <v>46411</v>
      </c>
      <c r="D1123" s="33" t="str">
        <f>UPPER(TEXT((Tableau1[[#This Row],[Date]]),"mmmm"))</f>
        <v>JANVIER</v>
      </c>
      <c r="E1123" s="33">
        <f>YEAR(Tableau1[[#This Row],[Date]])</f>
        <v>2027</v>
      </c>
      <c r="F1123" s="34"/>
      <c r="G1123" s="34"/>
      <c r="H1123" s="34"/>
      <c r="I1123" s="34"/>
      <c r="J1123" s="34"/>
      <c r="K1123" s="39">
        <f>MOD(Tableau1[[#This Row],[Fin
apm]]-Tableau1[[#This Row],[Début
apm]],1)+MOD(Tableau1[[#This Row],[Fin
matin]]-Tableau1[[#This Row],[Début
matin]],1)</f>
        <v>0</v>
      </c>
      <c r="L1123" s="39">
        <f>IFERROR(VLOOKUP(Tableau1[[#This Row],[Abs.]],Tmotif[],3,0),0)</f>
        <v>0</v>
      </c>
      <c r="M1123" s="46">
        <f ca="1">IF(WEEKDAY(Tableau1[[#This Row],[Date]],2)&lt;7,0,MAX(0,SUM(OFFSET(Tableau1[[#This Row],[Heures]],-6,,7))+SUM(OFFSET(Tableau1[[#This Row],[H_Abs]],-6,,7))-_HS))</f>
        <v>0</v>
      </c>
    </row>
    <row r="1124" spans="2:13" ht="15" hidden="1" customHeight="1" x14ac:dyDescent="0.25">
      <c r="B1124" s="31">
        <f>WEEKNUM(Tableau1[[#This Row],[Date]])</f>
        <v>5</v>
      </c>
      <c r="C1124" s="32">
        <f>debut+ROW()-ROW(Tableau1[[#Headers],[Date]])-1</f>
        <v>46412</v>
      </c>
      <c r="D1124" s="33" t="str">
        <f>UPPER(TEXT((Tableau1[[#This Row],[Date]]),"mmmm"))</f>
        <v>JANVIER</v>
      </c>
      <c r="E1124" s="33">
        <f>YEAR(Tableau1[[#This Row],[Date]])</f>
        <v>2027</v>
      </c>
      <c r="F1124" s="34"/>
      <c r="G1124" s="34"/>
      <c r="H1124" s="34"/>
      <c r="I1124" s="34"/>
      <c r="J1124" s="34"/>
      <c r="K1124" s="39">
        <f>MOD(Tableau1[[#This Row],[Fin
apm]]-Tableau1[[#This Row],[Début
apm]],1)+MOD(Tableau1[[#This Row],[Fin
matin]]-Tableau1[[#This Row],[Début
matin]],1)</f>
        <v>0</v>
      </c>
      <c r="L1124" s="39">
        <f>IFERROR(VLOOKUP(Tableau1[[#This Row],[Abs.]],Tmotif[],3,0),0)</f>
        <v>0</v>
      </c>
      <c r="M1124" s="46">
        <f ca="1">IF(WEEKDAY(Tableau1[[#This Row],[Date]],2)&lt;7,0,MAX(0,SUM(OFFSET(Tableau1[[#This Row],[Heures]],-6,,7))+SUM(OFFSET(Tableau1[[#This Row],[H_Abs]],-6,,7))-_HS))</f>
        <v>0</v>
      </c>
    </row>
    <row r="1125" spans="2:13" ht="15" hidden="1" customHeight="1" x14ac:dyDescent="0.25">
      <c r="B1125" s="31">
        <f>WEEKNUM(Tableau1[[#This Row],[Date]])</f>
        <v>5</v>
      </c>
      <c r="C1125" s="32">
        <f>debut+ROW()-ROW(Tableau1[[#Headers],[Date]])-1</f>
        <v>46413</v>
      </c>
      <c r="D1125" s="33" t="str">
        <f>UPPER(TEXT((Tableau1[[#This Row],[Date]]),"mmmm"))</f>
        <v>JANVIER</v>
      </c>
      <c r="E1125" s="33">
        <f>YEAR(Tableau1[[#This Row],[Date]])</f>
        <v>2027</v>
      </c>
      <c r="F1125" s="34"/>
      <c r="G1125" s="34"/>
      <c r="H1125" s="34"/>
      <c r="I1125" s="34"/>
      <c r="J1125" s="34"/>
      <c r="K1125" s="39">
        <f>MOD(Tableau1[[#This Row],[Fin
apm]]-Tableau1[[#This Row],[Début
apm]],1)+MOD(Tableau1[[#This Row],[Fin
matin]]-Tableau1[[#This Row],[Début
matin]],1)</f>
        <v>0</v>
      </c>
      <c r="L1125" s="39">
        <f>IFERROR(VLOOKUP(Tableau1[[#This Row],[Abs.]],Tmotif[],3,0),0)</f>
        <v>0</v>
      </c>
      <c r="M1125" s="46">
        <f ca="1">IF(WEEKDAY(Tableau1[[#This Row],[Date]],2)&lt;7,0,MAX(0,SUM(OFFSET(Tableau1[[#This Row],[Heures]],-6,,7))+SUM(OFFSET(Tableau1[[#This Row],[H_Abs]],-6,,7))-_HS))</f>
        <v>0</v>
      </c>
    </row>
    <row r="1126" spans="2:13" ht="15" hidden="1" customHeight="1" x14ac:dyDescent="0.25">
      <c r="B1126" s="31">
        <f>WEEKNUM(Tableau1[[#This Row],[Date]])</f>
        <v>5</v>
      </c>
      <c r="C1126" s="32">
        <f>debut+ROW()-ROW(Tableau1[[#Headers],[Date]])-1</f>
        <v>46414</v>
      </c>
      <c r="D1126" s="33" t="str">
        <f>UPPER(TEXT((Tableau1[[#This Row],[Date]]),"mmmm"))</f>
        <v>JANVIER</v>
      </c>
      <c r="E1126" s="33">
        <f>YEAR(Tableau1[[#This Row],[Date]])</f>
        <v>2027</v>
      </c>
      <c r="F1126" s="34"/>
      <c r="G1126" s="34"/>
      <c r="H1126" s="34"/>
      <c r="I1126" s="34"/>
      <c r="J1126" s="34"/>
      <c r="K1126" s="39">
        <f>MOD(Tableau1[[#This Row],[Fin
apm]]-Tableau1[[#This Row],[Début
apm]],1)+MOD(Tableau1[[#This Row],[Fin
matin]]-Tableau1[[#This Row],[Début
matin]],1)</f>
        <v>0</v>
      </c>
      <c r="L1126" s="39">
        <f>IFERROR(VLOOKUP(Tableau1[[#This Row],[Abs.]],Tmotif[],3,0),0)</f>
        <v>0</v>
      </c>
      <c r="M1126" s="46">
        <f ca="1">IF(WEEKDAY(Tableau1[[#This Row],[Date]],2)&lt;7,0,MAX(0,SUM(OFFSET(Tableau1[[#This Row],[Heures]],-6,,7))+SUM(OFFSET(Tableau1[[#This Row],[H_Abs]],-6,,7))-_HS))</f>
        <v>0</v>
      </c>
    </row>
    <row r="1127" spans="2:13" ht="15" hidden="1" customHeight="1" x14ac:dyDescent="0.25">
      <c r="B1127" s="31">
        <f>WEEKNUM(Tableau1[[#This Row],[Date]])</f>
        <v>5</v>
      </c>
      <c r="C1127" s="32">
        <f>debut+ROW()-ROW(Tableau1[[#Headers],[Date]])-1</f>
        <v>46415</v>
      </c>
      <c r="D1127" s="33" t="str">
        <f>UPPER(TEXT((Tableau1[[#This Row],[Date]]),"mmmm"))</f>
        <v>JANVIER</v>
      </c>
      <c r="E1127" s="33">
        <f>YEAR(Tableau1[[#This Row],[Date]])</f>
        <v>2027</v>
      </c>
      <c r="F1127" s="34"/>
      <c r="G1127" s="34"/>
      <c r="H1127" s="34"/>
      <c r="I1127" s="34"/>
      <c r="J1127" s="34"/>
      <c r="K1127" s="39">
        <f>MOD(Tableau1[[#This Row],[Fin
apm]]-Tableau1[[#This Row],[Début
apm]],1)+MOD(Tableau1[[#This Row],[Fin
matin]]-Tableau1[[#This Row],[Début
matin]],1)</f>
        <v>0</v>
      </c>
      <c r="L1127" s="39">
        <f>IFERROR(VLOOKUP(Tableau1[[#This Row],[Abs.]],Tmotif[],3,0),0)</f>
        <v>0</v>
      </c>
      <c r="M1127" s="46">
        <f ca="1">IF(WEEKDAY(Tableau1[[#This Row],[Date]],2)&lt;7,0,MAX(0,SUM(OFFSET(Tableau1[[#This Row],[Heures]],-6,,7))+SUM(OFFSET(Tableau1[[#This Row],[H_Abs]],-6,,7))-_HS))</f>
        <v>0</v>
      </c>
    </row>
    <row r="1128" spans="2:13" ht="15" hidden="1" customHeight="1" x14ac:dyDescent="0.25">
      <c r="B1128" s="31">
        <f>WEEKNUM(Tableau1[[#This Row],[Date]])</f>
        <v>5</v>
      </c>
      <c r="C1128" s="32">
        <f>debut+ROW()-ROW(Tableau1[[#Headers],[Date]])-1</f>
        <v>46416</v>
      </c>
      <c r="D1128" s="33" t="str">
        <f>UPPER(TEXT((Tableau1[[#This Row],[Date]]),"mmmm"))</f>
        <v>JANVIER</v>
      </c>
      <c r="E1128" s="33">
        <f>YEAR(Tableau1[[#This Row],[Date]])</f>
        <v>2027</v>
      </c>
      <c r="F1128" s="34"/>
      <c r="G1128" s="34"/>
      <c r="H1128" s="34"/>
      <c r="I1128" s="34"/>
      <c r="J1128" s="34"/>
      <c r="K1128" s="39">
        <f>MOD(Tableau1[[#This Row],[Fin
apm]]-Tableau1[[#This Row],[Début
apm]],1)+MOD(Tableau1[[#This Row],[Fin
matin]]-Tableau1[[#This Row],[Début
matin]],1)</f>
        <v>0</v>
      </c>
      <c r="L1128" s="39">
        <f>IFERROR(VLOOKUP(Tableau1[[#This Row],[Abs.]],Tmotif[],3,0),0)</f>
        <v>0</v>
      </c>
      <c r="M1128" s="46">
        <f ca="1">IF(WEEKDAY(Tableau1[[#This Row],[Date]],2)&lt;7,0,MAX(0,SUM(OFFSET(Tableau1[[#This Row],[Heures]],-6,,7))+SUM(OFFSET(Tableau1[[#This Row],[H_Abs]],-6,,7))-_HS))</f>
        <v>0</v>
      </c>
    </row>
    <row r="1129" spans="2:13" ht="15" hidden="1" customHeight="1" x14ac:dyDescent="0.25">
      <c r="B1129" s="31">
        <f>WEEKNUM(Tableau1[[#This Row],[Date]])</f>
        <v>5</v>
      </c>
      <c r="C1129" s="32">
        <f>debut+ROW()-ROW(Tableau1[[#Headers],[Date]])-1</f>
        <v>46417</v>
      </c>
      <c r="D1129" s="33" t="str">
        <f>UPPER(TEXT((Tableau1[[#This Row],[Date]]),"mmmm"))</f>
        <v>JANVIER</v>
      </c>
      <c r="E1129" s="33">
        <f>YEAR(Tableau1[[#This Row],[Date]])</f>
        <v>2027</v>
      </c>
      <c r="F1129" s="34"/>
      <c r="G1129" s="34"/>
      <c r="H1129" s="34"/>
      <c r="I1129" s="34"/>
      <c r="J1129" s="34"/>
      <c r="K1129" s="39">
        <f>MOD(Tableau1[[#This Row],[Fin
apm]]-Tableau1[[#This Row],[Début
apm]],1)+MOD(Tableau1[[#This Row],[Fin
matin]]-Tableau1[[#This Row],[Début
matin]],1)</f>
        <v>0</v>
      </c>
      <c r="L1129" s="39">
        <f>IFERROR(VLOOKUP(Tableau1[[#This Row],[Abs.]],Tmotif[],3,0),0)</f>
        <v>0</v>
      </c>
      <c r="M1129" s="46">
        <f ca="1">IF(WEEKDAY(Tableau1[[#This Row],[Date]],2)&lt;7,0,MAX(0,SUM(OFFSET(Tableau1[[#This Row],[Heures]],-6,,7))+SUM(OFFSET(Tableau1[[#This Row],[H_Abs]],-6,,7))-_HS))</f>
        <v>0</v>
      </c>
    </row>
    <row r="1130" spans="2:13" ht="15" hidden="1" customHeight="1" x14ac:dyDescent="0.25">
      <c r="B1130" s="31">
        <f>WEEKNUM(Tableau1[[#This Row],[Date]])</f>
        <v>6</v>
      </c>
      <c r="C1130" s="32">
        <f>debut+ROW()-ROW(Tableau1[[#Headers],[Date]])-1</f>
        <v>46418</v>
      </c>
      <c r="D1130" s="33" t="str">
        <f>UPPER(TEXT((Tableau1[[#This Row],[Date]]),"mmmm"))</f>
        <v>JANVIER</v>
      </c>
      <c r="E1130" s="33">
        <f>YEAR(Tableau1[[#This Row],[Date]])</f>
        <v>2027</v>
      </c>
      <c r="F1130" s="34"/>
      <c r="G1130" s="34"/>
      <c r="H1130" s="34"/>
      <c r="I1130" s="34"/>
      <c r="J1130" s="34"/>
      <c r="K1130" s="39">
        <f>MOD(Tableau1[[#This Row],[Fin
apm]]-Tableau1[[#This Row],[Début
apm]],1)+MOD(Tableau1[[#This Row],[Fin
matin]]-Tableau1[[#This Row],[Début
matin]],1)</f>
        <v>0</v>
      </c>
      <c r="L1130" s="39">
        <f>IFERROR(VLOOKUP(Tableau1[[#This Row],[Abs.]],Tmotif[],3,0),0)</f>
        <v>0</v>
      </c>
      <c r="M1130" s="46">
        <f ca="1">IF(WEEKDAY(Tableau1[[#This Row],[Date]],2)&lt;7,0,MAX(0,SUM(OFFSET(Tableau1[[#This Row],[Heures]],-6,,7))+SUM(OFFSET(Tableau1[[#This Row],[H_Abs]],-6,,7))-_HS))</f>
        <v>0</v>
      </c>
    </row>
    <row r="1131" spans="2:13" ht="15" hidden="1" customHeight="1" x14ac:dyDescent="0.25">
      <c r="B1131" s="31">
        <f>WEEKNUM(Tableau1[[#This Row],[Date]])</f>
        <v>6</v>
      </c>
      <c r="C1131" s="32">
        <f>debut+ROW()-ROW(Tableau1[[#Headers],[Date]])-1</f>
        <v>46419</v>
      </c>
      <c r="D1131" s="33" t="str">
        <f>UPPER(TEXT((Tableau1[[#This Row],[Date]]),"mmmm"))</f>
        <v>FÉVRIER</v>
      </c>
      <c r="E1131" s="33">
        <f>YEAR(Tableau1[[#This Row],[Date]])</f>
        <v>2027</v>
      </c>
      <c r="F1131" s="34"/>
      <c r="G1131" s="34"/>
      <c r="H1131" s="34"/>
      <c r="I1131" s="34"/>
      <c r="J1131" s="34"/>
      <c r="K1131" s="39">
        <f>MOD(Tableau1[[#This Row],[Fin
apm]]-Tableau1[[#This Row],[Début
apm]],1)+MOD(Tableau1[[#This Row],[Fin
matin]]-Tableau1[[#This Row],[Début
matin]],1)</f>
        <v>0</v>
      </c>
      <c r="L1131" s="39">
        <f>IFERROR(VLOOKUP(Tableau1[[#This Row],[Abs.]],Tmotif[],3,0),0)</f>
        <v>0</v>
      </c>
      <c r="M1131" s="46">
        <f ca="1">IF(WEEKDAY(Tableau1[[#This Row],[Date]],2)&lt;7,0,MAX(0,SUM(OFFSET(Tableau1[[#This Row],[Heures]],-6,,7))+SUM(OFFSET(Tableau1[[#This Row],[H_Abs]],-6,,7))-_HS))</f>
        <v>0</v>
      </c>
    </row>
    <row r="1132" spans="2:13" ht="15" hidden="1" customHeight="1" x14ac:dyDescent="0.25">
      <c r="B1132" s="31">
        <f>WEEKNUM(Tableau1[[#This Row],[Date]])</f>
        <v>6</v>
      </c>
      <c r="C1132" s="32">
        <f>debut+ROW()-ROW(Tableau1[[#Headers],[Date]])-1</f>
        <v>46420</v>
      </c>
      <c r="D1132" s="33" t="str">
        <f>UPPER(TEXT((Tableau1[[#This Row],[Date]]),"mmmm"))</f>
        <v>FÉVRIER</v>
      </c>
      <c r="E1132" s="33">
        <f>YEAR(Tableau1[[#This Row],[Date]])</f>
        <v>2027</v>
      </c>
      <c r="F1132" s="34"/>
      <c r="G1132" s="34"/>
      <c r="H1132" s="34"/>
      <c r="I1132" s="34"/>
      <c r="J1132" s="34"/>
      <c r="K1132" s="39">
        <f>MOD(Tableau1[[#This Row],[Fin
apm]]-Tableau1[[#This Row],[Début
apm]],1)+MOD(Tableau1[[#This Row],[Fin
matin]]-Tableau1[[#This Row],[Début
matin]],1)</f>
        <v>0</v>
      </c>
      <c r="L1132" s="39">
        <f>IFERROR(VLOOKUP(Tableau1[[#This Row],[Abs.]],Tmotif[],3,0),0)</f>
        <v>0</v>
      </c>
      <c r="M1132" s="46">
        <f ca="1">IF(WEEKDAY(Tableau1[[#This Row],[Date]],2)&lt;7,0,MAX(0,SUM(OFFSET(Tableau1[[#This Row],[Heures]],-6,,7))+SUM(OFFSET(Tableau1[[#This Row],[H_Abs]],-6,,7))-_HS))</f>
        <v>0</v>
      </c>
    </row>
    <row r="1133" spans="2:13" ht="15" hidden="1" customHeight="1" x14ac:dyDescent="0.25">
      <c r="B1133" s="31">
        <f>WEEKNUM(Tableau1[[#This Row],[Date]])</f>
        <v>6</v>
      </c>
      <c r="C1133" s="32">
        <f>debut+ROW()-ROW(Tableau1[[#Headers],[Date]])-1</f>
        <v>46421</v>
      </c>
      <c r="D1133" s="33" t="str">
        <f>UPPER(TEXT((Tableau1[[#This Row],[Date]]),"mmmm"))</f>
        <v>FÉVRIER</v>
      </c>
      <c r="E1133" s="33">
        <f>YEAR(Tableau1[[#This Row],[Date]])</f>
        <v>2027</v>
      </c>
      <c r="F1133" s="34"/>
      <c r="G1133" s="34"/>
      <c r="H1133" s="34"/>
      <c r="I1133" s="34"/>
      <c r="J1133" s="34"/>
      <c r="K1133" s="39">
        <f>MOD(Tableau1[[#This Row],[Fin
apm]]-Tableau1[[#This Row],[Début
apm]],1)+MOD(Tableau1[[#This Row],[Fin
matin]]-Tableau1[[#This Row],[Début
matin]],1)</f>
        <v>0</v>
      </c>
      <c r="L1133" s="39">
        <f>IFERROR(VLOOKUP(Tableau1[[#This Row],[Abs.]],Tmotif[],3,0),0)</f>
        <v>0</v>
      </c>
      <c r="M1133" s="46">
        <f ca="1">IF(WEEKDAY(Tableau1[[#This Row],[Date]],2)&lt;7,0,MAX(0,SUM(OFFSET(Tableau1[[#This Row],[Heures]],-6,,7))+SUM(OFFSET(Tableau1[[#This Row],[H_Abs]],-6,,7))-_HS))</f>
        <v>0</v>
      </c>
    </row>
    <row r="1134" spans="2:13" ht="15" hidden="1" customHeight="1" x14ac:dyDescent="0.25">
      <c r="B1134" s="31">
        <f>WEEKNUM(Tableau1[[#This Row],[Date]])</f>
        <v>6</v>
      </c>
      <c r="C1134" s="32">
        <f>debut+ROW()-ROW(Tableau1[[#Headers],[Date]])-1</f>
        <v>46422</v>
      </c>
      <c r="D1134" s="33" t="str">
        <f>UPPER(TEXT((Tableau1[[#This Row],[Date]]),"mmmm"))</f>
        <v>FÉVRIER</v>
      </c>
      <c r="E1134" s="33">
        <f>YEAR(Tableau1[[#This Row],[Date]])</f>
        <v>2027</v>
      </c>
      <c r="F1134" s="34"/>
      <c r="G1134" s="34"/>
      <c r="H1134" s="34"/>
      <c r="I1134" s="34"/>
      <c r="J1134" s="34"/>
      <c r="K1134" s="39">
        <f>MOD(Tableau1[[#This Row],[Fin
apm]]-Tableau1[[#This Row],[Début
apm]],1)+MOD(Tableau1[[#This Row],[Fin
matin]]-Tableau1[[#This Row],[Début
matin]],1)</f>
        <v>0</v>
      </c>
      <c r="L1134" s="39">
        <f>IFERROR(VLOOKUP(Tableau1[[#This Row],[Abs.]],Tmotif[],3,0),0)</f>
        <v>0</v>
      </c>
      <c r="M1134" s="46">
        <f ca="1">IF(WEEKDAY(Tableau1[[#This Row],[Date]],2)&lt;7,0,MAX(0,SUM(OFFSET(Tableau1[[#This Row],[Heures]],-6,,7))+SUM(OFFSET(Tableau1[[#This Row],[H_Abs]],-6,,7))-_HS))</f>
        <v>0</v>
      </c>
    </row>
    <row r="1135" spans="2:13" ht="15" hidden="1" customHeight="1" x14ac:dyDescent="0.25">
      <c r="B1135" s="31">
        <f>WEEKNUM(Tableau1[[#This Row],[Date]])</f>
        <v>6</v>
      </c>
      <c r="C1135" s="32">
        <f>debut+ROW()-ROW(Tableau1[[#Headers],[Date]])-1</f>
        <v>46423</v>
      </c>
      <c r="D1135" s="33" t="str">
        <f>UPPER(TEXT((Tableau1[[#This Row],[Date]]),"mmmm"))</f>
        <v>FÉVRIER</v>
      </c>
      <c r="E1135" s="33">
        <f>YEAR(Tableau1[[#This Row],[Date]])</f>
        <v>2027</v>
      </c>
      <c r="F1135" s="34"/>
      <c r="G1135" s="34"/>
      <c r="H1135" s="34"/>
      <c r="I1135" s="34"/>
      <c r="J1135" s="34"/>
      <c r="K1135" s="39">
        <f>MOD(Tableau1[[#This Row],[Fin
apm]]-Tableau1[[#This Row],[Début
apm]],1)+MOD(Tableau1[[#This Row],[Fin
matin]]-Tableau1[[#This Row],[Début
matin]],1)</f>
        <v>0</v>
      </c>
      <c r="L1135" s="39">
        <f>IFERROR(VLOOKUP(Tableau1[[#This Row],[Abs.]],Tmotif[],3,0),0)</f>
        <v>0</v>
      </c>
      <c r="M1135" s="46">
        <f ca="1">IF(WEEKDAY(Tableau1[[#This Row],[Date]],2)&lt;7,0,MAX(0,SUM(OFFSET(Tableau1[[#This Row],[Heures]],-6,,7))+SUM(OFFSET(Tableau1[[#This Row],[H_Abs]],-6,,7))-_HS))</f>
        <v>0</v>
      </c>
    </row>
    <row r="1136" spans="2:13" ht="15" hidden="1" customHeight="1" x14ac:dyDescent="0.25">
      <c r="B1136" s="31">
        <f>WEEKNUM(Tableau1[[#This Row],[Date]])</f>
        <v>6</v>
      </c>
      <c r="C1136" s="32">
        <f>debut+ROW()-ROW(Tableau1[[#Headers],[Date]])-1</f>
        <v>46424</v>
      </c>
      <c r="D1136" s="33" t="str">
        <f>UPPER(TEXT((Tableau1[[#This Row],[Date]]),"mmmm"))</f>
        <v>FÉVRIER</v>
      </c>
      <c r="E1136" s="33">
        <f>YEAR(Tableau1[[#This Row],[Date]])</f>
        <v>2027</v>
      </c>
      <c r="F1136" s="34"/>
      <c r="G1136" s="34"/>
      <c r="H1136" s="34"/>
      <c r="I1136" s="34"/>
      <c r="J1136" s="34"/>
      <c r="K1136" s="39">
        <f>MOD(Tableau1[[#This Row],[Fin
apm]]-Tableau1[[#This Row],[Début
apm]],1)+MOD(Tableau1[[#This Row],[Fin
matin]]-Tableau1[[#This Row],[Début
matin]],1)</f>
        <v>0</v>
      </c>
      <c r="L1136" s="39">
        <f>IFERROR(VLOOKUP(Tableau1[[#This Row],[Abs.]],Tmotif[],3,0),0)</f>
        <v>0</v>
      </c>
      <c r="M1136" s="46">
        <f ca="1">IF(WEEKDAY(Tableau1[[#This Row],[Date]],2)&lt;7,0,MAX(0,SUM(OFFSET(Tableau1[[#This Row],[Heures]],-6,,7))+SUM(OFFSET(Tableau1[[#This Row],[H_Abs]],-6,,7))-_HS))</f>
        <v>0</v>
      </c>
    </row>
    <row r="1137" spans="2:13" ht="15" hidden="1" customHeight="1" x14ac:dyDescent="0.25">
      <c r="B1137" s="31">
        <f>WEEKNUM(Tableau1[[#This Row],[Date]])</f>
        <v>7</v>
      </c>
      <c r="C1137" s="32">
        <f>debut+ROW()-ROW(Tableau1[[#Headers],[Date]])-1</f>
        <v>46425</v>
      </c>
      <c r="D1137" s="33" t="str">
        <f>UPPER(TEXT((Tableau1[[#This Row],[Date]]),"mmmm"))</f>
        <v>FÉVRIER</v>
      </c>
      <c r="E1137" s="33">
        <f>YEAR(Tableau1[[#This Row],[Date]])</f>
        <v>2027</v>
      </c>
      <c r="F1137" s="34"/>
      <c r="G1137" s="34"/>
      <c r="H1137" s="34"/>
      <c r="I1137" s="34"/>
      <c r="J1137" s="34"/>
      <c r="K1137" s="39">
        <f>MOD(Tableau1[[#This Row],[Fin
apm]]-Tableau1[[#This Row],[Début
apm]],1)+MOD(Tableau1[[#This Row],[Fin
matin]]-Tableau1[[#This Row],[Début
matin]],1)</f>
        <v>0</v>
      </c>
      <c r="L1137" s="39">
        <f>IFERROR(VLOOKUP(Tableau1[[#This Row],[Abs.]],Tmotif[],3,0),0)</f>
        <v>0</v>
      </c>
      <c r="M1137" s="46">
        <f ca="1">IF(WEEKDAY(Tableau1[[#This Row],[Date]],2)&lt;7,0,MAX(0,SUM(OFFSET(Tableau1[[#This Row],[Heures]],-6,,7))+SUM(OFFSET(Tableau1[[#This Row],[H_Abs]],-6,,7))-_HS))</f>
        <v>0</v>
      </c>
    </row>
    <row r="1138" spans="2:13" ht="15" hidden="1" customHeight="1" x14ac:dyDescent="0.25">
      <c r="B1138" s="31">
        <f>WEEKNUM(Tableau1[[#This Row],[Date]])</f>
        <v>7</v>
      </c>
      <c r="C1138" s="32">
        <f>debut+ROW()-ROW(Tableau1[[#Headers],[Date]])-1</f>
        <v>46426</v>
      </c>
      <c r="D1138" s="33" t="str">
        <f>UPPER(TEXT((Tableau1[[#This Row],[Date]]),"mmmm"))</f>
        <v>FÉVRIER</v>
      </c>
      <c r="E1138" s="33">
        <f>YEAR(Tableau1[[#This Row],[Date]])</f>
        <v>2027</v>
      </c>
      <c r="F1138" s="34"/>
      <c r="G1138" s="34"/>
      <c r="H1138" s="34"/>
      <c r="I1138" s="34"/>
      <c r="J1138" s="34"/>
      <c r="K1138" s="39">
        <f>MOD(Tableau1[[#This Row],[Fin
apm]]-Tableau1[[#This Row],[Début
apm]],1)+MOD(Tableau1[[#This Row],[Fin
matin]]-Tableau1[[#This Row],[Début
matin]],1)</f>
        <v>0</v>
      </c>
      <c r="L1138" s="39">
        <f>IFERROR(VLOOKUP(Tableau1[[#This Row],[Abs.]],Tmotif[],3,0),0)</f>
        <v>0</v>
      </c>
      <c r="M1138" s="46">
        <f ca="1">IF(WEEKDAY(Tableau1[[#This Row],[Date]],2)&lt;7,0,MAX(0,SUM(OFFSET(Tableau1[[#This Row],[Heures]],-6,,7))+SUM(OFFSET(Tableau1[[#This Row],[H_Abs]],-6,,7))-_HS))</f>
        <v>0</v>
      </c>
    </row>
    <row r="1139" spans="2:13" ht="15" hidden="1" customHeight="1" x14ac:dyDescent="0.25">
      <c r="B1139" s="31">
        <f>WEEKNUM(Tableau1[[#This Row],[Date]])</f>
        <v>7</v>
      </c>
      <c r="C1139" s="32">
        <f>debut+ROW()-ROW(Tableau1[[#Headers],[Date]])-1</f>
        <v>46427</v>
      </c>
      <c r="D1139" s="33" t="str">
        <f>UPPER(TEXT((Tableau1[[#This Row],[Date]]),"mmmm"))</f>
        <v>FÉVRIER</v>
      </c>
      <c r="E1139" s="33">
        <f>YEAR(Tableau1[[#This Row],[Date]])</f>
        <v>2027</v>
      </c>
      <c r="F1139" s="34"/>
      <c r="G1139" s="34"/>
      <c r="H1139" s="34"/>
      <c r="I1139" s="34"/>
      <c r="J1139" s="34"/>
      <c r="K1139" s="39">
        <f>MOD(Tableau1[[#This Row],[Fin
apm]]-Tableau1[[#This Row],[Début
apm]],1)+MOD(Tableau1[[#This Row],[Fin
matin]]-Tableau1[[#This Row],[Début
matin]],1)</f>
        <v>0</v>
      </c>
      <c r="L1139" s="39">
        <f>IFERROR(VLOOKUP(Tableau1[[#This Row],[Abs.]],Tmotif[],3,0),0)</f>
        <v>0</v>
      </c>
      <c r="M1139" s="46">
        <f ca="1">IF(WEEKDAY(Tableau1[[#This Row],[Date]],2)&lt;7,0,MAX(0,SUM(OFFSET(Tableau1[[#This Row],[Heures]],-6,,7))+SUM(OFFSET(Tableau1[[#This Row],[H_Abs]],-6,,7))-_HS))</f>
        <v>0</v>
      </c>
    </row>
    <row r="1140" spans="2:13" ht="15" hidden="1" customHeight="1" x14ac:dyDescent="0.25">
      <c r="B1140" s="31">
        <f>WEEKNUM(Tableau1[[#This Row],[Date]])</f>
        <v>7</v>
      </c>
      <c r="C1140" s="32">
        <f>debut+ROW()-ROW(Tableau1[[#Headers],[Date]])-1</f>
        <v>46428</v>
      </c>
      <c r="D1140" s="33" t="str">
        <f>UPPER(TEXT((Tableau1[[#This Row],[Date]]),"mmmm"))</f>
        <v>FÉVRIER</v>
      </c>
      <c r="E1140" s="33">
        <f>YEAR(Tableau1[[#This Row],[Date]])</f>
        <v>2027</v>
      </c>
      <c r="F1140" s="34"/>
      <c r="G1140" s="34"/>
      <c r="H1140" s="34"/>
      <c r="I1140" s="34"/>
      <c r="J1140" s="34"/>
      <c r="K1140" s="39">
        <f>MOD(Tableau1[[#This Row],[Fin
apm]]-Tableau1[[#This Row],[Début
apm]],1)+MOD(Tableau1[[#This Row],[Fin
matin]]-Tableau1[[#This Row],[Début
matin]],1)</f>
        <v>0</v>
      </c>
      <c r="L1140" s="39">
        <f>IFERROR(VLOOKUP(Tableau1[[#This Row],[Abs.]],Tmotif[],3,0),0)</f>
        <v>0</v>
      </c>
      <c r="M1140" s="46">
        <f ca="1">IF(WEEKDAY(Tableau1[[#This Row],[Date]],2)&lt;7,0,MAX(0,SUM(OFFSET(Tableau1[[#This Row],[Heures]],-6,,7))+SUM(OFFSET(Tableau1[[#This Row],[H_Abs]],-6,,7))-_HS))</f>
        <v>0</v>
      </c>
    </row>
    <row r="1141" spans="2:13" ht="15" hidden="1" customHeight="1" x14ac:dyDescent="0.25">
      <c r="B1141" s="31">
        <f>WEEKNUM(Tableau1[[#This Row],[Date]])</f>
        <v>7</v>
      </c>
      <c r="C1141" s="32">
        <f>debut+ROW()-ROW(Tableau1[[#Headers],[Date]])-1</f>
        <v>46429</v>
      </c>
      <c r="D1141" s="33" t="str">
        <f>UPPER(TEXT((Tableau1[[#This Row],[Date]]),"mmmm"))</f>
        <v>FÉVRIER</v>
      </c>
      <c r="E1141" s="33">
        <f>YEAR(Tableau1[[#This Row],[Date]])</f>
        <v>2027</v>
      </c>
      <c r="F1141" s="34"/>
      <c r="G1141" s="34"/>
      <c r="H1141" s="34"/>
      <c r="I1141" s="34"/>
      <c r="J1141" s="34"/>
      <c r="K1141" s="39">
        <f>MOD(Tableau1[[#This Row],[Fin
apm]]-Tableau1[[#This Row],[Début
apm]],1)+MOD(Tableau1[[#This Row],[Fin
matin]]-Tableau1[[#This Row],[Début
matin]],1)</f>
        <v>0</v>
      </c>
      <c r="L1141" s="39">
        <f>IFERROR(VLOOKUP(Tableau1[[#This Row],[Abs.]],Tmotif[],3,0),0)</f>
        <v>0</v>
      </c>
      <c r="M1141" s="46">
        <f ca="1">IF(WEEKDAY(Tableau1[[#This Row],[Date]],2)&lt;7,0,MAX(0,SUM(OFFSET(Tableau1[[#This Row],[Heures]],-6,,7))+SUM(OFFSET(Tableau1[[#This Row],[H_Abs]],-6,,7))-_HS))</f>
        <v>0</v>
      </c>
    </row>
    <row r="1142" spans="2:13" ht="15" hidden="1" customHeight="1" x14ac:dyDescent="0.25">
      <c r="B1142" s="31">
        <f>WEEKNUM(Tableau1[[#This Row],[Date]])</f>
        <v>7</v>
      </c>
      <c r="C1142" s="32">
        <f>debut+ROW()-ROW(Tableau1[[#Headers],[Date]])-1</f>
        <v>46430</v>
      </c>
      <c r="D1142" s="33" t="str">
        <f>UPPER(TEXT((Tableau1[[#This Row],[Date]]),"mmmm"))</f>
        <v>FÉVRIER</v>
      </c>
      <c r="E1142" s="33">
        <f>YEAR(Tableau1[[#This Row],[Date]])</f>
        <v>2027</v>
      </c>
      <c r="F1142" s="34"/>
      <c r="G1142" s="34"/>
      <c r="H1142" s="34"/>
      <c r="I1142" s="34"/>
      <c r="J1142" s="34"/>
      <c r="K1142" s="39">
        <f>MOD(Tableau1[[#This Row],[Fin
apm]]-Tableau1[[#This Row],[Début
apm]],1)+MOD(Tableau1[[#This Row],[Fin
matin]]-Tableau1[[#This Row],[Début
matin]],1)</f>
        <v>0</v>
      </c>
      <c r="L1142" s="39">
        <f>IFERROR(VLOOKUP(Tableau1[[#This Row],[Abs.]],Tmotif[],3,0),0)</f>
        <v>0</v>
      </c>
      <c r="M1142" s="46">
        <f ca="1">IF(WEEKDAY(Tableau1[[#This Row],[Date]],2)&lt;7,0,MAX(0,SUM(OFFSET(Tableau1[[#This Row],[Heures]],-6,,7))+SUM(OFFSET(Tableau1[[#This Row],[H_Abs]],-6,,7))-_HS))</f>
        <v>0</v>
      </c>
    </row>
    <row r="1143" spans="2:13" ht="15" hidden="1" customHeight="1" x14ac:dyDescent="0.25">
      <c r="B1143" s="31">
        <f>WEEKNUM(Tableau1[[#This Row],[Date]])</f>
        <v>7</v>
      </c>
      <c r="C1143" s="32">
        <f>debut+ROW()-ROW(Tableau1[[#Headers],[Date]])-1</f>
        <v>46431</v>
      </c>
      <c r="D1143" s="33" t="str">
        <f>UPPER(TEXT((Tableau1[[#This Row],[Date]]),"mmmm"))</f>
        <v>FÉVRIER</v>
      </c>
      <c r="E1143" s="33">
        <f>YEAR(Tableau1[[#This Row],[Date]])</f>
        <v>2027</v>
      </c>
      <c r="F1143" s="34"/>
      <c r="G1143" s="34"/>
      <c r="H1143" s="34"/>
      <c r="I1143" s="34"/>
      <c r="J1143" s="34"/>
      <c r="K1143" s="39">
        <f>MOD(Tableau1[[#This Row],[Fin
apm]]-Tableau1[[#This Row],[Début
apm]],1)+MOD(Tableau1[[#This Row],[Fin
matin]]-Tableau1[[#This Row],[Début
matin]],1)</f>
        <v>0</v>
      </c>
      <c r="L1143" s="39">
        <f>IFERROR(VLOOKUP(Tableau1[[#This Row],[Abs.]],Tmotif[],3,0),0)</f>
        <v>0</v>
      </c>
      <c r="M1143" s="46">
        <f ca="1">IF(WEEKDAY(Tableau1[[#This Row],[Date]],2)&lt;7,0,MAX(0,SUM(OFFSET(Tableau1[[#This Row],[Heures]],-6,,7))+SUM(OFFSET(Tableau1[[#This Row],[H_Abs]],-6,,7))-_HS))</f>
        <v>0</v>
      </c>
    </row>
    <row r="1144" spans="2:13" ht="15" hidden="1" customHeight="1" x14ac:dyDescent="0.25">
      <c r="B1144" s="31">
        <f>WEEKNUM(Tableau1[[#This Row],[Date]])</f>
        <v>8</v>
      </c>
      <c r="C1144" s="32">
        <f>debut+ROW()-ROW(Tableau1[[#Headers],[Date]])-1</f>
        <v>46432</v>
      </c>
      <c r="D1144" s="33" t="str">
        <f>UPPER(TEXT((Tableau1[[#This Row],[Date]]),"mmmm"))</f>
        <v>FÉVRIER</v>
      </c>
      <c r="E1144" s="33">
        <f>YEAR(Tableau1[[#This Row],[Date]])</f>
        <v>2027</v>
      </c>
      <c r="F1144" s="34"/>
      <c r="G1144" s="34"/>
      <c r="H1144" s="34"/>
      <c r="I1144" s="34"/>
      <c r="J1144" s="34"/>
      <c r="K1144" s="39">
        <f>MOD(Tableau1[[#This Row],[Fin
apm]]-Tableau1[[#This Row],[Début
apm]],1)+MOD(Tableau1[[#This Row],[Fin
matin]]-Tableau1[[#This Row],[Début
matin]],1)</f>
        <v>0</v>
      </c>
      <c r="L1144" s="39">
        <f>IFERROR(VLOOKUP(Tableau1[[#This Row],[Abs.]],Tmotif[],3,0),0)</f>
        <v>0</v>
      </c>
      <c r="M1144" s="46">
        <f ca="1">IF(WEEKDAY(Tableau1[[#This Row],[Date]],2)&lt;7,0,MAX(0,SUM(OFFSET(Tableau1[[#This Row],[Heures]],-6,,7))+SUM(OFFSET(Tableau1[[#This Row],[H_Abs]],-6,,7))-_HS))</f>
        <v>0</v>
      </c>
    </row>
    <row r="1145" spans="2:13" ht="15" hidden="1" customHeight="1" x14ac:dyDescent="0.25">
      <c r="B1145" s="31">
        <f>WEEKNUM(Tableau1[[#This Row],[Date]])</f>
        <v>8</v>
      </c>
      <c r="C1145" s="32">
        <f>debut+ROW()-ROW(Tableau1[[#Headers],[Date]])-1</f>
        <v>46433</v>
      </c>
      <c r="D1145" s="33" t="str">
        <f>UPPER(TEXT((Tableau1[[#This Row],[Date]]),"mmmm"))</f>
        <v>FÉVRIER</v>
      </c>
      <c r="E1145" s="33">
        <f>YEAR(Tableau1[[#This Row],[Date]])</f>
        <v>2027</v>
      </c>
      <c r="F1145" s="34"/>
      <c r="G1145" s="34"/>
      <c r="H1145" s="34"/>
      <c r="I1145" s="34"/>
      <c r="J1145" s="34"/>
      <c r="K1145" s="39">
        <f>MOD(Tableau1[[#This Row],[Fin
apm]]-Tableau1[[#This Row],[Début
apm]],1)+MOD(Tableau1[[#This Row],[Fin
matin]]-Tableau1[[#This Row],[Début
matin]],1)</f>
        <v>0</v>
      </c>
      <c r="L1145" s="39">
        <f>IFERROR(VLOOKUP(Tableau1[[#This Row],[Abs.]],Tmotif[],3,0),0)</f>
        <v>0</v>
      </c>
      <c r="M1145" s="46">
        <f ca="1">IF(WEEKDAY(Tableau1[[#This Row],[Date]],2)&lt;7,0,MAX(0,SUM(OFFSET(Tableau1[[#This Row],[Heures]],-6,,7))+SUM(OFFSET(Tableau1[[#This Row],[H_Abs]],-6,,7))-_HS))</f>
        <v>0</v>
      </c>
    </row>
    <row r="1146" spans="2:13" ht="15" hidden="1" customHeight="1" x14ac:dyDescent="0.25">
      <c r="B1146" s="31">
        <f>WEEKNUM(Tableau1[[#This Row],[Date]])</f>
        <v>8</v>
      </c>
      <c r="C1146" s="32">
        <f>debut+ROW()-ROW(Tableau1[[#Headers],[Date]])-1</f>
        <v>46434</v>
      </c>
      <c r="D1146" s="33" t="str">
        <f>UPPER(TEXT((Tableau1[[#This Row],[Date]]),"mmmm"))</f>
        <v>FÉVRIER</v>
      </c>
      <c r="E1146" s="33">
        <f>YEAR(Tableau1[[#This Row],[Date]])</f>
        <v>2027</v>
      </c>
      <c r="F1146" s="34"/>
      <c r="G1146" s="34"/>
      <c r="H1146" s="34"/>
      <c r="I1146" s="34"/>
      <c r="J1146" s="34"/>
      <c r="K1146" s="39">
        <f>MOD(Tableau1[[#This Row],[Fin
apm]]-Tableau1[[#This Row],[Début
apm]],1)+MOD(Tableau1[[#This Row],[Fin
matin]]-Tableau1[[#This Row],[Début
matin]],1)</f>
        <v>0</v>
      </c>
      <c r="L1146" s="39">
        <f>IFERROR(VLOOKUP(Tableau1[[#This Row],[Abs.]],Tmotif[],3,0),0)</f>
        <v>0</v>
      </c>
      <c r="M1146" s="46">
        <f ca="1">IF(WEEKDAY(Tableau1[[#This Row],[Date]],2)&lt;7,0,MAX(0,SUM(OFFSET(Tableau1[[#This Row],[Heures]],-6,,7))+SUM(OFFSET(Tableau1[[#This Row],[H_Abs]],-6,,7))-_HS))</f>
        <v>0</v>
      </c>
    </row>
    <row r="1147" spans="2:13" ht="15" hidden="1" customHeight="1" x14ac:dyDescent="0.25">
      <c r="B1147" s="31">
        <f>WEEKNUM(Tableau1[[#This Row],[Date]])</f>
        <v>8</v>
      </c>
      <c r="C1147" s="32">
        <f>debut+ROW()-ROW(Tableau1[[#Headers],[Date]])-1</f>
        <v>46435</v>
      </c>
      <c r="D1147" s="33" t="str">
        <f>UPPER(TEXT((Tableau1[[#This Row],[Date]]),"mmmm"))</f>
        <v>FÉVRIER</v>
      </c>
      <c r="E1147" s="33">
        <f>YEAR(Tableau1[[#This Row],[Date]])</f>
        <v>2027</v>
      </c>
      <c r="F1147" s="34"/>
      <c r="G1147" s="34"/>
      <c r="H1147" s="34"/>
      <c r="I1147" s="34"/>
      <c r="J1147" s="34"/>
      <c r="K1147" s="39">
        <f>MOD(Tableau1[[#This Row],[Fin
apm]]-Tableau1[[#This Row],[Début
apm]],1)+MOD(Tableau1[[#This Row],[Fin
matin]]-Tableau1[[#This Row],[Début
matin]],1)</f>
        <v>0</v>
      </c>
      <c r="L1147" s="39">
        <f>IFERROR(VLOOKUP(Tableau1[[#This Row],[Abs.]],Tmotif[],3,0),0)</f>
        <v>0</v>
      </c>
      <c r="M1147" s="46">
        <f ca="1">IF(WEEKDAY(Tableau1[[#This Row],[Date]],2)&lt;7,0,MAX(0,SUM(OFFSET(Tableau1[[#This Row],[Heures]],-6,,7))+SUM(OFFSET(Tableau1[[#This Row],[H_Abs]],-6,,7))-_HS))</f>
        <v>0</v>
      </c>
    </row>
    <row r="1148" spans="2:13" ht="15" hidden="1" customHeight="1" x14ac:dyDescent="0.25">
      <c r="B1148" s="31">
        <f>WEEKNUM(Tableau1[[#This Row],[Date]])</f>
        <v>8</v>
      </c>
      <c r="C1148" s="32">
        <f>debut+ROW()-ROW(Tableau1[[#Headers],[Date]])-1</f>
        <v>46436</v>
      </c>
      <c r="D1148" s="33" t="str">
        <f>UPPER(TEXT((Tableau1[[#This Row],[Date]]),"mmmm"))</f>
        <v>FÉVRIER</v>
      </c>
      <c r="E1148" s="33">
        <f>YEAR(Tableau1[[#This Row],[Date]])</f>
        <v>2027</v>
      </c>
      <c r="F1148" s="34"/>
      <c r="G1148" s="34"/>
      <c r="H1148" s="34"/>
      <c r="I1148" s="34"/>
      <c r="J1148" s="34"/>
      <c r="K1148" s="39">
        <f>MOD(Tableau1[[#This Row],[Fin
apm]]-Tableau1[[#This Row],[Début
apm]],1)+MOD(Tableau1[[#This Row],[Fin
matin]]-Tableau1[[#This Row],[Début
matin]],1)</f>
        <v>0</v>
      </c>
      <c r="L1148" s="39">
        <f>IFERROR(VLOOKUP(Tableau1[[#This Row],[Abs.]],Tmotif[],3,0),0)</f>
        <v>0</v>
      </c>
      <c r="M1148" s="46">
        <f ca="1">IF(WEEKDAY(Tableau1[[#This Row],[Date]],2)&lt;7,0,MAX(0,SUM(OFFSET(Tableau1[[#This Row],[Heures]],-6,,7))+SUM(OFFSET(Tableau1[[#This Row],[H_Abs]],-6,,7))-_HS))</f>
        <v>0</v>
      </c>
    </row>
    <row r="1149" spans="2:13" ht="15" hidden="1" customHeight="1" x14ac:dyDescent="0.25">
      <c r="B1149" s="31">
        <f>WEEKNUM(Tableau1[[#This Row],[Date]])</f>
        <v>8</v>
      </c>
      <c r="C1149" s="32">
        <f>debut+ROW()-ROW(Tableau1[[#Headers],[Date]])-1</f>
        <v>46437</v>
      </c>
      <c r="D1149" s="33" t="str">
        <f>UPPER(TEXT((Tableau1[[#This Row],[Date]]),"mmmm"))</f>
        <v>FÉVRIER</v>
      </c>
      <c r="E1149" s="33">
        <f>YEAR(Tableau1[[#This Row],[Date]])</f>
        <v>2027</v>
      </c>
      <c r="F1149" s="34"/>
      <c r="G1149" s="34"/>
      <c r="H1149" s="34"/>
      <c r="I1149" s="34"/>
      <c r="J1149" s="34"/>
      <c r="K1149" s="39">
        <f>MOD(Tableau1[[#This Row],[Fin
apm]]-Tableau1[[#This Row],[Début
apm]],1)+MOD(Tableau1[[#This Row],[Fin
matin]]-Tableau1[[#This Row],[Début
matin]],1)</f>
        <v>0</v>
      </c>
      <c r="L1149" s="39">
        <f>IFERROR(VLOOKUP(Tableau1[[#This Row],[Abs.]],Tmotif[],3,0),0)</f>
        <v>0</v>
      </c>
      <c r="M1149" s="46">
        <f ca="1">IF(WEEKDAY(Tableau1[[#This Row],[Date]],2)&lt;7,0,MAX(0,SUM(OFFSET(Tableau1[[#This Row],[Heures]],-6,,7))+SUM(OFFSET(Tableau1[[#This Row],[H_Abs]],-6,,7))-_HS))</f>
        <v>0</v>
      </c>
    </row>
    <row r="1150" spans="2:13" ht="15" hidden="1" customHeight="1" x14ac:dyDescent="0.25">
      <c r="B1150" s="31">
        <f>WEEKNUM(Tableau1[[#This Row],[Date]])</f>
        <v>8</v>
      </c>
      <c r="C1150" s="32">
        <f>debut+ROW()-ROW(Tableau1[[#Headers],[Date]])-1</f>
        <v>46438</v>
      </c>
      <c r="D1150" s="33" t="str">
        <f>UPPER(TEXT((Tableau1[[#This Row],[Date]]),"mmmm"))</f>
        <v>FÉVRIER</v>
      </c>
      <c r="E1150" s="33">
        <f>YEAR(Tableau1[[#This Row],[Date]])</f>
        <v>2027</v>
      </c>
      <c r="F1150" s="34"/>
      <c r="G1150" s="34"/>
      <c r="H1150" s="34"/>
      <c r="I1150" s="34"/>
      <c r="J1150" s="34"/>
      <c r="K1150" s="39">
        <f>MOD(Tableau1[[#This Row],[Fin
apm]]-Tableau1[[#This Row],[Début
apm]],1)+MOD(Tableau1[[#This Row],[Fin
matin]]-Tableau1[[#This Row],[Début
matin]],1)</f>
        <v>0</v>
      </c>
      <c r="L1150" s="39">
        <f>IFERROR(VLOOKUP(Tableau1[[#This Row],[Abs.]],Tmotif[],3,0),0)</f>
        <v>0</v>
      </c>
      <c r="M1150" s="46">
        <f ca="1">IF(WEEKDAY(Tableau1[[#This Row],[Date]],2)&lt;7,0,MAX(0,SUM(OFFSET(Tableau1[[#This Row],[Heures]],-6,,7))+SUM(OFFSET(Tableau1[[#This Row],[H_Abs]],-6,,7))-_HS))</f>
        <v>0</v>
      </c>
    </row>
    <row r="1151" spans="2:13" ht="15" hidden="1" customHeight="1" x14ac:dyDescent="0.25">
      <c r="B1151" s="31">
        <f>WEEKNUM(Tableau1[[#This Row],[Date]])</f>
        <v>9</v>
      </c>
      <c r="C1151" s="32">
        <f>debut+ROW()-ROW(Tableau1[[#Headers],[Date]])-1</f>
        <v>46439</v>
      </c>
      <c r="D1151" s="33" t="str">
        <f>UPPER(TEXT((Tableau1[[#This Row],[Date]]),"mmmm"))</f>
        <v>FÉVRIER</v>
      </c>
      <c r="E1151" s="33">
        <f>YEAR(Tableau1[[#This Row],[Date]])</f>
        <v>2027</v>
      </c>
      <c r="F1151" s="34"/>
      <c r="G1151" s="34"/>
      <c r="H1151" s="34"/>
      <c r="I1151" s="34"/>
      <c r="J1151" s="34"/>
      <c r="K1151" s="39">
        <f>MOD(Tableau1[[#This Row],[Fin
apm]]-Tableau1[[#This Row],[Début
apm]],1)+MOD(Tableau1[[#This Row],[Fin
matin]]-Tableau1[[#This Row],[Début
matin]],1)</f>
        <v>0</v>
      </c>
      <c r="L1151" s="39">
        <f>IFERROR(VLOOKUP(Tableau1[[#This Row],[Abs.]],Tmotif[],3,0),0)</f>
        <v>0</v>
      </c>
      <c r="M1151" s="46">
        <f ca="1">IF(WEEKDAY(Tableau1[[#This Row],[Date]],2)&lt;7,0,MAX(0,SUM(OFFSET(Tableau1[[#This Row],[Heures]],-6,,7))+SUM(OFFSET(Tableau1[[#This Row],[H_Abs]],-6,,7))-_HS))</f>
        <v>0</v>
      </c>
    </row>
    <row r="1152" spans="2:13" ht="15" hidden="1" customHeight="1" x14ac:dyDescent="0.25">
      <c r="B1152" s="31">
        <f>WEEKNUM(Tableau1[[#This Row],[Date]])</f>
        <v>9</v>
      </c>
      <c r="C1152" s="32">
        <f>debut+ROW()-ROW(Tableau1[[#Headers],[Date]])-1</f>
        <v>46440</v>
      </c>
      <c r="D1152" s="33" t="str">
        <f>UPPER(TEXT((Tableau1[[#This Row],[Date]]),"mmmm"))</f>
        <v>FÉVRIER</v>
      </c>
      <c r="E1152" s="33">
        <f>YEAR(Tableau1[[#This Row],[Date]])</f>
        <v>2027</v>
      </c>
      <c r="F1152" s="34"/>
      <c r="G1152" s="34"/>
      <c r="H1152" s="34"/>
      <c r="I1152" s="34"/>
      <c r="J1152" s="34"/>
      <c r="K1152" s="39">
        <f>MOD(Tableau1[[#This Row],[Fin
apm]]-Tableau1[[#This Row],[Début
apm]],1)+MOD(Tableau1[[#This Row],[Fin
matin]]-Tableau1[[#This Row],[Début
matin]],1)</f>
        <v>0</v>
      </c>
      <c r="L1152" s="39">
        <f>IFERROR(VLOOKUP(Tableau1[[#This Row],[Abs.]],Tmotif[],3,0),0)</f>
        <v>0</v>
      </c>
      <c r="M1152" s="46">
        <f ca="1">IF(WEEKDAY(Tableau1[[#This Row],[Date]],2)&lt;7,0,MAX(0,SUM(OFFSET(Tableau1[[#This Row],[Heures]],-6,,7))+SUM(OFFSET(Tableau1[[#This Row],[H_Abs]],-6,,7))-_HS))</f>
        <v>0</v>
      </c>
    </row>
    <row r="1153" spans="2:13" ht="15" hidden="1" customHeight="1" x14ac:dyDescent="0.25">
      <c r="B1153" s="31">
        <f>WEEKNUM(Tableau1[[#This Row],[Date]])</f>
        <v>9</v>
      </c>
      <c r="C1153" s="32">
        <f>debut+ROW()-ROW(Tableau1[[#Headers],[Date]])-1</f>
        <v>46441</v>
      </c>
      <c r="D1153" s="33" t="str">
        <f>UPPER(TEXT((Tableau1[[#This Row],[Date]]),"mmmm"))</f>
        <v>FÉVRIER</v>
      </c>
      <c r="E1153" s="33">
        <f>YEAR(Tableau1[[#This Row],[Date]])</f>
        <v>2027</v>
      </c>
      <c r="F1153" s="34"/>
      <c r="G1153" s="34"/>
      <c r="H1153" s="34"/>
      <c r="I1153" s="34"/>
      <c r="J1153" s="34"/>
      <c r="K1153" s="39">
        <f>MOD(Tableau1[[#This Row],[Fin
apm]]-Tableau1[[#This Row],[Début
apm]],1)+MOD(Tableau1[[#This Row],[Fin
matin]]-Tableau1[[#This Row],[Début
matin]],1)</f>
        <v>0</v>
      </c>
      <c r="L1153" s="39">
        <f>IFERROR(VLOOKUP(Tableau1[[#This Row],[Abs.]],Tmotif[],3,0),0)</f>
        <v>0</v>
      </c>
      <c r="M1153" s="46">
        <f ca="1">IF(WEEKDAY(Tableau1[[#This Row],[Date]],2)&lt;7,0,MAX(0,SUM(OFFSET(Tableau1[[#This Row],[Heures]],-6,,7))+SUM(OFFSET(Tableau1[[#This Row],[H_Abs]],-6,,7))-_HS))</f>
        <v>0</v>
      </c>
    </row>
    <row r="1154" spans="2:13" ht="15" hidden="1" customHeight="1" x14ac:dyDescent="0.25">
      <c r="B1154" s="31">
        <f>WEEKNUM(Tableau1[[#This Row],[Date]])</f>
        <v>9</v>
      </c>
      <c r="C1154" s="32">
        <f>debut+ROW()-ROW(Tableau1[[#Headers],[Date]])-1</f>
        <v>46442</v>
      </c>
      <c r="D1154" s="33" t="str">
        <f>UPPER(TEXT((Tableau1[[#This Row],[Date]]),"mmmm"))</f>
        <v>FÉVRIER</v>
      </c>
      <c r="E1154" s="33">
        <f>YEAR(Tableau1[[#This Row],[Date]])</f>
        <v>2027</v>
      </c>
      <c r="F1154" s="34"/>
      <c r="G1154" s="34"/>
      <c r="H1154" s="34"/>
      <c r="I1154" s="34"/>
      <c r="J1154" s="34"/>
      <c r="K1154" s="39">
        <f>MOD(Tableau1[[#This Row],[Fin
apm]]-Tableau1[[#This Row],[Début
apm]],1)+MOD(Tableau1[[#This Row],[Fin
matin]]-Tableau1[[#This Row],[Début
matin]],1)</f>
        <v>0</v>
      </c>
      <c r="L1154" s="39">
        <f>IFERROR(VLOOKUP(Tableau1[[#This Row],[Abs.]],Tmotif[],3,0),0)</f>
        <v>0</v>
      </c>
      <c r="M1154" s="46">
        <f ca="1">IF(WEEKDAY(Tableau1[[#This Row],[Date]],2)&lt;7,0,MAX(0,SUM(OFFSET(Tableau1[[#This Row],[Heures]],-6,,7))+SUM(OFFSET(Tableau1[[#This Row],[H_Abs]],-6,,7))-_HS))</f>
        <v>0</v>
      </c>
    </row>
    <row r="1155" spans="2:13" ht="15" hidden="1" customHeight="1" x14ac:dyDescent="0.25">
      <c r="B1155" s="31">
        <f>WEEKNUM(Tableau1[[#This Row],[Date]])</f>
        <v>9</v>
      </c>
      <c r="C1155" s="32">
        <f>debut+ROW()-ROW(Tableau1[[#Headers],[Date]])-1</f>
        <v>46443</v>
      </c>
      <c r="D1155" s="33" t="str">
        <f>UPPER(TEXT((Tableau1[[#This Row],[Date]]),"mmmm"))</f>
        <v>FÉVRIER</v>
      </c>
      <c r="E1155" s="33">
        <f>YEAR(Tableau1[[#This Row],[Date]])</f>
        <v>2027</v>
      </c>
      <c r="F1155" s="34"/>
      <c r="G1155" s="34"/>
      <c r="H1155" s="34"/>
      <c r="I1155" s="34"/>
      <c r="J1155" s="34"/>
      <c r="K1155" s="39">
        <f>MOD(Tableau1[[#This Row],[Fin
apm]]-Tableau1[[#This Row],[Début
apm]],1)+MOD(Tableau1[[#This Row],[Fin
matin]]-Tableau1[[#This Row],[Début
matin]],1)</f>
        <v>0</v>
      </c>
      <c r="L1155" s="39">
        <f>IFERROR(VLOOKUP(Tableau1[[#This Row],[Abs.]],Tmotif[],3,0),0)</f>
        <v>0</v>
      </c>
      <c r="M1155" s="46">
        <f ca="1">IF(WEEKDAY(Tableau1[[#This Row],[Date]],2)&lt;7,0,MAX(0,SUM(OFFSET(Tableau1[[#This Row],[Heures]],-6,,7))+SUM(OFFSET(Tableau1[[#This Row],[H_Abs]],-6,,7))-_HS))</f>
        <v>0</v>
      </c>
    </row>
    <row r="1156" spans="2:13" ht="15" hidden="1" customHeight="1" x14ac:dyDescent="0.25">
      <c r="B1156" s="31">
        <f>WEEKNUM(Tableau1[[#This Row],[Date]])</f>
        <v>9</v>
      </c>
      <c r="C1156" s="32">
        <f>debut+ROW()-ROW(Tableau1[[#Headers],[Date]])-1</f>
        <v>46444</v>
      </c>
      <c r="D1156" s="33" t="str">
        <f>UPPER(TEXT((Tableau1[[#This Row],[Date]]),"mmmm"))</f>
        <v>FÉVRIER</v>
      </c>
      <c r="E1156" s="33">
        <f>YEAR(Tableau1[[#This Row],[Date]])</f>
        <v>2027</v>
      </c>
      <c r="F1156" s="34"/>
      <c r="G1156" s="34"/>
      <c r="H1156" s="34"/>
      <c r="I1156" s="34"/>
      <c r="J1156" s="34"/>
      <c r="K1156" s="39">
        <f>MOD(Tableau1[[#This Row],[Fin
apm]]-Tableau1[[#This Row],[Début
apm]],1)+MOD(Tableau1[[#This Row],[Fin
matin]]-Tableau1[[#This Row],[Début
matin]],1)</f>
        <v>0</v>
      </c>
      <c r="L1156" s="39">
        <f>IFERROR(VLOOKUP(Tableau1[[#This Row],[Abs.]],Tmotif[],3,0),0)</f>
        <v>0</v>
      </c>
      <c r="M1156" s="46">
        <f ca="1">IF(WEEKDAY(Tableau1[[#This Row],[Date]],2)&lt;7,0,MAX(0,SUM(OFFSET(Tableau1[[#This Row],[Heures]],-6,,7))+SUM(OFFSET(Tableau1[[#This Row],[H_Abs]],-6,,7))-_HS))</f>
        <v>0</v>
      </c>
    </row>
    <row r="1157" spans="2:13" ht="15" hidden="1" customHeight="1" x14ac:dyDescent="0.25">
      <c r="B1157" s="31">
        <f>WEEKNUM(Tableau1[[#This Row],[Date]])</f>
        <v>9</v>
      </c>
      <c r="C1157" s="32">
        <f>debut+ROW()-ROW(Tableau1[[#Headers],[Date]])-1</f>
        <v>46445</v>
      </c>
      <c r="D1157" s="33" t="str">
        <f>UPPER(TEXT((Tableau1[[#This Row],[Date]]),"mmmm"))</f>
        <v>FÉVRIER</v>
      </c>
      <c r="E1157" s="33">
        <f>YEAR(Tableau1[[#This Row],[Date]])</f>
        <v>2027</v>
      </c>
      <c r="F1157" s="34"/>
      <c r="G1157" s="34"/>
      <c r="H1157" s="34"/>
      <c r="I1157" s="34"/>
      <c r="J1157" s="34"/>
      <c r="K1157" s="39">
        <f>MOD(Tableau1[[#This Row],[Fin
apm]]-Tableau1[[#This Row],[Début
apm]],1)+MOD(Tableau1[[#This Row],[Fin
matin]]-Tableau1[[#This Row],[Début
matin]],1)</f>
        <v>0</v>
      </c>
      <c r="L1157" s="39">
        <f>IFERROR(VLOOKUP(Tableau1[[#This Row],[Abs.]],Tmotif[],3,0),0)</f>
        <v>0</v>
      </c>
      <c r="M1157" s="46">
        <f ca="1">IF(WEEKDAY(Tableau1[[#This Row],[Date]],2)&lt;7,0,MAX(0,SUM(OFFSET(Tableau1[[#This Row],[Heures]],-6,,7))+SUM(OFFSET(Tableau1[[#This Row],[H_Abs]],-6,,7))-_HS))</f>
        <v>0</v>
      </c>
    </row>
    <row r="1158" spans="2:13" ht="15" hidden="1" customHeight="1" x14ac:dyDescent="0.25">
      <c r="B1158" s="31">
        <f>WEEKNUM(Tableau1[[#This Row],[Date]])</f>
        <v>10</v>
      </c>
      <c r="C1158" s="32">
        <f>debut+ROW()-ROW(Tableau1[[#Headers],[Date]])-1</f>
        <v>46446</v>
      </c>
      <c r="D1158" s="33" t="str">
        <f>UPPER(TEXT((Tableau1[[#This Row],[Date]]),"mmmm"))</f>
        <v>FÉVRIER</v>
      </c>
      <c r="E1158" s="33">
        <f>YEAR(Tableau1[[#This Row],[Date]])</f>
        <v>2027</v>
      </c>
      <c r="F1158" s="34"/>
      <c r="G1158" s="34"/>
      <c r="H1158" s="34"/>
      <c r="I1158" s="34"/>
      <c r="J1158" s="34"/>
      <c r="K1158" s="39">
        <f>MOD(Tableau1[[#This Row],[Fin
apm]]-Tableau1[[#This Row],[Début
apm]],1)+MOD(Tableau1[[#This Row],[Fin
matin]]-Tableau1[[#This Row],[Début
matin]],1)</f>
        <v>0</v>
      </c>
      <c r="L1158" s="39">
        <f>IFERROR(VLOOKUP(Tableau1[[#This Row],[Abs.]],Tmotif[],3,0),0)</f>
        <v>0</v>
      </c>
      <c r="M1158" s="46">
        <f ca="1">IF(WEEKDAY(Tableau1[[#This Row],[Date]],2)&lt;7,0,MAX(0,SUM(OFFSET(Tableau1[[#This Row],[Heures]],-6,,7))+SUM(OFFSET(Tableau1[[#This Row],[H_Abs]],-6,,7))-_HS))</f>
        <v>0</v>
      </c>
    </row>
    <row r="1159" spans="2:13" ht="15" hidden="1" customHeight="1" x14ac:dyDescent="0.25">
      <c r="B1159" s="31">
        <f>WEEKNUM(Tableau1[[#This Row],[Date]])</f>
        <v>10</v>
      </c>
      <c r="C1159" s="32">
        <f>debut+ROW()-ROW(Tableau1[[#Headers],[Date]])-1</f>
        <v>46447</v>
      </c>
      <c r="D1159" s="33" t="str">
        <f>UPPER(TEXT((Tableau1[[#This Row],[Date]]),"mmmm"))</f>
        <v>MARS</v>
      </c>
      <c r="E1159" s="33">
        <f>YEAR(Tableau1[[#This Row],[Date]])</f>
        <v>2027</v>
      </c>
      <c r="F1159" s="34"/>
      <c r="G1159" s="34"/>
      <c r="H1159" s="34"/>
      <c r="I1159" s="34"/>
      <c r="J1159" s="34"/>
      <c r="K1159" s="39">
        <f>MOD(Tableau1[[#This Row],[Fin
apm]]-Tableau1[[#This Row],[Début
apm]],1)+MOD(Tableau1[[#This Row],[Fin
matin]]-Tableau1[[#This Row],[Début
matin]],1)</f>
        <v>0</v>
      </c>
      <c r="L1159" s="39">
        <f>IFERROR(VLOOKUP(Tableau1[[#This Row],[Abs.]],Tmotif[],3,0),0)</f>
        <v>0</v>
      </c>
      <c r="M1159" s="46">
        <f ca="1">IF(WEEKDAY(Tableau1[[#This Row],[Date]],2)&lt;7,0,MAX(0,SUM(OFFSET(Tableau1[[#This Row],[Heures]],-6,,7))+SUM(OFFSET(Tableau1[[#This Row],[H_Abs]],-6,,7))-_HS))</f>
        <v>0</v>
      </c>
    </row>
    <row r="1160" spans="2:13" ht="15" hidden="1" customHeight="1" x14ac:dyDescent="0.25">
      <c r="B1160" s="31">
        <f>WEEKNUM(Tableau1[[#This Row],[Date]])</f>
        <v>10</v>
      </c>
      <c r="C1160" s="32">
        <f>debut+ROW()-ROW(Tableau1[[#Headers],[Date]])-1</f>
        <v>46448</v>
      </c>
      <c r="D1160" s="33" t="str">
        <f>UPPER(TEXT((Tableau1[[#This Row],[Date]]),"mmmm"))</f>
        <v>MARS</v>
      </c>
      <c r="E1160" s="33">
        <f>YEAR(Tableau1[[#This Row],[Date]])</f>
        <v>2027</v>
      </c>
      <c r="F1160" s="34"/>
      <c r="G1160" s="34"/>
      <c r="H1160" s="34"/>
      <c r="I1160" s="34"/>
      <c r="J1160" s="34"/>
      <c r="K1160" s="39">
        <f>MOD(Tableau1[[#This Row],[Fin
apm]]-Tableau1[[#This Row],[Début
apm]],1)+MOD(Tableau1[[#This Row],[Fin
matin]]-Tableau1[[#This Row],[Début
matin]],1)</f>
        <v>0</v>
      </c>
      <c r="L1160" s="39">
        <f>IFERROR(VLOOKUP(Tableau1[[#This Row],[Abs.]],Tmotif[],3,0),0)</f>
        <v>0</v>
      </c>
      <c r="M1160" s="46">
        <f ca="1">IF(WEEKDAY(Tableau1[[#This Row],[Date]],2)&lt;7,0,MAX(0,SUM(OFFSET(Tableau1[[#This Row],[Heures]],-6,,7))+SUM(OFFSET(Tableau1[[#This Row],[H_Abs]],-6,,7))-_HS))</f>
        <v>0</v>
      </c>
    </row>
    <row r="1161" spans="2:13" ht="15" hidden="1" customHeight="1" x14ac:dyDescent="0.25">
      <c r="B1161" s="31">
        <f>WEEKNUM(Tableau1[[#This Row],[Date]])</f>
        <v>10</v>
      </c>
      <c r="C1161" s="32">
        <f>debut+ROW()-ROW(Tableau1[[#Headers],[Date]])-1</f>
        <v>46449</v>
      </c>
      <c r="D1161" s="33" t="str">
        <f>UPPER(TEXT((Tableau1[[#This Row],[Date]]),"mmmm"))</f>
        <v>MARS</v>
      </c>
      <c r="E1161" s="33">
        <f>YEAR(Tableau1[[#This Row],[Date]])</f>
        <v>2027</v>
      </c>
      <c r="F1161" s="34"/>
      <c r="G1161" s="34"/>
      <c r="H1161" s="34"/>
      <c r="I1161" s="34"/>
      <c r="J1161" s="34"/>
      <c r="K1161" s="39">
        <f>MOD(Tableau1[[#This Row],[Fin
apm]]-Tableau1[[#This Row],[Début
apm]],1)+MOD(Tableau1[[#This Row],[Fin
matin]]-Tableau1[[#This Row],[Début
matin]],1)</f>
        <v>0</v>
      </c>
      <c r="L1161" s="39">
        <f>IFERROR(VLOOKUP(Tableau1[[#This Row],[Abs.]],Tmotif[],3,0),0)</f>
        <v>0</v>
      </c>
      <c r="M1161" s="46">
        <f ca="1">IF(WEEKDAY(Tableau1[[#This Row],[Date]],2)&lt;7,0,MAX(0,SUM(OFFSET(Tableau1[[#This Row],[Heures]],-6,,7))+SUM(OFFSET(Tableau1[[#This Row],[H_Abs]],-6,,7))-_HS))</f>
        <v>0</v>
      </c>
    </row>
    <row r="1162" spans="2:13" ht="15" hidden="1" customHeight="1" x14ac:dyDescent="0.25">
      <c r="B1162" s="31">
        <f>WEEKNUM(Tableau1[[#This Row],[Date]])</f>
        <v>10</v>
      </c>
      <c r="C1162" s="32">
        <f>debut+ROW()-ROW(Tableau1[[#Headers],[Date]])-1</f>
        <v>46450</v>
      </c>
      <c r="D1162" s="33" t="str">
        <f>UPPER(TEXT((Tableau1[[#This Row],[Date]]),"mmmm"))</f>
        <v>MARS</v>
      </c>
      <c r="E1162" s="33">
        <f>YEAR(Tableau1[[#This Row],[Date]])</f>
        <v>2027</v>
      </c>
      <c r="F1162" s="34"/>
      <c r="G1162" s="34"/>
      <c r="H1162" s="34"/>
      <c r="I1162" s="34"/>
      <c r="J1162" s="34"/>
      <c r="K1162" s="39">
        <f>MOD(Tableau1[[#This Row],[Fin
apm]]-Tableau1[[#This Row],[Début
apm]],1)+MOD(Tableau1[[#This Row],[Fin
matin]]-Tableau1[[#This Row],[Début
matin]],1)</f>
        <v>0</v>
      </c>
      <c r="L1162" s="39">
        <f>IFERROR(VLOOKUP(Tableau1[[#This Row],[Abs.]],Tmotif[],3,0),0)</f>
        <v>0</v>
      </c>
      <c r="M1162" s="46">
        <f ca="1">IF(WEEKDAY(Tableau1[[#This Row],[Date]],2)&lt;7,0,MAX(0,SUM(OFFSET(Tableau1[[#This Row],[Heures]],-6,,7))+SUM(OFFSET(Tableau1[[#This Row],[H_Abs]],-6,,7))-_HS))</f>
        <v>0</v>
      </c>
    </row>
    <row r="1163" spans="2:13" ht="15" hidden="1" customHeight="1" x14ac:dyDescent="0.25">
      <c r="B1163" s="31">
        <f>WEEKNUM(Tableau1[[#This Row],[Date]])</f>
        <v>10</v>
      </c>
      <c r="C1163" s="32">
        <f>debut+ROW()-ROW(Tableau1[[#Headers],[Date]])-1</f>
        <v>46451</v>
      </c>
      <c r="D1163" s="33" t="str">
        <f>UPPER(TEXT((Tableau1[[#This Row],[Date]]),"mmmm"))</f>
        <v>MARS</v>
      </c>
      <c r="E1163" s="33">
        <f>YEAR(Tableau1[[#This Row],[Date]])</f>
        <v>2027</v>
      </c>
      <c r="F1163" s="34"/>
      <c r="G1163" s="34"/>
      <c r="H1163" s="34"/>
      <c r="I1163" s="34"/>
      <c r="J1163" s="34"/>
      <c r="K1163" s="39">
        <f>MOD(Tableau1[[#This Row],[Fin
apm]]-Tableau1[[#This Row],[Début
apm]],1)+MOD(Tableau1[[#This Row],[Fin
matin]]-Tableau1[[#This Row],[Début
matin]],1)</f>
        <v>0</v>
      </c>
      <c r="L1163" s="39">
        <f>IFERROR(VLOOKUP(Tableau1[[#This Row],[Abs.]],Tmotif[],3,0),0)</f>
        <v>0</v>
      </c>
      <c r="M1163" s="46">
        <f ca="1">IF(WEEKDAY(Tableau1[[#This Row],[Date]],2)&lt;7,0,MAX(0,SUM(OFFSET(Tableau1[[#This Row],[Heures]],-6,,7))+SUM(OFFSET(Tableau1[[#This Row],[H_Abs]],-6,,7))-_HS))</f>
        <v>0</v>
      </c>
    </row>
    <row r="1164" spans="2:13" ht="15" hidden="1" customHeight="1" x14ac:dyDescent="0.25">
      <c r="B1164" s="31">
        <f>WEEKNUM(Tableau1[[#This Row],[Date]])</f>
        <v>10</v>
      </c>
      <c r="C1164" s="32">
        <f>debut+ROW()-ROW(Tableau1[[#Headers],[Date]])-1</f>
        <v>46452</v>
      </c>
      <c r="D1164" s="33" t="str">
        <f>UPPER(TEXT((Tableau1[[#This Row],[Date]]),"mmmm"))</f>
        <v>MARS</v>
      </c>
      <c r="E1164" s="33">
        <f>YEAR(Tableau1[[#This Row],[Date]])</f>
        <v>2027</v>
      </c>
      <c r="F1164" s="34"/>
      <c r="G1164" s="34"/>
      <c r="H1164" s="34"/>
      <c r="I1164" s="34"/>
      <c r="J1164" s="34"/>
      <c r="K1164" s="39">
        <f>MOD(Tableau1[[#This Row],[Fin
apm]]-Tableau1[[#This Row],[Début
apm]],1)+MOD(Tableau1[[#This Row],[Fin
matin]]-Tableau1[[#This Row],[Début
matin]],1)</f>
        <v>0</v>
      </c>
      <c r="L1164" s="39">
        <f>IFERROR(VLOOKUP(Tableau1[[#This Row],[Abs.]],Tmotif[],3,0),0)</f>
        <v>0</v>
      </c>
      <c r="M1164" s="46">
        <f ca="1">IF(WEEKDAY(Tableau1[[#This Row],[Date]],2)&lt;7,0,MAX(0,SUM(OFFSET(Tableau1[[#This Row],[Heures]],-6,,7))+SUM(OFFSET(Tableau1[[#This Row],[H_Abs]],-6,,7))-_HS))</f>
        <v>0</v>
      </c>
    </row>
    <row r="1165" spans="2:13" ht="15" hidden="1" customHeight="1" x14ac:dyDescent="0.25">
      <c r="B1165" s="31">
        <f>WEEKNUM(Tableau1[[#This Row],[Date]])</f>
        <v>11</v>
      </c>
      <c r="C1165" s="32">
        <f>debut+ROW()-ROW(Tableau1[[#Headers],[Date]])-1</f>
        <v>46453</v>
      </c>
      <c r="D1165" s="33" t="str">
        <f>UPPER(TEXT((Tableau1[[#This Row],[Date]]),"mmmm"))</f>
        <v>MARS</v>
      </c>
      <c r="E1165" s="33">
        <f>YEAR(Tableau1[[#This Row],[Date]])</f>
        <v>2027</v>
      </c>
      <c r="F1165" s="34"/>
      <c r="G1165" s="34"/>
      <c r="H1165" s="34"/>
      <c r="I1165" s="34"/>
      <c r="J1165" s="34"/>
      <c r="K1165" s="39">
        <f>MOD(Tableau1[[#This Row],[Fin
apm]]-Tableau1[[#This Row],[Début
apm]],1)+MOD(Tableau1[[#This Row],[Fin
matin]]-Tableau1[[#This Row],[Début
matin]],1)</f>
        <v>0</v>
      </c>
      <c r="L1165" s="39">
        <f>IFERROR(VLOOKUP(Tableau1[[#This Row],[Abs.]],Tmotif[],3,0),0)</f>
        <v>0</v>
      </c>
      <c r="M1165" s="46">
        <f ca="1">IF(WEEKDAY(Tableau1[[#This Row],[Date]],2)&lt;7,0,MAX(0,SUM(OFFSET(Tableau1[[#This Row],[Heures]],-6,,7))+SUM(OFFSET(Tableau1[[#This Row],[H_Abs]],-6,,7))-_HS))</f>
        <v>0</v>
      </c>
    </row>
    <row r="1166" spans="2:13" ht="15" hidden="1" customHeight="1" x14ac:dyDescent="0.25">
      <c r="B1166" s="31">
        <f>WEEKNUM(Tableau1[[#This Row],[Date]])</f>
        <v>11</v>
      </c>
      <c r="C1166" s="32">
        <f>debut+ROW()-ROW(Tableau1[[#Headers],[Date]])-1</f>
        <v>46454</v>
      </c>
      <c r="D1166" s="33" t="str">
        <f>UPPER(TEXT((Tableau1[[#This Row],[Date]]),"mmmm"))</f>
        <v>MARS</v>
      </c>
      <c r="E1166" s="33">
        <f>YEAR(Tableau1[[#This Row],[Date]])</f>
        <v>2027</v>
      </c>
      <c r="F1166" s="34"/>
      <c r="G1166" s="34"/>
      <c r="H1166" s="34"/>
      <c r="I1166" s="34"/>
      <c r="J1166" s="34"/>
      <c r="K1166" s="39">
        <f>MOD(Tableau1[[#This Row],[Fin
apm]]-Tableau1[[#This Row],[Début
apm]],1)+MOD(Tableau1[[#This Row],[Fin
matin]]-Tableau1[[#This Row],[Début
matin]],1)</f>
        <v>0</v>
      </c>
      <c r="L1166" s="39">
        <f>IFERROR(VLOOKUP(Tableau1[[#This Row],[Abs.]],Tmotif[],3,0),0)</f>
        <v>0</v>
      </c>
      <c r="M1166" s="46">
        <f ca="1">IF(WEEKDAY(Tableau1[[#This Row],[Date]],2)&lt;7,0,MAX(0,SUM(OFFSET(Tableau1[[#This Row],[Heures]],-6,,7))+SUM(OFFSET(Tableau1[[#This Row],[H_Abs]],-6,,7))-_HS))</f>
        <v>0</v>
      </c>
    </row>
    <row r="1167" spans="2:13" ht="15" hidden="1" customHeight="1" x14ac:dyDescent="0.25">
      <c r="B1167" s="31">
        <f>WEEKNUM(Tableau1[[#This Row],[Date]])</f>
        <v>11</v>
      </c>
      <c r="C1167" s="32">
        <f>debut+ROW()-ROW(Tableau1[[#Headers],[Date]])-1</f>
        <v>46455</v>
      </c>
      <c r="D1167" s="33" t="str">
        <f>UPPER(TEXT((Tableau1[[#This Row],[Date]]),"mmmm"))</f>
        <v>MARS</v>
      </c>
      <c r="E1167" s="33">
        <f>YEAR(Tableau1[[#This Row],[Date]])</f>
        <v>2027</v>
      </c>
      <c r="F1167" s="34"/>
      <c r="G1167" s="34"/>
      <c r="H1167" s="34"/>
      <c r="I1167" s="34"/>
      <c r="J1167" s="34"/>
      <c r="K1167" s="39">
        <f>MOD(Tableau1[[#This Row],[Fin
apm]]-Tableau1[[#This Row],[Début
apm]],1)+MOD(Tableau1[[#This Row],[Fin
matin]]-Tableau1[[#This Row],[Début
matin]],1)</f>
        <v>0</v>
      </c>
      <c r="L1167" s="39">
        <f>IFERROR(VLOOKUP(Tableau1[[#This Row],[Abs.]],Tmotif[],3,0),0)</f>
        <v>0</v>
      </c>
      <c r="M1167" s="46">
        <f ca="1">IF(WEEKDAY(Tableau1[[#This Row],[Date]],2)&lt;7,0,MAX(0,SUM(OFFSET(Tableau1[[#This Row],[Heures]],-6,,7))+SUM(OFFSET(Tableau1[[#This Row],[H_Abs]],-6,,7))-_HS))</f>
        <v>0</v>
      </c>
    </row>
    <row r="1168" spans="2:13" ht="15" hidden="1" customHeight="1" x14ac:dyDescent="0.25">
      <c r="B1168" s="31">
        <f>WEEKNUM(Tableau1[[#This Row],[Date]])</f>
        <v>11</v>
      </c>
      <c r="C1168" s="32">
        <f>debut+ROW()-ROW(Tableau1[[#Headers],[Date]])-1</f>
        <v>46456</v>
      </c>
      <c r="D1168" s="33" t="str">
        <f>UPPER(TEXT((Tableau1[[#This Row],[Date]]),"mmmm"))</f>
        <v>MARS</v>
      </c>
      <c r="E1168" s="33">
        <f>YEAR(Tableau1[[#This Row],[Date]])</f>
        <v>2027</v>
      </c>
      <c r="F1168" s="34"/>
      <c r="G1168" s="34"/>
      <c r="H1168" s="34"/>
      <c r="I1168" s="34"/>
      <c r="J1168" s="34"/>
      <c r="K1168" s="39">
        <f>MOD(Tableau1[[#This Row],[Fin
apm]]-Tableau1[[#This Row],[Début
apm]],1)+MOD(Tableau1[[#This Row],[Fin
matin]]-Tableau1[[#This Row],[Début
matin]],1)</f>
        <v>0</v>
      </c>
      <c r="L1168" s="39">
        <f>IFERROR(VLOOKUP(Tableau1[[#This Row],[Abs.]],Tmotif[],3,0),0)</f>
        <v>0</v>
      </c>
      <c r="M1168" s="46">
        <f ca="1">IF(WEEKDAY(Tableau1[[#This Row],[Date]],2)&lt;7,0,MAX(0,SUM(OFFSET(Tableau1[[#This Row],[Heures]],-6,,7))+SUM(OFFSET(Tableau1[[#This Row],[H_Abs]],-6,,7))-_HS))</f>
        <v>0</v>
      </c>
    </row>
    <row r="1169" spans="2:13" ht="15" hidden="1" customHeight="1" x14ac:dyDescent="0.25">
      <c r="B1169" s="31">
        <f>WEEKNUM(Tableau1[[#This Row],[Date]])</f>
        <v>11</v>
      </c>
      <c r="C1169" s="32">
        <f>debut+ROW()-ROW(Tableau1[[#Headers],[Date]])-1</f>
        <v>46457</v>
      </c>
      <c r="D1169" s="33" t="str">
        <f>UPPER(TEXT((Tableau1[[#This Row],[Date]]),"mmmm"))</f>
        <v>MARS</v>
      </c>
      <c r="E1169" s="33">
        <f>YEAR(Tableau1[[#This Row],[Date]])</f>
        <v>2027</v>
      </c>
      <c r="F1169" s="34"/>
      <c r="G1169" s="34"/>
      <c r="H1169" s="34"/>
      <c r="I1169" s="34"/>
      <c r="J1169" s="34"/>
      <c r="K1169" s="39">
        <f>MOD(Tableau1[[#This Row],[Fin
apm]]-Tableau1[[#This Row],[Début
apm]],1)+MOD(Tableau1[[#This Row],[Fin
matin]]-Tableau1[[#This Row],[Début
matin]],1)</f>
        <v>0</v>
      </c>
      <c r="L1169" s="39">
        <f>IFERROR(VLOOKUP(Tableau1[[#This Row],[Abs.]],Tmotif[],3,0),0)</f>
        <v>0</v>
      </c>
      <c r="M1169" s="46">
        <f ca="1">IF(WEEKDAY(Tableau1[[#This Row],[Date]],2)&lt;7,0,MAX(0,SUM(OFFSET(Tableau1[[#This Row],[Heures]],-6,,7))+SUM(OFFSET(Tableau1[[#This Row],[H_Abs]],-6,,7))-_HS))</f>
        <v>0</v>
      </c>
    </row>
    <row r="1170" spans="2:13" ht="15" hidden="1" customHeight="1" x14ac:dyDescent="0.25">
      <c r="B1170" s="31">
        <f>WEEKNUM(Tableau1[[#This Row],[Date]])</f>
        <v>11</v>
      </c>
      <c r="C1170" s="32">
        <f>debut+ROW()-ROW(Tableau1[[#Headers],[Date]])-1</f>
        <v>46458</v>
      </c>
      <c r="D1170" s="33" t="str">
        <f>UPPER(TEXT((Tableau1[[#This Row],[Date]]),"mmmm"))</f>
        <v>MARS</v>
      </c>
      <c r="E1170" s="33">
        <f>YEAR(Tableau1[[#This Row],[Date]])</f>
        <v>2027</v>
      </c>
      <c r="F1170" s="34"/>
      <c r="G1170" s="34"/>
      <c r="H1170" s="34"/>
      <c r="I1170" s="34"/>
      <c r="J1170" s="34"/>
      <c r="K1170" s="39">
        <f>MOD(Tableau1[[#This Row],[Fin
apm]]-Tableau1[[#This Row],[Début
apm]],1)+MOD(Tableau1[[#This Row],[Fin
matin]]-Tableau1[[#This Row],[Début
matin]],1)</f>
        <v>0</v>
      </c>
      <c r="L1170" s="39">
        <f>IFERROR(VLOOKUP(Tableau1[[#This Row],[Abs.]],Tmotif[],3,0),0)</f>
        <v>0</v>
      </c>
      <c r="M1170" s="46">
        <f ca="1">IF(WEEKDAY(Tableau1[[#This Row],[Date]],2)&lt;7,0,MAX(0,SUM(OFFSET(Tableau1[[#This Row],[Heures]],-6,,7))+SUM(OFFSET(Tableau1[[#This Row],[H_Abs]],-6,,7))-_HS))</f>
        <v>0</v>
      </c>
    </row>
    <row r="1171" spans="2:13" ht="15" hidden="1" customHeight="1" x14ac:dyDescent="0.25">
      <c r="B1171" s="31">
        <f>WEEKNUM(Tableau1[[#This Row],[Date]])</f>
        <v>11</v>
      </c>
      <c r="C1171" s="32">
        <f>debut+ROW()-ROW(Tableau1[[#Headers],[Date]])-1</f>
        <v>46459</v>
      </c>
      <c r="D1171" s="33" t="str">
        <f>UPPER(TEXT((Tableau1[[#This Row],[Date]]),"mmmm"))</f>
        <v>MARS</v>
      </c>
      <c r="E1171" s="33">
        <f>YEAR(Tableau1[[#This Row],[Date]])</f>
        <v>2027</v>
      </c>
      <c r="F1171" s="34"/>
      <c r="G1171" s="34"/>
      <c r="H1171" s="34"/>
      <c r="I1171" s="34"/>
      <c r="J1171" s="34"/>
      <c r="K1171" s="39">
        <f>MOD(Tableau1[[#This Row],[Fin
apm]]-Tableau1[[#This Row],[Début
apm]],1)+MOD(Tableau1[[#This Row],[Fin
matin]]-Tableau1[[#This Row],[Début
matin]],1)</f>
        <v>0</v>
      </c>
      <c r="L1171" s="39">
        <f>IFERROR(VLOOKUP(Tableau1[[#This Row],[Abs.]],Tmotif[],3,0),0)</f>
        <v>0</v>
      </c>
      <c r="M1171" s="46">
        <f ca="1">IF(WEEKDAY(Tableau1[[#This Row],[Date]],2)&lt;7,0,MAX(0,SUM(OFFSET(Tableau1[[#This Row],[Heures]],-6,,7))+SUM(OFFSET(Tableau1[[#This Row],[H_Abs]],-6,,7))-_HS))</f>
        <v>0</v>
      </c>
    </row>
    <row r="1172" spans="2:13" ht="15" hidden="1" customHeight="1" x14ac:dyDescent="0.25">
      <c r="B1172" s="31">
        <f>WEEKNUM(Tableau1[[#This Row],[Date]])</f>
        <v>12</v>
      </c>
      <c r="C1172" s="32">
        <f>debut+ROW()-ROW(Tableau1[[#Headers],[Date]])-1</f>
        <v>46460</v>
      </c>
      <c r="D1172" s="33" t="str">
        <f>UPPER(TEXT((Tableau1[[#This Row],[Date]]),"mmmm"))</f>
        <v>MARS</v>
      </c>
      <c r="E1172" s="33">
        <f>YEAR(Tableau1[[#This Row],[Date]])</f>
        <v>2027</v>
      </c>
      <c r="F1172" s="34"/>
      <c r="G1172" s="34"/>
      <c r="H1172" s="34"/>
      <c r="I1172" s="34"/>
      <c r="J1172" s="34"/>
      <c r="K1172" s="39">
        <f>MOD(Tableau1[[#This Row],[Fin
apm]]-Tableau1[[#This Row],[Début
apm]],1)+MOD(Tableau1[[#This Row],[Fin
matin]]-Tableau1[[#This Row],[Début
matin]],1)</f>
        <v>0</v>
      </c>
      <c r="L1172" s="39">
        <f>IFERROR(VLOOKUP(Tableau1[[#This Row],[Abs.]],Tmotif[],3,0),0)</f>
        <v>0</v>
      </c>
      <c r="M1172" s="46">
        <f ca="1">IF(WEEKDAY(Tableau1[[#This Row],[Date]],2)&lt;7,0,MAX(0,SUM(OFFSET(Tableau1[[#This Row],[Heures]],-6,,7))+SUM(OFFSET(Tableau1[[#This Row],[H_Abs]],-6,,7))-_HS))</f>
        <v>0</v>
      </c>
    </row>
    <row r="1173" spans="2:13" ht="15" hidden="1" customHeight="1" x14ac:dyDescent="0.25">
      <c r="B1173" s="31">
        <f>WEEKNUM(Tableau1[[#This Row],[Date]])</f>
        <v>12</v>
      </c>
      <c r="C1173" s="32">
        <f>debut+ROW()-ROW(Tableau1[[#Headers],[Date]])-1</f>
        <v>46461</v>
      </c>
      <c r="D1173" s="33" t="str">
        <f>UPPER(TEXT((Tableau1[[#This Row],[Date]]),"mmmm"))</f>
        <v>MARS</v>
      </c>
      <c r="E1173" s="33">
        <f>YEAR(Tableau1[[#This Row],[Date]])</f>
        <v>2027</v>
      </c>
      <c r="F1173" s="34"/>
      <c r="G1173" s="34"/>
      <c r="H1173" s="34"/>
      <c r="I1173" s="34"/>
      <c r="J1173" s="34"/>
      <c r="K1173" s="39">
        <f>MOD(Tableau1[[#This Row],[Fin
apm]]-Tableau1[[#This Row],[Début
apm]],1)+MOD(Tableau1[[#This Row],[Fin
matin]]-Tableau1[[#This Row],[Début
matin]],1)</f>
        <v>0</v>
      </c>
      <c r="L1173" s="39">
        <f>IFERROR(VLOOKUP(Tableau1[[#This Row],[Abs.]],Tmotif[],3,0),0)</f>
        <v>0</v>
      </c>
      <c r="M1173" s="46">
        <f ca="1">IF(WEEKDAY(Tableau1[[#This Row],[Date]],2)&lt;7,0,MAX(0,SUM(OFFSET(Tableau1[[#This Row],[Heures]],-6,,7))+SUM(OFFSET(Tableau1[[#This Row],[H_Abs]],-6,,7))-_HS))</f>
        <v>0</v>
      </c>
    </row>
    <row r="1174" spans="2:13" ht="15" hidden="1" customHeight="1" x14ac:dyDescent="0.25">
      <c r="B1174" s="31">
        <f>WEEKNUM(Tableau1[[#This Row],[Date]])</f>
        <v>12</v>
      </c>
      <c r="C1174" s="32">
        <f>debut+ROW()-ROW(Tableau1[[#Headers],[Date]])-1</f>
        <v>46462</v>
      </c>
      <c r="D1174" s="33" t="str">
        <f>UPPER(TEXT((Tableau1[[#This Row],[Date]]),"mmmm"))</f>
        <v>MARS</v>
      </c>
      <c r="E1174" s="33">
        <f>YEAR(Tableau1[[#This Row],[Date]])</f>
        <v>2027</v>
      </c>
      <c r="F1174" s="34"/>
      <c r="G1174" s="34"/>
      <c r="H1174" s="34"/>
      <c r="I1174" s="34"/>
      <c r="J1174" s="34"/>
      <c r="K1174" s="39">
        <f>MOD(Tableau1[[#This Row],[Fin
apm]]-Tableau1[[#This Row],[Début
apm]],1)+MOD(Tableau1[[#This Row],[Fin
matin]]-Tableau1[[#This Row],[Début
matin]],1)</f>
        <v>0</v>
      </c>
      <c r="L1174" s="39">
        <f>IFERROR(VLOOKUP(Tableau1[[#This Row],[Abs.]],Tmotif[],3,0),0)</f>
        <v>0</v>
      </c>
      <c r="M1174" s="46">
        <f ca="1">IF(WEEKDAY(Tableau1[[#This Row],[Date]],2)&lt;7,0,MAX(0,SUM(OFFSET(Tableau1[[#This Row],[Heures]],-6,,7))+SUM(OFFSET(Tableau1[[#This Row],[H_Abs]],-6,,7))-_HS))</f>
        <v>0</v>
      </c>
    </row>
    <row r="1175" spans="2:13" ht="15" hidden="1" customHeight="1" x14ac:dyDescent="0.25">
      <c r="B1175" s="31">
        <f>WEEKNUM(Tableau1[[#This Row],[Date]])</f>
        <v>12</v>
      </c>
      <c r="C1175" s="32">
        <f>debut+ROW()-ROW(Tableau1[[#Headers],[Date]])-1</f>
        <v>46463</v>
      </c>
      <c r="D1175" s="33" t="str">
        <f>UPPER(TEXT((Tableau1[[#This Row],[Date]]),"mmmm"))</f>
        <v>MARS</v>
      </c>
      <c r="E1175" s="33">
        <f>YEAR(Tableau1[[#This Row],[Date]])</f>
        <v>2027</v>
      </c>
      <c r="F1175" s="34"/>
      <c r="G1175" s="34"/>
      <c r="H1175" s="34"/>
      <c r="I1175" s="34"/>
      <c r="J1175" s="34"/>
      <c r="K1175" s="39">
        <f>MOD(Tableau1[[#This Row],[Fin
apm]]-Tableau1[[#This Row],[Début
apm]],1)+MOD(Tableau1[[#This Row],[Fin
matin]]-Tableau1[[#This Row],[Début
matin]],1)</f>
        <v>0</v>
      </c>
      <c r="L1175" s="39">
        <f>IFERROR(VLOOKUP(Tableau1[[#This Row],[Abs.]],Tmotif[],3,0),0)</f>
        <v>0</v>
      </c>
      <c r="M1175" s="46">
        <f ca="1">IF(WEEKDAY(Tableau1[[#This Row],[Date]],2)&lt;7,0,MAX(0,SUM(OFFSET(Tableau1[[#This Row],[Heures]],-6,,7))+SUM(OFFSET(Tableau1[[#This Row],[H_Abs]],-6,,7))-_HS))</f>
        <v>0</v>
      </c>
    </row>
    <row r="1176" spans="2:13" ht="15" hidden="1" customHeight="1" x14ac:dyDescent="0.25">
      <c r="B1176" s="31">
        <f>WEEKNUM(Tableau1[[#This Row],[Date]])</f>
        <v>12</v>
      </c>
      <c r="C1176" s="32">
        <f>debut+ROW()-ROW(Tableau1[[#Headers],[Date]])-1</f>
        <v>46464</v>
      </c>
      <c r="D1176" s="33" t="str">
        <f>UPPER(TEXT((Tableau1[[#This Row],[Date]]),"mmmm"))</f>
        <v>MARS</v>
      </c>
      <c r="E1176" s="33">
        <f>YEAR(Tableau1[[#This Row],[Date]])</f>
        <v>2027</v>
      </c>
      <c r="F1176" s="34"/>
      <c r="G1176" s="34"/>
      <c r="H1176" s="34"/>
      <c r="I1176" s="34"/>
      <c r="J1176" s="34"/>
      <c r="K1176" s="39">
        <f>MOD(Tableau1[[#This Row],[Fin
apm]]-Tableau1[[#This Row],[Début
apm]],1)+MOD(Tableau1[[#This Row],[Fin
matin]]-Tableau1[[#This Row],[Début
matin]],1)</f>
        <v>0</v>
      </c>
      <c r="L1176" s="39">
        <f>IFERROR(VLOOKUP(Tableau1[[#This Row],[Abs.]],Tmotif[],3,0),0)</f>
        <v>0</v>
      </c>
      <c r="M1176" s="46">
        <f ca="1">IF(WEEKDAY(Tableau1[[#This Row],[Date]],2)&lt;7,0,MAX(0,SUM(OFFSET(Tableau1[[#This Row],[Heures]],-6,,7))+SUM(OFFSET(Tableau1[[#This Row],[H_Abs]],-6,,7))-_HS))</f>
        <v>0</v>
      </c>
    </row>
    <row r="1177" spans="2:13" ht="15" hidden="1" customHeight="1" x14ac:dyDescent="0.25">
      <c r="B1177" s="31">
        <f>WEEKNUM(Tableau1[[#This Row],[Date]])</f>
        <v>12</v>
      </c>
      <c r="C1177" s="32">
        <f>debut+ROW()-ROW(Tableau1[[#Headers],[Date]])-1</f>
        <v>46465</v>
      </c>
      <c r="D1177" s="33" t="str">
        <f>UPPER(TEXT((Tableau1[[#This Row],[Date]]),"mmmm"))</f>
        <v>MARS</v>
      </c>
      <c r="E1177" s="33">
        <f>YEAR(Tableau1[[#This Row],[Date]])</f>
        <v>2027</v>
      </c>
      <c r="F1177" s="34"/>
      <c r="G1177" s="34"/>
      <c r="H1177" s="34"/>
      <c r="I1177" s="34"/>
      <c r="J1177" s="34"/>
      <c r="K1177" s="39">
        <f>MOD(Tableau1[[#This Row],[Fin
apm]]-Tableau1[[#This Row],[Début
apm]],1)+MOD(Tableau1[[#This Row],[Fin
matin]]-Tableau1[[#This Row],[Début
matin]],1)</f>
        <v>0</v>
      </c>
      <c r="L1177" s="39">
        <f>IFERROR(VLOOKUP(Tableau1[[#This Row],[Abs.]],Tmotif[],3,0),0)</f>
        <v>0</v>
      </c>
      <c r="M1177" s="46">
        <f ca="1">IF(WEEKDAY(Tableau1[[#This Row],[Date]],2)&lt;7,0,MAX(0,SUM(OFFSET(Tableau1[[#This Row],[Heures]],-6,,7))+SUM(OFFSET(Tableau1[[#This Row],[H_Abs]],-6,,7))-_HS))</f>
        <v>0</v>
      </c>
    </row>
    <row r="1178" spans="2:13" ht="15" hidden="1" customHeight="1" x14ac:dyDescent="0.25">
      <c r="B1178" s="31">
        <f>WEEKNUM(Tableau1[[#This Row],[Date]])</f>
        <v>12</v>
      </c>
      <c r="C1178" s="32">
        <f>debut+ROW()-ROW(Tableau1[[#Headers],[Date]])-1</f>
        <v>46466</v>
      </c>
      <c r="D1178" s="33" t="str">
        <f>UPPER(TEXT((Tableau1[[#This Row],[Date]]),"mmmm"))</f>
        <v>MARS</v>
      </c>
      <c r="E1178" s="33">
        <f>YEAR(Tableau1[[#This Row],[Date]])</f>
        <v>2027</v>
      </c>
      <c r="F1178" s="34"/>
      <c r="G1178" s="34"/>
      <c r="H1178" s="34"/>
      <c r="I1178" s="34"/>
      <c r="J1178" s="34"/>
      <c r="K1178" s="39">
        <f>MOD(Tableau1[[#This Row],[Fin
apm]]-Tableau1[[#This Row],[Début
apm]],1)+MOD(Tableau1[[#This Row],[Fin
matin]]-Tableau1[[#This Row],[Début
matin]],1)</f>
        <v>0</v>
      </c>
      <c r="L1178" s="39">
        <f>IFERROR(VLOOKUP(Tableau1[[#This Row],[Abs.]],Tmotif[],3,0),0)</f>
        <v>0</v>
      </c>
      <c r="M1178" s="46">
        <f ca="1">IF(WEEKDAY(Tableau1[[#This Row],[Date]],2)&lt;7,0,MAX(0,SUM(OFFSET(Tableau1[[#This Row],[Heures]],-6,,7))+SUM(OFFSET(Tableau1[[#This Row],[H_Abs]],-6,,7))-_HS))</f>
        <v>0</v>
      </c>
    </row>
    <row r="1179" spans="2:13" ht="15" hidden="1" customHeight="1" x14ac:dyDescent="0.25">
      <c r="B1179" s="31">
        <f>WEEKNUM(Tableau1[[#This Row],[Date]])</f>
        <v>13</v>
      </c>
      <c r="C1179" s="32">
        <f>debut+ROW()-ROW(Tableau1[[#Headers],[Date]])-1</f>
        <v>46467</v>
      </c>
      <c r="D1179" s="33" t="str">
        <f>UPPER(TEXT((Tableau1[[#This Row],[Date]]),"mmmm"))</f>
        <v>MARS</v>
      </c>
      <c r="E1179" s="33">
        <f>YEAR(Tableau1[[#This Row],[Date]])</f>
        <v>2027</v>
      </c>
      <c r="F1179" s="34"/>
      <c r="G1179" s="34"/>
      <c r="H1179" s="34"/>
      <c r="I1179" s="34"/>
      <c r="J1179" s="34"/>
      <c r="K1179" s="39">
        <f>MOD(Tableau1[[#This Row],[Fin
apm]]-Tableau1[[#This Row],[Début
apm]],1)+MOD(Tableau1[[#This Row],[Fin
matin]]-Tableau1[[#This Row],[Début
matin]],1)</f>
        <v>0</v>
      </c>
      <c r="L1179" s="39">
        <f>IFERROR(VLOOKUP(Tableau1[[#This Row],[Abs.]],Tmotif[],3,0),0)</f>
        <v>0</v>
      </c>
      <c r="M1179" s="46">
        <f ca="1">IF(WEEKDAY(Tableau1[[#This Row],[Date]],2)&lt;7,0,MAX(0,SUM(OFFSET(Tableau1[[#This Row],[Heures]],-6,,7))+SUM(OFFSET(Tableau1[[#This Row],[H_Abs]],-6,,7))-_HS))</f>
        <v>0</v>
      </c>
    </row>
    <row r="1180" spans="2:13" ht="15" hidden="1" customHeight="1" x14ac:dyDescent="0.25">
      <c r="B1180" s="31">
        <f>WEEKNUM(Tableau1[[#This Row],[Date]])</f>
        <v>13</v>
      </c>
      <c r="C1180" s="32">
        <f>debut+ROW()-ROW(Tableau1[[#Headers],[Date]])-1</f>
        <v>46468</v>
      </c>
      <c r="D1180" s="33" t="str">
        <f>UPPER(TEXT((Tableau1[[#This Row],[Date]]),"mmmm"))</f>
        <v>MARS</v>
      </c>
      <c r="E1180" s="33">
        <f>YEAR(Tableau1[[#This Row],[Date]])</f>
        <v>2027</v>
      </c>
      <c r="F1180" s="34"/>
      <c r="G1180" s="34"/>
      <c r="H1180" s="34"/>
      <c r="I1180" s="34"/>
      <c r="J1180" s="34"/>
      <c r="K1180" s="39">
        <f>MOD(Tableau1[[#This Row],[Fin
apm]]-Tableau1[[#This Row],[Début
apm]],1)+MOD(Tableau1[[#This Row],[Fin
matin]]-Tableau1[[#This Row],[Début
matin]],1)</f>
        <v>0</v>
      </c>
      <c r="L1180" s="39">
        <f>IFERROR(VLOOKUP(Tableau1[[#This Row],[Abs.]],Tmotif[],3,0),0)</f>
        <v>0</v>
      </c>
      <c r="M1180" s="46">
        <f ca="1">IF(WEEKDAY(Tableau1[[#This Row],[Date]],2)&lt;7,0,MAX(0,SUM(OFFSET(Tableau1[[#This Row],[Heures]],-6,,7))+SUM(OFFSET(Tableau1[[#This Row],[H_Abs]],-6,,7))-_HS))</f>
        <v>0</v>
      </c>
    </row>
    <row r="1181" spans="2:13" ht="15" hidden="1" customHeight="1" x14ac:dyDescent="0.25">
      <c r="B1181" s="31">
        <f>WEEKNUM(Tableau1[[#This Row],[Date]])</f>
        <v>13</v>
      </c>
      <c r="C1181" s="32">
        <f>debut+ROW()-ROW(Tableau1[[#Headers],[Date]])-1</f>
        <v>46469</v>
      </c>
      <c r="D1181" s="33" t="str">
        <f>UPPER(TEXT((Tableau1[[#This Row],[Date]]),"mmmm"))</f>
        <v>MARS</v>
      </c>
      <c r="E1181" s="33">
        <f>YEAR(Tableau1[[#This Row],[Date]])</f>
        <v>2027</v>
      </c>
      <c r="F1181" s="34"/>
      <c r="G1181" s="34"/>
      <c r="H1181" s="34"/>
      <c r="I1181" s="34"/>
      <c r="J1181" s="34"/>
      <c r="K1181" s="39">
        <f>MOD(Tableau1[[#This Row],[Fin
apm]]-Tableau1[[#This Row],[Début
apm]],1)+MOD(Tableau1[[#This Row],[Fin
matin]]-Tableau1[[#This Row],[Début
matin]],1)</f>
        <v>0</v>
      </c>
      <c r="L1181" s="39">
        <f>IFERROR(VLOOKUP(Tableau1[[#This Row],[Abs.]],Tmotif[],3,0),0)</f>
        <v>0</v>
      </c>
      <c r="M1181" s="46">
        <f ca="1">IF(WEEKDAY(Tableau1[[#This Row],[Date]],2)&lt;7,0,MAX(0,SUM(OFFSET(Tableau1[[#This Row],[Heures]],-6,,7))+SUM(OFFSET(Tableau1[[#This Row],[H_Abs]],-6,,7))-_HS))</f>
        <v>0</v>
      </c>
    </row>
    <row r="1182" spans="2:13" ht="15" hidden="1" customHeight="1" x14ac:dyDescent="0.25">
      <c r="B1182" s="31">
        <f>WEEKNUM(Tableau1[[#This Row],[Date]])</f>
        <v>13</v>
      </c>
      <c r="C1182" s="32">
        <f>debut+ROW()-ROW(Tableau1[[#Headers],[Date]])-1</f>
        <v>46470</v>
      </c>
      <c r="D1182" s="33" t="str">
        <f>UPPER(TEXT((Tableau1[[#This Row],[Date]]),"mmmm"))</f>
        <v>MARS</v>
      </c>
      <c r="E1182" s="33">
        <f>YEAR(Tableau1[[#This Row],[Date]])</f>
        <v>2027</v>
      </c>
      <c r="F1182" s="34"/>
      <c r="G1182" s="34"/>
      <c r="H1182" s="34"/>
      <c r="I1182" s="34"/>
      <c r="J1182" s="34"/>
      <c r="K1182" s="39">
        <f>MOD(Tableau1[[#This Row],[Fin
apm]]-Tableau1[[#This Row],[Début
apm]],1)+MOD(Tableau1[[#This Row],[Fin
matin]]-Tableau1[[#This Row],[Début
matin]],1)</f>
        <v>0</v>
      </c>
      <c r="L1182" s="39">
        <f>IFERROR(VLOOKUP(Tableau1[[#This Row],[Abs.]],Tmotif[],3,0),0)</f>
        <v>0</v>
      </c>
      <c r="M1182" s="46">
        <f ca="1">IF(WEEKDAY(Tableau1[[#This Row],[Date]],2)&lt;7,0,MAX(0,SUM(OFFSET(Tableau1[[#This Row],[Heures]],-6,,7))+SUM(OFFSET(Tableau1[[#This Row],[H_Abs]],-6,,7))-_HS))</f>
        <v>0</v>
      </c>
    </row>
    <row r="1183" spans="2:13" ht="15" hidden="1" customHeight="1" x14ac:dyDescent="0.25">
      <c r="B1183" s="31">
        <f>WEEKNUM(Tableau1[[#This Row],[Date]])</f>
        <v>13</v>
      </c>
      <c r="C1183" s="32">
        <f>debut+ROW()-ROW(Tableau1[[#Headers],[Date]])-1</f>
        <v>46471</v>
      </c>
      <c r="D1183" s="33" t="str">
        <f>UPPER(TEXT((Tableau1[[#This Row],[Date]]),"mmmm"))</f>
        <v>MARS</v>
      </c>
      <c r="E1183" s="33">
        <f>YEAR(Tableau1[[#This Row],[Date]])</f>
        <v>2027</v>
      </c>
      <c r="F1183" s="34"/>
      <c r="G1183" s="34"/>
      <c r="H1183" s="34"/>
      <c r="I1183" s="34"/>
      <c r="J1183" s="34"/>
      <c r="K1183" s="39">
        <f>MOD(Tableau1[[#This Row],[Fin
apm]]-Tableau1[[#This Row],[Début
apm]],1)+MOD(Tableau1[[#This Row],[Fin
matin]]-Tableau1[[#This Row],[Début
matin]],1)</f>
        <v>0</v>
      </c>
      <c r="L1183" s="39">
        <f>IFERROR(VLOOKUP(Tableau1[[#This Row],[Abs.]],Tmotif[],3,0),0)</f>
        <v>0</v>
      </c>
      <c r="M1183" s="46">
        <f ca="1">IF(WEEKDAY(Tableau1[[#This Row],[Date]],2)&lt;7,0,MAX(0,SUM(OFFSET(Tableau1[[#This Row],[Heures]],-6,,7))+SUM(OFFSET(Tableau1[[#This Row],[H_Abs]],-6,,7))-_HS))</f>
        <v>0</v>
      </c>
    </row>
    <row r="1184" spans="2:13" ht="15" hidden="1" customHeight="1" x14ac:dyDescent="0.25">
      <c r="B1184" s="31">
        <f>WEEKNUM(Tableau1[[#This Row],[Date]])</f>
        <v>13</v>
      </c>
      <c r="C1184" s="32">
        <f>debut+ROW()-ROW(Tableau1[[#Headers],[Date]])-1</f>
        <v>46472</v>
      </c>
      <c r="D1184" s="33" t="str">
        <f>UPPER(TEXT((Tableau1[[#This Row],[Date]]),"mmmm"))</f>
        <v>MARS</v>
      </c>
      <c r="E1184" s="33">
        <f>YEAR(Tableau1[[#This Row],[Date]])</f>
        <v>2027</v>
      </c>
      <c r="F1184" s="34"/>
      <c r="G1184" s="34"/>
      <c r="H1184" s="34"/>
      <c r="I1184" s="34"/>
      <c r="J1184" s="34"/>
      <c r="K1184" s="39">
        <f>MOD(Tableau1[[#This Row],[Fin
apm]]-Tableau1[[#This Row],[Début
apm]],1)+MOD(Tableau1[[#This Row],[Fin
matin]]-Tableau1[[#This Row],[Début
matin]],1)</f>
        <v>0</v>
      </c>
      <c r="L1184" s="39">
        <f>IFERROR(VLOOKUP(Tableau1[[#This Row],[Abs.]],Tmotif[],3,0),0)</f>
        <v>0</v>
      </c>
      <c r="M1184" s="46">
        <f ca="1">IF(WEEKDAY(Tableau1[[#This Row],[Date]],2)&lt;7,0,MAX(0,SUM(OFFSET(Tableau1[[#This Row],[Heures]],-6,,7))+SUM(OFFSET(Tableau1[[#This Row],[H_Abs]],-6,,7))-_HS))</f>
        <v>0</v>
      </c>
    </row>
    <row r="1185" spans="2:13" ht="15" hidden="1" customHeight="1" x14ac:dyDescent="0.25">
      <c r="B1185" s="31">
        <f>WEEKNUM(Tableau1[[#This Row],[Date]])</f>
        <v>13</v>
      </c>
      <c r="C1185" s="32">
        <f>debut+ROW()-ROW(Tableau1[[#Headers],[Date]])-1</f>
        <v>46473</v>
      </c>
      <c r="D1185" s="33" t="str">
        <f>UPPER(TEXT((Tableau1[[#This Row],[Date]]),"mmmm"))</f>
        <v>MARS</v>
      </c>
      <c r="E1185" s="33">
        <f>YEAR(Tableau1[[#This Row],[Date]])</f>
        <v>2027</v>
      </c>
      <c r="F1185" s="34"/>
      <c r="G1185" s="34"/>
      <c r="H1185" s="34"/>
      <c r="I1185" s="34"/>
      <c r="J1185" s="34"/>
      <c r="K1185" s="39">
        <f>MOD(Tableau1[[#This Row],[Fin
apm]]-Tableau1[[#This Row],[Début
apm]],1)+MOD(Tableau1[[#This Row],[Fin
matin]]-Tableau1[[#This Row],[Début
matin]],1)</f>
        <v>0</v>
      </c>
      <c r="L1185" s="39">
        <f>IFERROR(VLOOKUP(Tableau1[[#This Row],[Abs.]],Tmotif[],3,0),0)</f>
        <v>0</v>
      </c>
      <c r="M1185" s="46">
        <f ca="1">IF(WEEKDAY(Tableau1[[#This Row],[Date]],2)&lt;7,0,MAX(0,SUM(OFFSET(Tableau1[[#This Row],[Heures]],-6,,7))+SUM(OFFSET(Tableau1[[#This Row],[H_Abs]],-6,,7))-_HS))</f>
        <v>0</v>
      </c>
    </row>
    <row r="1186" spans="2:13" ht="15" hidden="1" customHeight="1" x14ac:dyDescent="0.25">
      <c r="B1186" s="31">
        <f>WEEKNUM(Tableau1[[#This Row],[Date]])</f>
        <v>14</v>
      </c>
      <c r="C1186" s="32">
        <f>debut+ROW()-ROW(Tableau1[[#Headers],[Date]])-1</f>
        <v>46474</v>
      </c>
      <c r="D1186" s="33" t="str">
        <f>UPPER(TEXT((Tableau1[[#This Row],[Date]]),"mmmm"))</f>
        <v>MARS</v>
      </c>
      <c r="E1186" s="33">
        <f>YEAR(Tableau1[[#This Row],[Date]])</f>
        <v>2027</v>
      </c>
      <c r="F1186" s="34"/>
      <c r="G1186" s="34"/>
      <c r="H1186" s="34"/>
      <c r="I1186" s="34"/>
      <c r="J1186" s="34"/>
      <c r="K1186" s="39">
        <f>MOD(Tableau1[[#This Row],[Fin
apm]]-Tableau1[[#This Row],[Début
apm]],1)+MOD(Tableau1[[#This Row],[Fin
matin]]-Tableau1[[#This Row],[Début
matin]],1)</f>
        <v>0</v>
      </c>
      <c r="L1186" s="39">
        <f>IFERROR(VLOOKUP(Tableau1[[#This Row],[Abs.]],Tmotif[],3,0),0)</f>
        <v>0</v>
      </c>
      <c r="M1186" s="46">
        <f ca="1">IF(WEEKDAY(Tableau1[[#This Row],[Date]],2)&lt;7,0,MAX(0,SUM(OFFSET(Tableau1[[#This Row],[Heures]],-6,,7))+SUM(OFFSET(Tableau1[[#This Row],[H_Abs]],-6,,7))-_HS))</f>
        <v>0</v>
      </c>
    </row>
    <row r="1187" spans="2:13" ht="15" hidden="1" customHeight="1" x14ac:dyDescent="0.25">
      <c r="B1187" s="31">
        <f>WEEKNUM(Tableau1[[#This Row],[Date]])</f>
        <v>14</v>
      </c>
      <c r="C1187" s="32">
        <f>debut+ROW()-ROW(Tableau1[[#Headers],[Date]])-1</f>
        <v>46475</v>
      </c>
      <c r="D1187" s="33" t="str">
        <f>UPPER(TEXT((Tableau1[[#This Row],[Date]]),"mmmm"))</f>
        <v>MARS</v>
      </c>
      <c r="E1187" s="33">
        <f>YEAR(Tableau1[[#This Row],[Date]])</f>
        <v>2027</v>
      </c>
      <c r="F1187" s="34"/>
      <c r="G1187" s="34"/>
      <c r="H1187" s="34"/>
      <c r="I1187" s="34"/>
      <c r="J1187" s="34"/>
      <c r="K1187" s="39">
        <f>MOD(Tableau1[[#This Row],[Fin
apm]]-Tableau1[[#This Row],[Début
apm]],1)+MOD(Tableau1[[#This Row],[Fin
matin]]-Tableau1[[#This Row],[Début
matin]],1)</f>
        <v>0</v>
      </c>
      <c r="L1187" s="39">
        <f>IFERROR(VLOOKUP(Tableau1[[#This Row],[Abs.]],Tmotif[],3,0),0)</f>
        <v>0</v>
      </c>
      <c r="M1187" s="46">
        <f ca="1">IF(WEEKDAY(Tableau1[[#This Row],[Date]],2)&lt;7,0,MAX(0,SUM(OFFSET(Tableau1[[#This Row],[Heures]],-6,,7))+SUM(OFFSET(Tableau1[[#This Row],[H_Abs]],-6,,7))-_HS))</f>
        <v>0</v>
      </c>
    </row>
    <row r="1188" spans="2:13" ht="15" hidden="1" customHeight="1" x14ac:dyDescent="0.25">
      <c r="B1188" s="31">
        <f>WEEKNUM(Tableau1[[#This Row],[Date]])</f>
        <v>14</v>
      </c>
      <c r="C1188" s="32">
        <f>debut+ROW()-ROW(Tableau1[[#Headers],[Date]])-1</f>
        <v>46476</v>
      </c>
      <c r="D1188" s="33" t="str">
        <f>UPPER(TEXT((Tableau1[[#This Row],[Date]]),"mmmm"))</f>
        <v>MARS</v>
      </c>
      <c r="E1188" s="33">
        <f>YEAR(Tableau1[[#This Row],[Date]])</f>
        <v>2027</v>
      </c>
      <c r="F1188" s="34"/>
      <c r="G1188" s="34"/>
      <c r="H1188" s="34"/>
      <c r="I1188" s="34"/>
      <c r="J1188" s="34"/>
      <c r="K1188" s="39">
        <f>MOD(Tableau1[[#This Row],[Fin
apm]]-Tableau1[[#This Row],[Début
apm]],1)+MOD(Tableau1[[#This Row],[Fin
matin]]-Tableau1[[#This Row],[Début
matin]],1)</f>
        <v>0</v>
      </c>
      <c r="L1188" s="39">
        <f>IFERROR(VLOOKUP(Tableau1[[#This Row],[Abs.]],Tmotif[],3,0),0)</f>
        <v>0</v>
      </c>
      <c r="M1188" s="46">
        <f ca="1">IF(WEEKDAY(Tableau1[[#This Row],[Date]],2)&lt;7,0,MAX(0,SUM(OFFSET(Tableau1[[#This Row],[Heures]],-6,,7))+SUM(OFFSET(Tableau1[[#This Row],[H_Abs]],-6,,7))-_HS))</f>
        <v>0</v>
      </c>
    </row>
    <row r="1189" spans="2:13" ht="15" hidden="1" customHeight="1" x14ac:dyDescent="0.25">
      <c r="B1189" s="31">
        <f>WEEKNUM(Tableau1[[#This Row],[Date]])</f>
        <v>14</v>
      </c>
      <c r="C1189" s="32">
        <f>debut+ROW()-ROW(Tableau1[[#Headers],[Date]])-1</f>
        <v>46477</v>
      </c>
      <c r="D1189" s="33" t="str">
        <f>UPPER(TEXT((Tableau1[[#This Row],[Date]]),"mmmm"))</f>
        <v>MARS</v>
      </c>
      <c r="E1189" s="33">
        <f>YEAR(Tableau1[[#This Row],[Date]])</f>
        <v>2027</v>
      </c>
      <c r="F1189" s="34"/>
      <c r="G1189" s="34"/>
      <c r="H1189" s="34"/>
      <c r="I1189" s="34"/>
      <c r="J1189" s="34"/>
      <c r="K1189" s="39">
        <f>MOD(Tableau1[[#This Row],[Fin
apm]]-Tableau1[[#This Row],[Début
apm]],1)+MOD(Tableau1[[#This Row],[Fin
matin]]-Tableau1[[#This Row],[Début
matin]],1)</f>
        <v>0</v>
      </c>
      <c r="L1189" s="39">
        <f>IFERROR(VLOOKUP(Tableau1[[#This Row],[Abs.]],Tmotif[],3,0),0)</f>
        <v>0</v>
      </c>
      <c r="M1189" s="46">
        <f ca="1">IF(WEEKDAY(Tableau1[[#This Row],[Date]],2)&lt;7,0,MAX(0,SUM(OFFSET(Tableau1[[#This Row],[Heures]],-6,,7))+SUM(OFFSET(Tableau1[[#This Row],[H_Abs]],-6,,7))-_HS))</f>
        <v>0</v>
      </c>
    </row>
    <row r="1190" spans="2:13" ht="15" hidden="1" customHeight="1" x14ac:dyDescent="0.25">
      <c r="B1190" s="31">
        <f>WEEKNUM(Tableau1[[#This Row],[Date]])</f>
        <v>14</v>
      </c>
      <c r="C1190" s="32">
        <f>debut+ROW()-ROW(Tableau1[[#Headers],[Date]])-1</f>
        <v>46478</v>
      </c>
      <c r="D1190" s="33" t="str">
        <f>UPPER(TEXT((Tableau1[[#This Row],[Date]]),"mmmm"))</f>
        <v>AVRIL</v>
      </c>
      <c r="E1190" s="33">
        <f>YEAR(Tableau1[[#This Row],[Date]])</f>
        <v>2027</v>
      </c>
      <c r="F1190" s="34"/>
      <c r="G1190" s="34"/>
      <c r="H1190" s="34"/>
      <c r="I1190" s="34"/>
      <c r="J1190" s="34"/>
      <c r="K1190" s="39">
        <f>MOD(Tableau1[[#This Row],[Fin
apm]]-Tableau1[[#This Row],[Début
apm]],1)+MOD(Tableau1[[#This Row],[Fin
matin]]-Tableau1[[#This Row],[Début
matin]],1)</f>
        <v>0</v>
      </c>
      <c r="L1190" s="39">
        <f>IFERROR(VLOOKUP(Tableau1[[#This Row],[Abs.]],Tmotif[],3,0),0)</f>
        <v>0</v>
      </c>
      <c r="M1190" s="46">
        <f ca="1">IF(WEEKDAY(Tableau1[[#This Row],[Date]],2)&lt;7,0,MAX(0,SUM(OFFSET(Tableau1[[#This Row],[Heures]],-6,,7))+SUM(OFFSET(Tableau1[[#This Row],[H_Abs]],-6,,7))-_HS))</f>
        <v>0</v>
      </c>
    </row>
    <row r="1191" spans="2:13" ht="15" hidden="1" customHeight="1" x14ac:dyDescent="0.25">
      <c r="B1191" s="31">
        <f>WEEKNUM(Tableau1[[#This Row],[Date]])</f>
        <v>14</v>
      </c>
      <c r="C1191" s="32">
        <f>debut+ROW()-ROW(Tableau1[[#Headers],[Date]])-1</f>
        <v>46479</v>
      </c>
      <c r="D1191" s="33" t="str">
        <f>UPPER(TEXT((Tableau1[[#This Row],[Date]]),"mmmm"))</f>
        <v>AVRIL</v>
      </c>
      <c r="E1191" s="33">
        <f>YEAR(Tableau1[[#This Row],[Date]])</f>
        <v>2027</v>
      </c>
      <c r="F1191" s="34"/>
      <c r="G1191" s="34"/>
      <c r="H1191" s="34"/>
      <c r="I1191" s="34"/>
      <c r="J1191" s="34"/>
      <c r="K1191" s="39">
        <f>MOD(Tableau1[[#This Row],[Fin
apm]]-Tableau1[[#This Row],[Début
apm]],1)+MOD(Tableau1[[#This Row],[Fin
matin]]-Tableau1[[#This Row],[Début
matin]],1)</f>
        <v>0</v>
      </c>
      <c r="L1191" s="39">
        <f>IFERROR(VLOOKUP(Tableau1[[#This Row],[Abs.]],Tmotif[],3,0),0)</f>
        <v>0</v>
      </c>
      <c r="M1191" s="46">
        <f ca="1">IF(WEEKDAY(Tableau1[[#This Row],[Date]],2)&lt;7,0,MAX(0,SUM(OFFSET(Tableau1[[#This Row],[Heures]],-6,,7))+SUM(OFFSET(Tableau1[[#This Row],[H_Abs]],-6,,7))-_HS))</f>
        <v>0</v>
      </c>
    </row>
    <row r="1192" spans="2:13" ht="15" hidden="1" customHeight="1" x14ac:dyDescent="0.25">
      <c r="B1192" s="31">
        <f>WEEKNUM(Tableau1[[#This Row],[Date]])</f>
        <v>14</v>
      </c>
      <c r="C1192" s="32">
        <f>debut+ROW()-ROW(Tableau1[[#Headers],[Date]])-1</f>
        <v>46480</v>
      </c>
      <c r="D1192" s="33" t="str">
        <f>UPPER(TEXT((Tableau1[[#This Row],[Date]]),"mmmm"))</f>
        <v>AVRIL</v>
      </c>
      <c r="E1192" s="33">
        <f>YEAR(Tableau1[[#This Row],[Date]])</f>
        <v>2027</v>
      </c>
      <c r="F1192" s="34"/>
      <c r="G1192" s="34"/>
      <c r="H1192" s="34"/>
      <c r="I1192" s="34"/>
      <c r="J1192" s="34"/>
      <c r="K1192" s="39">
        <f>MOD(Tableau1[[#This Row],[Fin
apm]]-Tableau1[[#This Row],[Début
apm]],1)+MOD(Tableau1[[#This Row],[Fin
matin]]-Tableau1[[#This Row],[Début
matin]],1)</f>
        <v>0</v>
      </c>
      <c r="L1192" s="39">
        <f>IFERROR(VLOOKUP(Tableau1[[#This Row],[Abs.]],Tmotif[],3,0),0)</f>
        <v>0</v>
      </c>
      <c r="M1192" s="46">
        <f ca="1">IF(WEEKDAY(Tableau1[[#This Row],[Date]],2)&lt;7,0,MAX(0,SUM(OFFSET(Tableau1[[#This Row],[Heures]],-6,,7))+SUM(OFFSET(Tableau1[[#This Row],[H_Abs]],-6,,7))-_HS))</f>
        <v>0</v>
      </c>
    </row>
    <row r="1193" spans="2:13" ht="15" hidden="1" customHeight="1" x14ac:dyDescent="0.25">
      <c r="B1193" s="31">
        <f>WEEKNUM(Tableau1[[#This Row],[Date]])</f>
        <v>15</v>
      </c>
      <c r="C1193" s="32">
        <f>debut+ROW()-ROW(Tableau1[[#Headers],[Date]])-1</f>
        <v>46481</v>
      </c>
      <c r="D1193" s="33" t="str">
        <f>UPPER(TEXT((Tableau1[[#This Row],[Date]]),"mmmm"))</f>
        <v>AVRIL</v>
      </c>
      <c r="E1193" s="33">
        <f>YEAR(Tableau1[[#This Row],[Date]])</f>
        <v>2027</v>
      </c>
      <c r="F1193" s="34"/>
      <c r="G1193" s="34"/>
      <c r="H1193" s="34"/>
      <c r="I1193" s="34"/>
      <c r="J1193" s="34"/>
      <c r="K1193" s="39">
        <f>MOD(Tableau1[[#This Row],[Fin
apm]]-Tableau1[[#This Row],[Début
apm]],1)+MOD(Tableau1[[#This Row],[Fin
matin]]-Tableau1[[#This Row],[Début
matin]],1)</f>
        <v>0</v>
      </c>
      <c r="L1193" s="39">
        <f>IFERROR(VLOOKUP(Tableau1[[#This Row],[Abs.]],Tmotif[],3,0),0)</f>
        <v>0</v>
      </c>
      <c r="M1193" s="46">
        <f ca="1">IF(WEEKDAY(Tableau1[[#This Row],[Date]],2)&lt;7,0,MAX(0,SUM(OFFSET(Tableau1[[#This Row],[Heures]],-6,,7))+SUM(OFFSET(Tableau1[[#This Row],[H_Abs]],-6,,7))-_HS))</f>
        <v>0</v>
      </c>
    </row>
    <row r="1194" spans="2:13" ht="15" hidden="1" customHeight="1" x14ac:dyDescent="0.25">
      <c r="B1194" s="31">
        <f>WEEKNUM(Tableau1[[#This Row],[Date]])</f>
        <v>15</v>
      </c>
      <c r="C1194" s="32">
        <f>debut+ROW()-ROW(Tableau1[[#Headers],[Date]])-1</f>
        <v>46482</v>
      </c>
      <c r="D1194" s="33" t="str">
        <f>UPPER(TEXT((Tableau1[[#This Row],[Date]]),"mmmm"))</f>
        <v>AVRIL</v>
      </c>
      <c r="E1194" s="33">
        <f>YEAR(Tableau1[[#This Row],[Date]])</f>
        <v>2027</v>
      </c>
      <c r="F1194" s="34"/>
      <c r="G1194" s="34"/>
      <c r="H1194" s="34"/>
      <c r="I1194" s="34"/>
      <c r="J1194" s="34"/>
      <c r="K1194" s="39">
        <f>MOD(Tableau1[[#This Row],[Fin
apm]]-Tableau1[[#This Row],[Début
apm]],1)+MOD(Tableau1[[#This Row],[Fin
matin]]-Tableau1[[#This Row],[Début
matin]],1)</f>
        <v>0</v>
      </c>
      <c r="L1194" s="39">
        <f>IFERROR(VLOOKUP(Tableau1[[#This Row],[Abs.]],Tmotif[],3,0),0)</f>
        <v>0</v>
      </c>
      <c r="M1194" s="46">
        <f ca="1">IF(WEEKDAY(Tableau1[[#This Row],[Date]],2)&lt;7,0,MAX(0,SUM(OFFSET(Tableau1[[#This Row],[Heures]],-6,,7))+SUM(OFFSET(Tableau1[[#This Row],[H_Abs]],-6,,7))-_HS))</f>
        <v>0</v>
      </c>
    </row>
    <row r="1195" spans="2:13" ht="15" hidden="1" customHeight="1" x14ac:dyDescent="0.25">
      <c r="B1195" s="31">
        <f>WEEKNUM(Tableau1[[#This Row],[Date]])</f>
        <v>15</v>
      </c>
      <c r="C1195" s="32">
        <f>debut+ROW()-ROW(Tableau1[[#Headers],[Date]])-1</f>
        <v>46483</v>
      </c>
      <c r="D1195" s="33" t="str">
        <f>UPPER(TEXT((Tableau1[[#This Row],[Date]]),"mmmm"))</f>
        <v>AVRIL</v>
      </c>
      <c r="E1195" s="33">
        <f>YEAR(Tableau1[[#This Row],[Date]])</f>
        <v>2027</v>
      </c>
      <c r="F1195" s="34"/>
      <c r="G1195" s="34"/>
      <c r="H1195" s="34"/>
      <c r="I1195" s="34"/>
      <c r="J1195" s="34"/>
      <c r="K1195" s="39">
        <f>MOD(Tableau1[[#This Row],[Fin
apm]]-Tableau1[[#This Row],[Début
apm]],1)+MOD(Tableau1[[#This Row],[Fin
matin]]-Tableau1[[#This Row],[Début
matin]],1)</f>
        <v>0</v>
      </c>
      <c r="L1195" s="39">
        <f>IFERROR(VLOOKUP(Tableau1[[#This Row],[Abs.]],Tmotif[],3,0),0)</f>
        <v>0</v>
      </c>
      <c r="M1195" s="46">
        <f ca="1">IF(WEEKDAY(Tableau1[[#This Row],[Date]],2)&lt;7,0,MAX(0,SUM(OFFSET(Tableau1[[#This Row],[Heures]],-6,,7))+SUM(OFFSET(Tableau1[[#This Row],[H_Abs]],-6,,7))-_HS))</f>
        <v>0</v>
      </c>
    </row>
    <row r="1196" spans="2:13" ht="15" hidden="1" customHeight="1" x14ac:dyDescent="0.25">
      <c r="B1196" s="31">
        <f>WEEKNUM(Tableau1[[#This Row],[Date]])</f>
        <v>15</v>
      </c>
      <c r="C1196" s="32">
        <f>debut+ROW()-ROW(Tableau1[[#Headers],[Date]])-1</f>
        <v>46484</v>
      </c>
      <c r="D1196" s="33" t="str">
        <f>UPPER(TEXT((Tableau1[[#This Row],[Date]]),"mmmm"))</f>
        <v>AVRIL</v>
      </c>
      <c r="E1196" s="33">
        <f>YEAR(Tableau1[[#This Row],[Date]])</f>
        <v>2027</v>
      </c>
      <c r="F1196" s="34"/>
      <c r="G1196" s="34"/>
      <c r="H1196" s="34"/>
      <c r="I1196" s="34"/>
      <c r="J1196" s="34"/>
      <c r="K1196" s="39">
        <f>MOD(Tableau1[[#This Row],[Fin
apm]]-Tableau1[[#This Row],[Début
apm]],1)+MOD(Tableau1[[#This Row],[Fin
matin]]-Tableau1[[#This Row],[Début
matin]],1)</f>
        <v>0</v>
      </c>
      <c r="L1196" s="39">
        <f>IFERROR(VLOOKUP(Tableau1[[#This Row],[Abs.]],Tmotif[],3,0),0)</f>
        <v>0</v>
      </c>
      <c r="M1196" s="46">
        <f ca="1">IF(WEEKDAY(Tableau1[[#This Row],[Date]],2)&lt;7,0,MAX(0,SUM(OFFSET(Tableau1[[#This Row],[Heures]],-6,,7))+SUM(OFFSET(Tableau1[[#This Row],[H_Abs]],-6,,7))-_HS))</f>
        <v>0</v>
      </c>
    </row>
    <row r="1197" spans="2:13" ht="15" hidden="1" customHeight="1" x14ac:dyDescent="0.25">
      <c r="B1197" s="31">
        <f>WEEKNUM(Tableau1[[#This Row],[Date]])</f>
        <v>15</v>
      </c>
      <c r="C1197" s="32">
        <f>debut+ROW()-ROW(Tableau1[[#Headers],[Date]])-1</f>
        <v>46485</v>
      </c>
      <c r="D1197" s="33" t="str">
        <f>UPPER(TEXT((Tableau1[[#This Row],[Date]]),"mmmm"))</f>
        <v>AVRIL</v>
      </c>
      <c r="E1197" s="33">
        <f>YEAR(Tableau1[[#This Row],[Date]])</f>
        <v>2027</v>
      </c>
      <c r="F1197" s="34"/>
      <c r="G1197" s="34"/>
      <c r="H1197" s="34"/>
      <c r="I1197" s="34"/>
      <c r="J1197" s="34"/>
      <c r="K1197" s="39">
        <f>MOD(Tableau1[[#This Row],[Fin
apm]]-Tableau1[[#This Row],[Début
apm]],1)+MOD(Tableau1[[#This Row],[Fin
matin]]-Tableau1[[#This Row],[Début
matin]],1)</f>
        <v>0</v>
      </c>
      <c r="L1197" s="39">
        <f>IFERROR(VLOOKUP(Tableau1[[#This Row],[Abs.]],Tmotif[],3,0),0)</f>
        <v>0</v>
      </c>
      <c r="M1197" s="46">
        <f ca="1">IF(WEEKDAY(Tableau1[[#This Row],[Date]],2)&lt;7,0,MAX(0,SUM(OFFSET(Tableau1[[#This Row],[Heures]],-6,,7))+SUM(OFFSET(Tableau1[[#This Row],[H_Abs]],-6,,7))-_HS))</f>
        <v>0</v>
      </c>
    </row>
    <row r="1198" spans="2:13" ht="15" hidden="1" customHeight="1" x14ac:dyDescent="0.25">
      <c r="B1198" s="31">
        <f>WEEKNUM(Tableau1[[#This Row],[Date]])</f>
        <v>15</v>
      </c>
      <c r="C1198" s="32">
        <f>debut+ROW()-ROW(Tableau1[[#Headers],[Date]])-1</f>
        <v>46486</v>
      </c>
      <c r="D1198" s="33" t="str">
        <f>UPPER(TEXT((Tableau1[[#This Row],[Date]]),"mmmm"))</f>
        <v>AVRIL</v>
      </c>
      <c r="E1198" s="33">
        <f>YEAR(Tableau1[[#This Row],[Date]])</f>
        <v>2027</v>
      </c>
      <c r="F1198" s="34"/>
      <c r="G1198" s="34"/>
      <c r="H1198" s="34"/>
      <c r="I1198" s="34"/>
      <c r="J1198" s="34"/>
      <c r="K1198" s="39">
        <f>MOD(Tableau1[[#This Row],[Fin
apm]]-Tableau1[[#This Row],[Début
apm]],1)+MOD(Tableau1[[#This Row],[Fin
matin]]-Tableau1[[#This Row],[Début
matin]],1)</f>
        <v>0</v>
      </c>
      <c r="L1198" s="39">
        <f>IFERROR(VLOOKUP(Tableau1[[#This Row],[Abs.]],Tmotif[],3,0),0)</f>
        <v>0</v>
      </c>
      <c r="M1198" s="46">
        <f ca="1">IF(WEEKDAY(Tableau1[[#This Row],[Date]],2)&lt;7,0,MAX(0,SUM(OFFSET(Tableau1[[#This Row],[Heures]],-6,,7))+SUM(OFFSET(Tableau1[[#This Row],[H_Abs]],-6,,7))-_HS))</f>
        <v>0</v>
      </c>
    </row>
    <row r="1199" spans="2:13" ht="15" hidden="1" customHeight="1" x14ac:dyDescent="0.25">
      <c r="B1199" s="31">
        <f>WEEKNUM(Tableau1[[#This Row],[Date]])</f>
        <v>15</v>
      </c>
      <c r="C1199" s="32">
        <f>debut+ROW()-ROW(Tableau1[[#Headers],[Date]])-1</f>
        <v>46487</v>
      </c>
      <c r="D1199" s="33" t="str">
        <f>UPPER(TEXT((Tableau1[[#This Row],[Date]]),"mmmm"))</f>
        <v>AVRIL</v>
      </c>
      <c r="E1199" s="33">
        <f>YEAR(Tableau1[[#This Row],[Date]])</f>
        <v>2027</v>
      </c>
      <c r="F1199" s="34"/>
      <c r="G1199" s="34"/>
      <c r="H1199" s="34"/>
      <c r="I1199" s="34"/>
      <c r="J1199" s="34"/>
      <c r="K1199" s="39">
        <f>MOD(Tableau1[[#This Row],[Fin
apm]]-Tableau1[[#This Row],[Début
apm]],1)+MOD(Tableau1[[#This Row],[Fin
matin]]-Tableau1[[#This Row],[Début
matin]],1)</f>
        <v>0</v>
      </c>
      <c r="L1199" s="39">
        <f>IFERROR(VLOOKUP(Tableau1[[#This Row],[Abs.]],Tmotif[],3,0),0)</f>
        <v>0</v>
      </c>
      <c r="M1199" s="46">
        <f ca="1">IF(WEEKDAY(Tableau1[[#This Row],[Date]],2)&lt;7,0,MAX(0,SUM(OFFSET(Tableau1[[#This Row],[Heures]],-6,,7))+SUM(OFFSET(Tableau1[[#This Row],[H_Abs]],-6,,7))-_HS))</f>
        <v>0</v>
      </c>
    </row>
    <row r="1200" spans="2:13" ht="15" hidden="1" customHeight="1" x14ac:dyDescent="0.25">
      <c r="B1200" s="31">
        <f>WEEKNUM(Tableau1[[#This Row],[Date]])</f>
        <v>16</v>
      </c>
      <c r="C1200" s="32">
        <f>debut+ROW()-ROW(Tableau1[[#Headers],[Date]])-1</f>
        <v>46488</v>
      </c>
      <c r="D1200" s="33" t="str">
        <f>UPPER(TEXT((Tableau1[[#This Row],[Date]]),"mmmm"))</f>
        <v>AVRIL</v>
      </c>
      <c r="E1200" s="33">
        <f>YEAR(Tableau1[[#This Row],[Date]])</f>
        <v>2027</v>
      </c>
      <c r="F1200" s="34"/>
      <c r="G1200" s="34"/>
      <c r="H1200" s="34"/>
      <c r="I1200" s="34"/>
      <c r="J1200" s="34"/>
      <c r="K1200" s="39">
        <f>MOD(Tableau1[[#This Row],[Fin
apm]]-Tableau1[[#This Row],[Début
apm]],1)+MOD(Tableau1[[#This Row],[Fin
matin]]-Tableau1[[#This Row],[Début
matin]],1)</f>
        <v>0</v>
      </c>
      <c r="L1200" s="39">
        <f>IFERROR(VLOOKUP(Tableau1[[#This Row],[Abs.]],Tmotif[],3,0),0)</f>
        <v>0</v>
      </c>
      <c r="M1200" s="46">
        <f ca="1">IF(WEEKDAY(Tableau1[[#This Row],[Date]],2)&lt;7,0,MAX(0,SUM(OFFSET(Tableau1[[#This Row],[Heures]],-6,,7))+SUM(OFFSET(Tableau1[[#This Row],[H_Abs]],-6,,7))-_HS))</f>
        <v>0</v>
      </c>
    </row>
    <row r="1201" spans="2:13" ht="15" hidden="1" customHeight="1" x14ac:dyDescent="0.25">
      <c r="B1201" s="31">
        <f>WEEKNUM(Tableau1[[#This Row],[Date]])</f>
        <v>16</v>
      </c>
      <c r="C1201" s="32">
        <f>debut+ROW()-ROW(Tableau1[[#Headers],[Date]])-1</f>
        <v>46489</v>
      </c>
      <c r="D1201" s="33" t="str">
        <f>UPPER(TEXT((Tableau1[[#This Row],[Date]]),"mmmm"))</f>
        <v>AVRIL</v>
      </c>
      <c r="E1201" s="33">
        <f>YEAR(Tableau1[[#This Row],[Date]])</f>
        <v>2027</v>
      </c>
      <c r="F1201" s="34"/>
      <c r="G1201" s="34"/>
      <c r="H1201" s="34"/>
      <c r="I1201" s="34"/>
      <c r="J1201" s="34"/>
      <c r="K1201" s="39">
        <f>MOD(Tableau1[[#This Row],[Fin
apm]]-Tableau1[[#This Row],[Début
apm]],1)+MOD(Tableau1[[#This Row],[Fin
matin]]-Tableau1[[#This Row],[Début
matin]],1)</f>
        <v>0</v>
      </c>
      <c r="L1201" s="39">
        <f>IFERROR(VLOOKUP(Tableau1[[#This Row],[Abs.]],Tmotif[],3,0),0)</f>
        <v>0</v>
      </c>
      <c r="M1201" s="46">
        <f ca="1">IF(WEEKDAY(Tableau1[[#This Row],[Date]],2)&lt;7,0,MAX(0,SUM(OFFSET(Tableau1[[#This Row],[Heures]],-6,,7))+SUM(OFFSET(Tableau1[[#This Row],[H_Abs]],-6,,7))-_HS))</f>
        <v>0</v>
      </c>
    </row>
    <row r="1202" spans="2:13" ht="15" hidden="1" customHeight="1" x14ac:dyDescent="0.25">
      <c r="B1202" s="31">
        <f>WEEKNUM(Tableau1[[#This Row],[Date]])</f>
        <v>16</v>
      </c>
      <c r="C1202" s="32">
        <f>debut+ROW()-ROW(Tableau1[[#Headers],[Date]])-1</f>
        <v>46490</v>
      </c>
      <c r="D1202" s="33" t="str">
        <f>UPPER(TEXT((Tableau1[[#This Row],[Date]]),"mmmm"))</f>
        <v>AVRIL</v>
      </c>
      <c r="E1202" s="33">
        <f>YEAR(Tableau1[[#This Row],[Date]])</f>
        <v>2027</v>
      </c>
      <c r="F1202" s="34"/>
      <c r="G1202" s="34"/>
      <c r="H1202" s="34"/>
      <c r="I1202" s="34"/>
      <c r="J1202" s="34"/>
      <c r="K1202" s="39">
        <f>MOD(Tableau1[[#This Row],[Fin
apm]]-Tableau1[[#This Row],[Début
apm]],1)+MOD(Tableau1[[#This Row],[Fin
matin]]-Tableau1[[#This Row],[Début
matin]],1)</f>
        <v>0</v>
      </c>
      <c r="L1202" s="39">
        <f>IFERROR(VLOOKUP(Tableau1[[#This Row],[Abs.]],Tmotif[],3,0),0)</f>
        <v>0</v>
      </c>
      <c r="M1202" s="46">
        <f ca="1">IF(WEEKDAY(Tableau1[[#This Row],[Date]],2)&lt;7,0,MAX(0,SUM(OFFSET(Tableau1[[#This Row],[Heures]],-6,,7))+SUM(OFFSET(Tableau1[[#This Row],[H_Abs]],-6,,7))-_HS))</f>
        <v>0</v>
      </c>
    </row>
    <row r="1203" spans="2:13" ht="15" hidden="1" customHeight="1" x14ac:dyDescent="0.25">
      <c r="B1203" s="31">
        <f>WEEKNUM(Tableau1[[#This Row],[Date]])</f>
        <v>16</v>
      </c>
      <c r="C1203" s="32">
        <f>debut+ROW()-ROW(Tableau1[[#Headers],[Date]])-1</f>
        <v>46491</v>
      </c>
      <c r="D1203" s="33" t="str">
        <f>UPPER(TEXT((Tableau1[[#This Row],[Date]]),"mmmm"))</f>
        <v>AVRIL</v>
      </c>
      <c r="E1203" s="33">
        <f>YEAR(Tableau1[[#This Row],[Date]])</f>
        <v>2027</v>
      </c>
      <c r="F1203" s="34"/>
      <c r="G1203" s="34"/>
      <c r="H1203" s="34"/>
      <c r="I1203" s="34"/>
      <c r="J1203" s="34"/>
      <c r="K1203" s="39">
        <f>MOD(Tableau1[[#This Row],[Fin
apm]]-Tableau1[[#This Row],[Début
apm]],1)+MOD(Tableau1[[#This Row],[Fin
matin]]-Tableau1[[#This Row],[Début
matin]],1)</f>
        <v>0</v>
      </c>
      <c r="L1203" s="39">
        <f>IFERROR(VLOOKUP(Tableau1[[#This Row],[Abs.]],Tmotif[],3,0),0)</f>
        <v>0</v>
      </c>
      <c r="M1203" s="46">
        <f ca="1">IF(WEEKDAY(Tableau1[[#This Row],[Date]],2)&lt;7,0,MAX(0,SUM(OFFSET(Tableau1[[#This Row],[Heures]],-6,,7))+SUM(OFFSET(Tableau1[[#This Row],[H_Abs]],-6,,7))-_HS))</f>
        <v>0</v>
      </c>
    </row>
    <row r="1204" spans="2:13" ht="15" hidden="1" customHeight="1" x14ac:dyDescent="0.25">
      <c r="B1204" s="31">
        <f>WEEKNUM(Tableau1[[#This Row],[Date]])</f>
        <v>16</v>
      </c>
      <c r="C1204" s="32">
        <f>debut+ROW()-ROW(Tableau1[[#Headers],[Date]])-1</f>
        <v>46492</v>
      </c>
      <c r="D1204" s="33" t="str">
        <f>UPPER(TEXT((Tableau1[[#This Row],[Date]]),"mmmm"))</f>
        <v>AVRIL</v>
      </c>
      <c r="E1204" s="33">
        <f>YEAR(Tableau1[[#This Row],[Date]])</f>
        <v>2027</v>
      </c>
      <c r="F1204" s="34"/>
      <c r="G1204" s="34"/>
      <c r="H1204" s="34"/>
      <c r="I1204" s="34"/>
      <c r="J1204" s="34"/>
      <c r="K1204" s="39">
        <f>MOD(Tableau1[[#This Row],[Fin
apm]]-Tableau1[[#This Row],[Début
apm]],1)+MOD(Tableau1[[#This Row],[Fin
matin]]-Tableau1[[#This Row],[Début
matin]],1)</f>
        <v>0</v>
      </c>
      <c r="L1204" s="39">
        <f>IFERROR(VLOOKUP(Tableau1[[#This Row],[Abs.]],Tmotif[],3,0),0)</f>
        <v>0</v>
      </c>
      <c r="M1204" s="46">
        <f ca="1">IF(WEEKDAY(Tableau1[[#This Row],[Date]],2)&lt;7,0,MAX(0,SUM(OFFSET(Tableau1[[#This Row],[Heures]],-6,,7))+SUM(OFFSET(Tableau1[[#This Row],[H_Abs]],-6,,7))-_HS))</f>
        <v>0</v>
      </c>
    </row>
    <row r="1205" spans="2:13" ht="15" hidden="1" customHeight="1" x14ac:dyDescent="0.25">
      <c r="B1205" s="31">
        <f>WEEKNUM(Tableau1[[#This Row],[Date]])</f>
        <v>16</v>
      </c>
      <c r="C1205" s="32">
        <f>debut+ROW()-ROW(Tableau1[[#Headers],[Date]])-1</f>
        <v>46493</v>
      </c>
      <c r="D1205" s="33" t="str">
        <f>UPPER(TEXT((Tableau1[[#This Row],[Date]]),"mmmm"))</f>
        <v>AVRIL</v>
      </c>
      <c r="E1205" s="33">
        <f>YEAR(Tableau1[[#This Row],[Date]])</f>
        <v>2027</v>
      </c>
      <c r="F1205" s="34"/>
      <c r="G1205" s="34"/>
      <c r="H1205" s="34"/>
      <c r="I1205" s="34"/>
      <c r="J1205" s="34"/>
      <c r="K1205" s="39">
        <f>MOD(Tableau1[[#This Row],[Fin
apm]]-Tableau1[[#This Row],[Début
apm]],1)+MOD(Tableau1[[#This Row],[Fin
matin]]-Tableau1[[#This Row],[Début
matin]],1)</f>
        <v>0</v>
      </c>
      <c r="L1205" s="39">
        <f>IFERROR(VLOOKUP(Tableau1[[#This Row],[Abs.]],Tmotif[],3,0),0)</f>
        <v>0</v>
      </c>
      <c r="M1205" s="46">
        <f ca="1">IF(WEEKDAY(Tableau1[[#This Row],[Date]],2)&lt;7,0,MAX(0,SUM(OFFSET(Tableau1[[#This Row],[Heures]],-6,,7))+SUM(OFFSET(Tableau1[[#This Row],[H_Abs]],-6,,7))-_HS))</f>
        <v>0</v>
      </c>
    </row>
    <row r="1206" spans="2:13" ht="15" hidden="1" customHeight="1" x14ac:dyDescent="0.25">
      <c r="B1206" s="31">
        <f>WEEKNUM(Tableau1[[#This Row],[Date]])</f>
        <v>16</v>
      </c>
      <c r="C1206" s="32">
        <f>debut+ROW()-ROW(Tableau1[[#Headers],[Date]])-1</f>
        <v>46494</v>
      </c>
      <c r="D1206" s="33" t="str">
        <f>UPPER(TEXT((Tableau1[[#This Row],[Date]]),"mmmm"))</f>
        <v>AVRIL</v>
      </c>
      <c r="E1206" s="33">
        <f>YEAR(Tableau1[[#This Row],[Date]])</f>
        <v>2027</v>
      </c>
      <c r="F1206" s="34"/>
      <c r="G1206" s="34"/>
      <c r="H1206" s="34"/>
      <c r="I1206" s="34"/>
      <c r="J1206" s="34"/>
      <c r="K1206" s="39">
        <f>MOD(Tableau1[[#This Row],[Fin
apm]]-Tableau1[[#This Row],[Début
apm]],1)+MOD(Tableau1[[#This Row],[Fin
matin]]-Tableau1[[#This Row],[Début
matin]],1)</f>
        <v>0</v>
      </c>
      <c r="L1206" s="39">
        <f>IFERROR(VLOOKUP(Tableau1[[#This Row],[Abs.]],Tmotif[],3,0),0)</f>
        <v>0</v>
      </c>
      <c r="M1206" s="46">
        <f ca="1">IF(WEEKDAY(Tableau1[[#This Row],[Date]],2)&lt;7,0,MAX(0,SUM(OFFSET(Tableau1[[#This Row],[Heures]],-6,,7))+SUM(OFFSET(Tableau1[[#This Row],[H_Abs]],-6,,7))-_HS))</f>
        <v>0</v>
      </c>
    </row>
    <row r="1207" spans="2:13" ht="15" hidden="1" customHeight="1" x14ac:dyDescent="0.25">
      <c r="B1207" s="31">
        <f>WEEKNUM(Tableau1[[#This Row],[Date]])</f>
        <v>17</v>
      </c>
      <c r="C1207" s="32">
        <f>debut+ROW()-ROW(Tableau1[[#Headers],[Date]])-1</f>
        <v>46495</v>
      </c>
      <c r="D1207" s="33" t="str">
        <f>UPPER(TEXT((Tableau1[[#This Row],[Date]]),"mmmm"))</f>
        <v>AVRIL</v>
      </c>
      <c r="E1207" s="33">
        <f>YEAR(Tableau1[[#This Row],[Date]])</f>
        <v>2027</v>
      </c>
      <c r="F1207" s="34"/>
      <c r="G1207" s="34"/>
      <c r="H1207" s="34"/>
      <c r="I1207" s="34"/>
      <c r="J1207" s="34"/>
      <c r="K1207" s="39">
        <f>MOD(Tableau1[[#This Row],[Fin
apm]]-Tableau1[[#This Row],[Début
apm]],1)+MOD(Tableau1[[#This Row],[Fin
matin]]-Tableau1[[#This Row],[Début
matin]],1)</f>
        <v>0</v>
      </c>
      <c r="L1207" s="39">
        <f>IFERROR(VLOOKUP(Tableau1[[#This Row],[Abs.]],Tmotif[],3,0),0)</f>
        <v>0</v>
      </c>
      <c r="M1207" s="46">
        <f ca="1">IF(WEEKDAY(Tableau1[[#This Row],[Date]],2)&lt;7,0,MAX(0,SUM(OFFSET(Tableau1[[#This Row],[Heures]],-6,,7))+SUM(OFFSET(Tableau1[[#This Row],[H_Abs]],-6,,7))-_HS))</f>
        <v>0</v>
      </c>
    </row>
    <row r="1208" spans="2:13" ht="15" hidden="1" customHeight="1" x14ac:dyDescent="0.25">
      <c r="B1208" s="31">
        <f>WEEKNUM(Tableau1[[#This Row],[Date]])</f>
        <v>17</v>
      </c>
      <c r="C1208" s="32">
        <f>debut+ROW()-ROW(Tableau1[[#Headers],[Date]])-1</f>
        <v>46496</v>
      </c>
      <c r="D1208" s="33" t="str">
        <f>UPPER(TEXT((Tableau1[[#This Row],[Date]]),"mmmm"))</f>
        <v>AVRIL</v>
      </c>
      <c r="E1208" s="33">
        <f>YEAR(Tableau1[[#This Row],[Date]])</f>
        <v>2027</v>
      </c>
      <c r="F1208" s="34"/>
      <c r="G1208" s="34"/>
      <c r="H1208" s="34"/>
      <c r="I1208" s="34"/>
      <c r="J1208" s="34"/>
      <c r="K1208" s="39">
        <f>MOD(Tableau1[[#This Row],[Fin
apm]]-Tableau1[[#This Row],[Début
apm]],1)+MOD(Tableau1[[#This Row],[Fin
matin]]-Tableau1[[#This Row],[Début
matin]],1)</f>
        <v>0</v>
      </c>
      <c r="L1208" s="39">
        <f>IFERROR(VLOOKUP(Tableau1[[#This Row],[Abs.]],Tmotif[],3,0),0)</f>
        <v>0</v>
      </c>
      <c r="M1208" s="46">
        <f ca="1">IF(WEEKDAY(Tableau1[[#This Row],[Date]],2)&lt;7,0,MAX(0,SUM(OFFSET(Tableau1[[#This Row],[Heures]],-6,,7))+SUM(OFFSET(Tableau1[[#This Row],[H_Abs]],-6,,7))-_HS))</f>
        <v>0</v>
      </c>
    </row>
    <row r="1209" spans="2:13" ht="15" hidden="1" customHeight="1" x14ac:dyDescent="0.25">
      <c r="B1209" s="31">
        <f>WEEKNUM(Tableau1[[#This Row],[Date]])</f>
        <v>17</v>
      </c>
      <c r="C1209" s="32">
        <f>debut+ROW()-ROW(Tableau1[[#Headers],[Date]])-1</f>
        <v>46497</v>
      </c>
      <c r="D1209" s="33" t="str">
        <f>UPPER(TEXT((Tableau1[[#This Row],[Date]]),"mmmm"))</f>
        <v>AVRIL</v>
      </c>
      <c r="E1209" s="33">
        <f>YEAR(Tableau1[[#This Row],[Date]])</f>
        <v>2027</v>
      </c>
      <c r="F1209" s="34"/>
      <c r="G1209" s="34"/>
      <c r="H1209" s="34"/>
      <c r="I1209" s="34"/>
      <c r="J1209" s="34"/>
      <c r="K1209" s="39">
        <f>MOD(Tableau1[[#This Row],[Fin
apm]]-Tableau1[[#This Row],[Début
apm]],1)+MOD(Tableau1[[#This Row],[Fin
matin]]-Tableau1[[#This Row],[Début
matin]],1)</f>
        <v>0</v>
      </c>
      <c r="L1209" s="39">
        <f>IFERROR(VLOOKUP(Tableau1[[#This Row],[Abs.]],Tmotif[],3,0),0)</f>
        <v>0</v>
      </c>
      <c r="M1209" s="46">
        <f ca="1">IF(WEEKDAY(Tableau1[[#This Row],[Date]],2)&lt;7,0,MAX(0,SUM(OFFSET(Tableau1[[#This Row],[Heures]],-6,,7))+SUM(OFFSET(Tableau1[[#This Row],[H_Abs]],-6,,7))-_HS))</f>
        <v>0</v>
      </c>
    </row>
    <row r="1210" spans="2:13" ht="15" hidden="1" customHeight="1" x14ac:dyDescent="0.25">
      <c r="B1210" s="31">
        <f>WEEKNUM(Tableau1[[#This Row],[Date]])</f>
        <v>17</v>
      </c>
      <c r="C1210" s="32">
        <f>debut+ROW()-ROW(Tableau1[[#Headers],[Date]])-1</f>
        <v>46498</v>
      </c>
      <c r="D1210" s="33" t="str">
        <f>UPPER(TEXT((Tableau1[[#This Row],[Date]]),"mmmm"))</f>
        <v>AVRIL</v>
      </c>
      <c r="E1210" s="33">
        <f>YEAR(Tableau1[[#This Row],[Date]])</f>
        <v>2027</v>
      </c>
      <c r="F1210" s="34"/>
      <c r="G1210" s="34"/>
      <c r="H1210" s="34"/>
      <c r="I1210" s="34"/>
      <c r="J1210" s="34"/>
      <c r="K1210" s="39">
        <f>MOD(Tableau1[[#This Row],[Fin
apm]]-Tableau1[[#This Row],[Début
apm]],1)+MOD(Tableau1[[#This Row],[Fin
matin]]-Tableau1[[#This Row],[Début
matin]],1)</f>
        <v>0</v>
      </c>
      <c r="L1210" s="39">
        <f>IFERROR(VLOOKUP(Tableau1[[#This Row],[Abs.]],Tmotif[],3,0),0)</f>
        <v>0</v>
      </c>
      <c r="M1210" s="46">
        <f ca="1">IF(WEEKDAY(Tableau1[[#This Row],[Date]],2)&lt;7,0,MAX(0,SUM(OFFSET(Tableau1[[#This Row],[Heures]],-6,,7))+SUM(OFFSET(Tableau1[[#This Row],[H_Abs]],-6,,7))-_HS))</f>
        <v>0</v>
      </c>
    </row>
    <row r="1211" spans="2:13" ht="15" hidden="1" customHeight="1" x14ac:dyDescent="0.25">
      <c r="B1211" s="31">
        <f>WEEKNUM(Tableau1[[#This Row],[Date]])</f>
        <v>17</v>
      </c>
      <c r="C1211" s="32">
        <f>debut+ROW()-ROW(Tableau1[[#Headers],[Date]])-1</f>
        <v>46499</v>
      </c>
      <c r="D1211" s="33" t="str">
        <f>UPPER(TEXT((Tableau1[[#This Row],[Date]]),"mmmm"))</f>
        <v>AVRIL</v>
      </c>
      <c r="E1211" s="33">
        <f>YEAR(Tableau1[[#This Row],[Date]])</f>
        <v>2027</v>
      </c>
      <c r="F1211" s="34"/>
      <c r="G1211" s="34"/>
      <c r="H1211" s="34"/>
      <c r="I1211" s="34"/>
      <c r="J1211" s="34"/>
      <c r="K1211" s="39">
        <f>MOD(Tableau1[[#This Row],[Fin
apm]]-Tableau1[[#This Row],[Début
apm]],1)+MOD(Tableau1[[#This Row],[Fin
matin]]-Tableau1[[#This Row],[Début
matin]],1)</f>
        <v>0</v>
      </c>
      <c r="L1211" s="39">
        <f>IFERROR(VLOOKUP(Tableau1[[#This Row],[Abs.]],Tmotif[],3,0),0)</f>
        <v>0</v>
      </c>
      <c r="M1211" s="46">
        <f ca="1">IF(WEEKDAY(Tableau1[[#This Row],[Date]],2)&lt;7,0,MAX(0,SUM(OFFSET(Tableau1[[#This Row],[Heures]],-6,,7))+SUM(OFFSET(Tableau1[[#This Row],[H_Abs]],-6,,7))-_HS))</f>
        <v>0</v>
      </c>
    </row>
    <row r="1212" spans="2:13" ht="15" hidden="1" customHeight="1" x14ac:dyDescent="0.25">
      <c r="B1212" s="31">
        <f>WEEKNUM(Tableau1[[#This Row],[Date]])</f>
        <v>17</v>
      </c>
      <c r="C1212" s="32">
        <f>debut+ROW()-ROW(Tableau1[[#Headers],[Date]])-1</f>
        <v>46500</v>
      </c>
      <c r="D1212" s="33" t="str">
        <f>UPPER(TEXT((Tableau1[[#This Row],[Date]]),"mmmm"))</f>
        <v>AVRIL</v>
      </c>
      <c r="E1212" s="33">
        <f>YEAR(Tableau1[[#This Row],[Date]])</f>
        <v>2027</v>
      </c>
      <c r="F1212" s="34"/>
      <c r="G1212" s="34"/>
      <c r="H1212" s="34"/>
      <c r="I1212" s="34"/>
      <c r="J1212" s="34"/>
      <c r="K1212" s="39">
        <f>MOD(Tableau1[[#This Row],[Fin
apm]]-Tableau1[[#This Row],[Début
apm]],1)+MOD(Tableau1[[#This Row],[Fin
matin]]-Tableau1[[#This Row],[Début
matin]],1)</f>
        <v>0</v>
      </c>
      <c r="L1212" s="39">
        <f>IFERROR(VLOOKUP(Tableau1[[#This Row],[Abs.]],Tmotif[],3,0),0)</f>
        <v>0</v>
      </c>
      <c r="M1212" s="46">
        <f ca="1">IF(WEEKDAY(Tableau1[[#This Row],[Date]],2)&lt;7,0,MAX(0,SUM(OFFSET(Tableau1[[#This Row],[Heures]],-6,,7))+SUM(OFFSET(Tableau1[[#This Row],[H_Abs]],-6,,7))-_HS))</f>
        <v>0</v>
      </c>
    </row>
    <row r="1213" spans="2:13" ht="15" hidden="1" customHeight="1" x14ac:dyDescent="0.25">
      <c r="B1213" s="31">
        <f>WEEKNUM(Tableau1[[#This Row],[Date]])</f>
        <v>17</v>
      </c>
      <c r="C1213" s="32">
        <f>debut+ROW()-ROW(Tableau1[[#Headers],[Date]])-1</f>
        <v>46501</v>
      </c>
      <c r="D1213" s="33" t="str">
        <f>UPPER(TEXT((Tableau1[[#This Row],[Date]]),"mmmm"))</f>
        <v>AVRIL</v>
      </c>
      <c r="E1213" s="33">
        <f>YEAR(Tableau1[[#This Row],[Date]])</f>
        <v>2027</v>
      </c>
      <c r="F1213" s="34"/>
      <c r="G1213" s="34"/>
      <c r="H1213" s="34"/>
      <c r="I1213" s="34"/>
      <c r="J1213" s="34"/>
      <c r="K1213" s="39">
        <f>MOD(Tableau1[[#This Row],[Fin
apm]]-Tableau1[[#This Row],[Début
apm]],1)+MOD(Tableau1[[#This Row],[Fin
matin]]-Tableau1[[#This Row],[Début
matin]],1)</f>
        <v>0</v>
      </c>
      <c r="L1213" s="39">
        <f>IFERROR(VLOOKUP(Tableau1[[#This Row],[Abs.]],Tmotif[],3,0),0)</f>
        <v>0</v>
      </c>
      <c r="M1213" s="46">
        <f ca="1">IF(WEEKDAY(Tableau1[[#This Row],[Date]],2)&lt;7,0,MAX(0,SUM(OFFSET(Tableau1[[#This Row],[Heures]],-6,,7))+SUM(OFFSET(Tableau1[[#This Row],[H_Abs]],-6,,7))-_HS))</f>
        <v>0</v>
      </c>
    </row>
    <row r="1214" spans="2:13" ht="15" hidden="1" customHeight="1" x14ac:dyDescent="0.25">
      <c r="B1214" s="31">
        <f>WEEKNUM(Tableau1[[#This Row],[Date]])</f>
        <v>18</v>
      </c>
      <c r="C1214" s="32">
        <f>debut+ROW()-ROW(Tableau1[[#Headers],[Date]])-1</f>
        <v>46502</v>
      </c>
      <c r="D1214" s="33" t="str">
        <f>UPPER(TEXT((Tableau1[[#This Row],[Date]]),"mmmm"))</f>
        <v>AVRIL</v>
      </c>
      <c r="E1214" s="33">
        <f>YEAR(Tableau1[[#This Row],[Date]])</f>
        <v>2027</v>
      </c>
      <c r="F1214" s="34"/>
      <c r="G1214" s="34"/>
      <c r="H1214" s="34"/>
      <c r="I1214" s="34"/>
      <c r="J1214" s="34"/>
      <c r="K1214" s="39">
        <f>MOD(Tableau1[[#This Row],[Fin
apm]]-Tableau1[[#This Row],[Début
apm]],1)+MOD(Tableau1[[#This Row],[Fin
matin]]-Tableau1[[#This Row],[Début
matin]],1)</f>
        <v>0</v>
      </c>
      <c r="L1214" s="39">
        <f>IFERROR(VLOOKUP(Tableau1[[#This Row],[Abs.]],Tmotif[],3,0),0)</f>
        <v>0</v>
      </c>
      <c r="M1214" s="46">
        <f ca="1">IF(WEEKDAY(Tableau1[[#This Row],[Date]],2)&lt;7,0,MAX(0,SUM(OFFSET(Tableau1[[#This Row],[Heures]],-6,,7))+SUM(OFFSET(Tableau1[[#This Row],[H_Abs]],-6,,7))-_HS))</f>
        <v>0</v>
      </c>
    </row>
    <row r="1215" spans="2:13" ht="15" hidden="1" customHeight="1" x14ac:dyDescent="0.25">
      <c r="B1215" s="31">
        <f>WEEKNUM(Tableau1[[#This Row],[Date]])</f>
        <v>18</v>
      </c>
      <c r="C1215" s="32">
        <f>debut+ROW()-ROW(Tableau1[[#Headers],[Date]])-1</f>
        <v>46503</v>
      </c>
      <c r="D1215" s="33" t="str">
        <f>UPPER(TEXT((Tableau1[[#This Row],[Date]]),"mmmm"))</f>
        <v>AVRIL</v>
      </c>
      <c r="E1215" s="33">
        <f>YEAR(Tableau1[[#This Row],[Date]])</f>
        <v>2027</v>
      </c>
      <c r="F1215" s="34"/>
      <c r="G1215" s="34"/>
      <c r="H1215" s="34"/>
      <c r="I1215" s="34"/>
      <c r="J1215" s="34"/>
      <c r="K1215" s="39">
        <f>MOD(Tableau1[[#This Row],[Fin
apm]]-Tableau1[[#This Row],[Début
apm]],1)+MOD(Tableau1[[#This Row],[Fin
matin]]-Tableau1[[#This Row],[Début
matin]],1)</f>
        <v>0</v>
      </c>
      <c r="L1215" s="39">
        <f>IFERROR(VLOOKUP(Tableau1[[#This Row],[Abs.]],Tmotif[],3,0),0)</f>
        <v>0</v>
      </c>
      <c r="M1215" s="46">
        <f ca="1">IF(WEEKDAY(Tableau1[[#This Row],[Date]],2)&lt;7,0,MAX(0,SUM(OFFSET(Tableau1[[#This Row],[Heures]],-6,,7))+SUM(OFFSET(Tableau1[[#This Row],[H_Abs]],-6,,7))-_HS))</f>
        <v>0</v>
      </c>
    </row>
    <row r="1216" spans="2:13" ht="15" hidden="1" customHeight="1" x14ac:dyDescent="0.25">
      <c r="B1216" s="31">
        <f>WEEKNUM(Tableau1[[#This Row],[Date]])</f>
        <v>18</v>
      </c>
      <c r="C1216" s="32">
        <f>debut+ROW()-ROW(Tableau1[[#Headers],[Date]])-1</f>
        <v>46504</v>
      </c>
      <c r="D1216" s="33" t="str">
        <f>UPPER(TEXT((Tableau1[[#This Row],[Date]]),"mmmm"))</f>
        <v>AVRIL</v>
      </c>
      <c r="E1216" s="33">
        <f>YEAR(Tableau1[[#This Row],[Date]])</f>
        <v>2027</v>
      </c>
      <c r="F1216" s="34"/>
      <c r="G1216" s="34"/>
      <c r="H1216" s="34"/>
      <c r="I1216" s="34"/>
      <c r="J1216" s="34"/>
      <c r="K1216" s="39">
        <f>MOD(Tableau1[[#This Row],[Fin
apm]]-Tableau1[[#This Row],[Début
apm]],1)+MOD(Tableau1[[#This Row],[Fin
matin]]-Tableau1[[#This Row],[Début
matin]],1)</f>
        <v>0</v>
      </c>
      <c r="L1216" s="39">
        <f>IFERROR(VLOOKUP(Tableau1[[#This Row],[Abs.]],Tmotif[],3,0),0)</f>
        <v>0</v>
      </c>
      <c r="M1216" s="46">
        <f ca="1">IF(WEEKDAY(Tableau1[[#This Row],[Date]],2)&lt;7,0,MAX(0,SUM(OFFSET(Tableau1[[#This Row],[Heures]],-6,,7))+SUM(OFFSET(Tableau1[[#This Row],[H_Abs]],-6,,7))-_HS))</f>
        <v>0</v>
      </c>
    </row>
    <row r="1217" spans="2:13" ht="15" hidden="1" customHeight="1" x14ac:dyDescent="0.25">
      <c r="B1217" s="31">
        <f>WEEKNUM(Tableau1[[#This Row],[Date]])</f>
        <v>18</v>
      </c>
      <c r="C1217" s="32">
        <f>debut+ROW()-ROW(Tableau1[[#Headers],[Date]])-1</f>
        <v>46505</v>
      </c>
      <c r="D1217" s="33" t="str">
        <f>UPPER(TEXT((Tableau1[[#This Row],[Date]]),"mmmm"))</f>
        <v>AVRIL</v>
      </c>
      <c r="E1217" s="33">
        <f>YEAR(Tableau1[[#This Row],[Date]])</f>
        <v>2027</v>
      </c>
      <c r="F1217" s="34"/>
      <c r="G1217" s="34"/>
      <c r="H1217" s="34"/>
      <c r="I1217" s="34"/>
      <c r="J1217" s="34"/>
      <c r="K1217" s="39">
        <f>MOD(Tableau1[[#This Row],[Fin
apm]]-Tableau1[[#This Row],[Début
apm]],1)+MOD(Tableau1[[#This Row],[Fin
matin]]-Tableau1[[#This Row],[Début
matin]],1)</f>
        <v>0</v>
      </c>
      <c r="L1217" s="39">
        <f>IFERROR(VLOOKUP(Tableau1[[#This Row],[Abs.]],Tmotif[],3,0),0)</f>
        <v>0</v>
      </c>
      <c r="M1217" s="46">
        <f ca="1">IF(WEEKDAY(Tableau1[[#This Row],[Date]],2)&lt;7,0,MAX(0,SUM(OFFSET(Tableau1[[#This Row],[Heures]],-6,,7))+SUM(OFFSET(Tableau1[[#This Row],[H_Abs]],-6,,7))-_HS))</f>
        <v>0</v>
      </c>
    </row>
    <row r="1218" spans="2:13" ht="15" hidden="1" customHeight="1" x14ac:dyDescent="0.25">
      <c r="B1218" s="31">
        <f>WEEKNUM(Tableau1[[#This Row],[Date]])</f>
        <v>18</v>
      </c>
      <c r="C1218" s="32">
        <f>debut+ROW()-ROW(Tableau1[[#Headers],[Date]])-1</f>
        <v>46506</v>
      </c>
      <c r="D1218" s="33" t="str">
        <f>UPPER(TEXT((Tableau1[[#This Row],[Date]]),"mmmm"))</f>
        <v>AVRIL</v>
      </c>
      <c r="E1218" s="33">
        <f>YEAR(Tableau1[[#This Row],[Date]])</f>
        <v>2027</v>
      </c>
      <c r="F1218" s="34"/>
      <c r="G1218" s="34"/>
      <c r="H1218" s="34"/>
      <c r="I1218" s="34"/>
      <c r="J1218" s="34"/>
      <c r="K1218" s="39">
        <f>MOD(Tableau1[[#This Row],[Fin
apm]]-Tableau1[[#This Row],[Début
apm]],1)+MOD(Tableau1[[#This Row],[Fin
matin]]-Tableau1[[#This Row],[Début
matin]],1)</f>
        <v>0</v>
      </c>
      <c r="L1218" s="39">
        <f>IFERROR(VLOOKUP(Tableau1[[#This Row],[Abs.]],Tmotif[],3,0),0)</f>
        <v>0</v>
      </c>
      <c r="M1218" s="46">
        <f ca="1">IF(WEEKDAY(Tableau1[[#This Row],[Date]],2)&lt;7,0,MAX(0,SUM(OFFSET(Tableau1[[#This Row],[Heures]],-6,,7))+SUM(OFFSET(Tableau1[[#This Row],[H_Abs]],-6,,7))-_HS))</f>
        <v>0</v>
      </c>
    </row>
    <row r="1219" spans="2:13" ht="15" hidden="1" customHeight="1" x14ac:dyDescent="0.25">
      <c r="B1219" s="31">
        <f>WEEKNUM(Tableau1[[#This Row],[Date]])</f>
        <v>18</v>
      </c>
      <c r="C1219" s="32">
        <f>debut+ROW()-ROW(Tableau1[[#Headers],[Date]])-1</f>
        <v>46507</v>
      </c>
      <c r="D1219" s="33" t="str">
        <f>UPPER(TEXT((Tableau1[[#This Row],[Date]]),"mmmm"))</f>
        <v>AVRIL</v>
      </c>
      <c r="E1219" s="33">
        <f>YEAR(Tableau1[[#This Row],[Date]])</f>
        <v>2027</v>
      </c>
      <c r="F1219" s="34"/>
      <c r="G1219" s="34"/>
      <c r="H1219" s="34"/>
      <c r="I1219" s="34"/>
      <c r="J1219" s="34"/>
      <c r="K1219" s="39">
        <f>MOD(Tableau1[[#This Row],[Fin
apm]]-Tableau1[[#This Row],[Début
apm]],1)+MOD(Tableau1[[#This Row],[Fin
matin]]-Tableau1[[#This Row],[Début
matin]],1)</f>
        <v>0</v>
      </c>
      <c r="L1219" s="39">
        <f>IFERROR(VLOOKUP(Tableau1[[#This Row],[Abs.]],Tmotif[],3,0),0)</f>
        <v>0</v>
      </c>
      <c r="M1219" s="46">
        <f ca="1">IF(WEEKDAY(Tableau1[[#This Row],[Date]],2)&lt;7,0,MAX(0,SUM(OFFSET(Tableau1[[#This Row],[Heures]],-6,,7))+SUM(OFFSET(Tableau1[[#This Row],[H_Abs]],-6,,7))-_HS))</f>
        <v>0</v>
      </c>
    </row>
    <row r="1220" spans="2:13" ht="15" hidden="1" customHeight="1" x14ac:dyDescent="0.25">
      <c r="B1220" s="31">
        <f>WEEKNUM(Tableau1[[#This Row],[Date]])</f>
        <v>18</v>
      </c>
      <c r="C1220" s="32">
        <f>debut+ROW()-ROW(Tableau1[[#Headers],[Date]])-1</f>
        <v>46508</v>
      </c>
      <c r="D1220" s="33" t="str">
        <f>UPPER(TEXT((Tableau1[[#This Row],[Date]]),"mmmm"))</f>
        <v>MAI</v>
      </c>
      <c r="E1220" s="33">
        <f>YEAR(Tableau1[[#This Row],[Date]])</f>
        <v>2027</v>
      </c>
      <c r="F1220" s="34"/>
      <c r="G1220" s="34"/>
      <c r="H1220" s="34"/>
      <c r="I1220" s="34"/>
      <c r="J1220" s="34"/>
      <c r="K1220" s="39">
        <f>MOD(Tableau1[[#This Row],[Fin
apm]]-Tableau1[[#This Row],[Début
apm]],1)+MOD(Tableau1[[#This Row],[Fin
matin]]-Tableau1[[#This Row],[Début
matin]],1)</f>
        <v>0</v>
      </c>
      <c r="L1220" s="39">
        <f>IFERROR(VLOOKUP(Tableau1[[#This Row],[Abs.]],Tmotif[],3,0),0)</f>
        <v>0</v>
      </c>
      <c r="M1220" s="46">
        <f ca="1">IF(WEEKDAY(Tableau1[[#This Row],[Date]],2)&lt;7,0,MAX(0,SUM(OFFSET(Tableau1[[#This Row],[Heures]],-6,,7))+SUM(OFFSET(Tableau1[[#This Row],[H_Abs]],-6,,7))-_HS))</f>
        <v>0</v>
      </c>
    </row>
    <row r="1221" spans="2:13" ht="15" hidden="1" customHeight="1" x14ac:dyDescent="0.25">
      <c r="B1221" s="31">
        <f>WEEKNUM(Tableau1[[#This Row],[Date]])</f>
        <v>19</v>
      </c>
      <c r="C1221" s="32">
        <f>debut+ROW()-ROW(Tableau1[[#Headers],[Date]])-1</f>
        <v>46509</v>
      </c>
      <c r="D1221" s="33" t="str">
        <f>UPPER(TEXT((Tableau1[[#This Row],[Date]]),"mmmm"))</f>
        <v>MAI</v>
      </c>
      <c r="E1221" s="33">
        <f>YEAR(Tableau1[[#This Row],[Date]])</f>
        <v>2027</v>
      </c>
      <c r="F1221" s="34"/>
      <c r="G1221" s="34"/>
      <c r="H1221" s="34"/>
      <c r="I1221" s="34"/>
      <c r="J1221" s="34"/>
      <c r="K1221" s="39">
        <f>MOD(Tableau1[[#This Row],[Fin
apm]]-Tableau1[[#This Row],[Début
apm]],1)+MOD(Tableau1[[#This Row],[Fin
matin]]-Tableau1[[#This Row],[Début
matin]],1)</f>
        <v>0</v>
      </c>
      <c r="L1221" s="39">
        <f>IFERROR(VLOOKUP(Tableau1[[#This Row],[Abs.]],Tmotif[],3,0),0)</f>
        <v>0</v>
      </c>
      <c r="M1221" s="46">
        <f ca="1">IF(WEEKDAY(Tableau1[[#This Row],[Date]],2)&lt;7,0,MAX(0,SUM(OFFSET(Tableau1[[#This Row],[Heures]],-6,,7))+SUM(OFFSET(Tableau1[[#This Row],[H_Abs]],-6,,7))-_HS))</f>
        <v>0</v>
      </c>
    </row>
    <row r="1222" spans="2:13" ht="15" hidden="1" customHeight="1" x14ac:dyDescent="0.25">
      <c r="B1222" s="31">
        <f>WEEKNUM(Tableau1[[#This Row],[Date]])</f>
        <v>19</v>
      </c>
      <c r="C1222" s="32">
        <f>debut+ROW()-ROW(Tableau1[[#Headers],[Date]])-1</f>
        <v>46510</v>
      </c>
      <c r="D1222" s="33" t="str">
        <f>UPPER(TEXT((Tableau1[[#This Row],[Date]]),"mmmm"))</f>
        <v>MAI</v>
      </c>
      <c r="E1222" s="33">
        <f>YEAR(Tableau1[[#This Row],[Date]])</f>
        <v>2027</v>
      </c>
      <c r="F1222" s="34"/>
      <c r="G1222" s="34"/>
      <c r="H1222" s="34"/>
      <c r="I1222" s="34"/>
      <c r="J1222" s="34"/>
      <c r="K1222" s="39">
        <f>MOD(Tableau1[[#This Row],[Fin
apm]]-Tableau1[[#This Row],[Début
apm]],1)+MOD(Tableau1[[#This Row],[Fin
matin]]-Tableau1[[#This Row],[Début
matin]],1)</f>
        <v>0</v>
      </c>
      <c r="L1222" s="39">
        <f>IFERROR(VLOOKUP(Tableau1[[#This Row],[Abs.]],Tmotif[],3,0),0)</f>
        <v>0</v>
      </c>
      <c r="M1222" s="46">
        <f ca="1">IF(WEEKDAY(Tableau1[[#This Row],[Date]],2)&lt;7,0,MAX(0,SUM(OFFSET(Tableau1[[#This Row],[Heures]],-6,,7))+SUM(OFFSET(Tableau1[[#This Row],[H_Abs]],-6,,7))-_HS))</f>
        <v>0</v>
      </c>
    </row>
    <row r="1223" spans="2:13" ht="15" hidden="1" customHeight="1" x14ac:dyDescent="0.25">
      <c r="B1223" s="31">
        <f>WEEKNUM(Tableau1[[#This Row],[Date]])</f>
        <v>19</v>
      </c>
      <c r="C1223" s="32">
        <f>debut+ROW()-ROW(Tableau1[[#Headers],[Date]])-1</f>
        <v>46511</v>
      </c>
      <c r="D1223" s="33" t="str">
        <f>UPPER(TEXT((Tableau1[[#This Row],[Date]]),"mmmm"))</f>
        <v>MAI</v>
      </c>
      <c r="E1223" s="33">
        <f>YEAR(Tableau1[[#This Row],[Date]])</f>
        <v>2027</v>
      </c>
      <c r="F1223" s="34"/>
      <c r="G1223" s="34"/>
      <c r="H1223" s="34"/>
      <c r="I1223" s="34"/>
      <c r="J1223" s="34"/>
      <c r="K1223" s="39">
        <f>MOD(Tableau1[[#This Row],[Fin
apm]]-Tableau1[[#This Row],[Début
apm]],1)+MOD(Tableau1[[#This Row],[Fin
matin]]-Tableau1[[#This Row],[Début
matin]],1)</f>
        <v>0</v>
      </c>
      <c r="L1223" s="39">
        <f>IFERROR(VLOOKUP(Tableau1[[#This Row],[Abs.]],Tmotif[],3,0),0)</f>
        <v>0</v>
      </c>
      <c r="M1223" s="46">
        <f ca="1">IF(WEEKDAY(Tableau1[[#This Row],[Date]],2)&lt;7,0,MAX(0,SUM(OFFSET(Tableau1[[#This Row],[Heures]],-6,,7))+SUM(OFFSET(Tableau1[[#This Row],[H_Abs]],-6,,7))-_HS))</f>
        <v>0</v>
      </c>
    </row>
    <row r="1224" spans="2:13" ht="15" hidden="1" customHeight="1" x14ac:dyDescent="0.25">
      <c r="B1224" s="31">
        <f>WEEKNUM(Tableau1[[#This Row],[Date]])</f>
        <v>19</v>
      </c>
      <c r="C1224" s="32">
        <f>debut+ROW()-ROW(Tableau1[[#Headers],[Date]])-1</f>
        <v>46512</v>
      </c>
      <c r="D1224" s="33" t="str">
        <f>UPPER(TEXT((Tableau1[[#This Row],[Date]]),"mmmm"))</f>
        <v>MAI</v>
      </c>
      <c r="E1224" s="33">
        <f>YEAR(Tableau1[[#This Row],[Date]])</f>
        <v>2027</v>
      </c>
      <c r="F1224" s="34"/>
      <c r="G1224" s="34"/>
      <c r="H1224" s="34"/>
      <c r="I1224" s="34"/>
      <c r="J1224" s="34"/>
      <c r="K1224" s="39">
        <f>MOD(Tableau1[[#This Row],[Fin
apm]]-Tableau1[[#This Row],[Début
apm]],1)+MOD(Tableau1[[#This Row],[Fin
matin]]-Tableau1[[#This Row],[Début
matin]],1)</f>
        <v>0</v>
      </c>
      <c r="L1224" s="39">
        <f>IFERROR(VLOOKUP(Tableau1[[#This Row],[Abs.]],Tmotif[],3,0),0)</f>
        <v>0</v>
      </c>
      <c r="M1224" s="46">
        <f ca="1">IF(WEEKDAY(Tableau1[[#This Row],[Date]],2)&lt;7,0,MAX(0,SUM(OFFSET(Tableau1[[#This Row],[Heures]],-6,,7))+SUM(OFFSET(Tableau1[[#This Row],[H_Abs]],-6,,7))-_HS))</f>
        <v>0</v>
      </c>
    </row>
    <row r="1225" spans="2:13" ht="15" hidden="1" customHeight="1" x14ac:dyDescent="0.25">
      <c r="B1225" s="31">
        <f>WEEKNUM(Tableau1[[#This Row],[Date]])</f>
        <v>19</v>
      </c>
      <c r="C1225" s="32">
        <f>debut+ROW()-ROW(Tableau1[[#Headers],[Date]])-1</f>
        <v>46513</v>
      </c>
      <c r="D1225" s="33" t="str">
        <f>UPPER(TEXT((Tableau1[[#This Row],[Date]]),"mmmm"))</f>
        <v>MAI</v>
      </c>
      <c r="E1225" s="33">
        <f>YEAR(Tableau1[[#This Row],[Date]])</f>
        <v>2027</v>
      </c>
      <c r="F1225" s="34"/>
      <c r="G1225" s="34"/>
      <c r="H1225" s="34"/>
      <c r="I1225" s="34"/>
      <c r="J1225" s="34"/>
      <c r="K1225" s="39">
        <f>MOD(Tableau1[[#This Row],[Fin
apm]]-Tableau1[[#This Row],[Début
apm]],1)+MOD(Tableau1[[#This Row],[Fin
matin]]-Tableau1[[#This Row],[Début
matin]],1)</f>
        <v>0</v>
      </c>
      <c r="L1225" s="39">
        <f>IFERROR(VLOOKUP(Tableau1[[#This Row],[Abs.]],Tmotif[],3,0),0)</f>
        <v>0</v>
      </c>
      <c r="M1225" s="46">
        <f ca="1">IF(WEEKDAY(Tableau1[[#This Row],[Date]],2)&lt;7,0,MAX(0,SUM(OFFSET(Tableau1[[#This Row],[Heures]],-6,,7))+SUM(OFFSET(Tableau1[[#This Row],[H_Abs]],-6,,7))-_HS))</f>
        <v>0</v>
      </c>
    </row>
    <row r="1226" spans="2:13" ht="15" hidden="1" customHeight="1" x14ac:dyDescent="0.25">
      <c r="B1226" s="31">
        <f>WEEKNUM(Tableau1[[#This Row],[Date]])</f>
        <v>19</v>
      </c>
      <c r="C1226" s="32">
        <f>debut+ROW()-ROW(Tableau1[[#Headers],[Date]])-1</f>
        <v>46514</v>
      </c>
      <c r="D1226" s="33" t="str">
        <f>UPPER(TEXT((Tableau1[[#This Row],[Date]]),"mmmm"))</f>
        <v>MAI</v>
      </c>
      <c r="E1226" s="33">
        <f>YEAR(Tableau1[[#This Row],[Date]])</f>
        <v>2027</v>
      </c>
      <c r="F1226" s="34"/>
      <c r="G1226" s="34"/>
      <c r="H1226" s="34"/>
      <c r="I1226" s="34"/>
      <c r="J1226" s="34"/>
      <c r="K1226" s="39">
        <f>MOD(Tableau1[[#This Row],[Fin
apm]]-Tableau1[[#This Row],[Début
apm]],1)+MOD(Tableau1[[#This Row],[Fin
matin]]-Tableau1[[#This Row],[Début
matin]],1)</f>
        <v>0</v>
      </c>
      <c r="L1226" s="39">
        <f>IFERROR(VLOOKUP(Tableau1[[#This Row],[Abs.]],Tmotif[],3,0),0)</f>
        <v>0</v>
      </c>
      <c r="M1226" s="46">
        <f ca="1">IF(WEEKDAY(Tableau1[[#This Row],[Date]],2)&lt;7,0,MAX(0,SUM(OFFSET(Tableau1[[#This Row],[Heures]],-6,,7))+SUM(OFFSET(Tableau1[[#This Row],[H_Abs]],-6,,7))-_HS))</f>
        <v>0</v>
      </c>
    </row>
    <row r="1227" spans="2:13" ht="15" hidden="1" customHeight="1" x14ac:dyDescent="0.25">
      <c r="B1227" s="31">
        <f>WEEKNUM(Tableau1[[#This Row],[Date]])</f>
        <v>19</v>
      </c>
      <c r="C1227" s="32">
        <f>debut+ROW()-ROW(Tableau1[[#Headers],[Date]])-1</f>
        <v>46515</v>
      </c>
      <c r="D1227" s="33" t="str">
        <f>UPPER(TEXT((Tableau1[[#This Row],[Date]]),"mmmm"))</f>
        <v>MAI</v>
      </c>
      <c r="E1227" s="33">
        <f>YEAR(Tableau1[[#This Row],[Date]])</f>
        <v>2027</v>
      </c>
      <c r="F1227" s="34"/>
      <c r="G1227" s="34"/>
      <c r="H1227" s="34"/>
      <c r="I1227" s="34"/>
      <c r="J1227" s="34"/>
      <c r="K1227" s="39">
        <f>MOD(Tableau1[[#This Row],[Fin
apm]]-Tableau1[[#This Row],[Début
apm]],1)+MOD(Tableau1[[#This Row],[Fin
matin]]-Tableau1[[#This Row],[Début
matin]],1)</f>
        <v>0</v>
      </c>
      <c r="L1227" s="39">
        <f>IFERROR(VLOOKUP(Tableau1[[#This Row],[Abs.]],Tmotif[],3,0),0)</f>
        <v>0</v>
      </c>
      <c r="M1227" s="46">
        <f ca="1">IF(WEEKDAY(Tableau1[[#This Row],[Date]],2)&lt;7,0,MAX(0,SUM(OFFSET(Tableau1[[#This Row],[Heures]],-6,,7))+SUM(OFFSET(Tableau1[[#This Row],[H_Abs]],-6,,7))-_HS))</f>
        <v>0</v>
      </c>
    </row>
    <row r="1228" spans="2:13" ht="15" hidden="1" customHeight="1" x14ac:dyDescent="0.25">
      <c r="B1228" s="31">
        <f>WEEKNUM(Tableau1[[#This Row],[Date]])</f>
        <v>20</v>
      </c>
      <c r="C1228" s="32">
        <f>debut+ROW()-ROW(Tableau1[[#Headers],[Date]])-1</f>
        <v>46516</v>
      </c>
      <c r="D1228" s="33" t="str">
        <f>UPPER(TEXT((Tableau1[[#This Row],[Date]]),"mmmm"))</f>
        <v>MAI</v>
      </c>
      <c r="E1228" s="33">
        <f>YEAR(Tableau1[[#This Row],[Date]])</f>
        <v>2027</v>
      </c>
      <c r="F1228" s="34"/>
      <c r="G1228" s="34"/>
      <c r="H1228" s="34"/>
      <c r="I1228" s="34"/>
      <c r="J1228" s="34"/>
      <c r="K1228" s="39">
        <f>MOD(Tableau1[[#This Row],[Fin
apm]]-Tableau1[[#This Row],[Début
apm]],1)+MOD(Tableau1[[#This Row],[Fin
matin]]-Tableau1[[#This Row],[Début
matin]],1)</f>
        <v>0</v>
      </c>
      <c r="L1228" s="39">
        <f>IFERROR(VLOOKUP(Tableau1[[#This Row],[Abs.]],Tmotif[],3,0),0)</f>
        <v>0</v>
      </c>
      <c r="M1228" s="46">
        <f ca="1">IF(WEEKDAY(Tableau1[[#This Row],[Date]],2)&lt;7,0,MAX(0,SUM(OFFSET(Tableau1[[#This Row],[Heures]],-6,,7))+SUM(OFFSET(Tableau1[[#This Row],[H_Abs]],-6,,7))-_HS))</f>
        <v>0</v>
      </c>
    </row>
    <row r="1229" spans="2:13" ht="15" hidden="1" customHeight="1" x14ac:dyDescent="0.25">
      <c r="B1229" s="31">
        <f>WEEKNUM(Tableau1[[#This Row],[Date]])</f>
        <v>20</v>
      </c>
      <c r="C1229" s="32">
        <f>debut+ROW()-ROW(Tableau1[[#Headers],[Date]])-1</f>
        <v>46517</v>
      </c>
      <c r="D1229" s="33" t="str">
        <f>UPPER(TEXT((Tableau1[[#This Row],[Date]]),"mmmm"))</f>
        <v>MAI</v>
      </c>
      <c r="E1229" s="33">
        <f>YEAR(Tableau1[[#This Row],[Date]])</f>
        <v>2027</v>
      </c>
      <c r="F1229" s="34"/>
      <c r="G1229" s="34"/>
      <c r="H1229" s="34"/>
      <c r="I1229" s="34"/>
      <c r="J1229" s="34"/>
      <c r="K1229" s="39">
        <f>MOD(Tableau1[[#This Row],[Fin
apm]]-Tableau1[[#This Row],[Début
apm]],1)+MOD(Tableau1[[#This Row],[Fin
matin]]-Tableau1[[#This Row],[Début
matin]],1)</f>
        <v>0</v>
      </c>
      <c r="L1229" s="39">
        <f>IFERROR(VLOOKUP(Tableau1[[#This Row],[Abs.]],Tmotif[],3,0),0)</f>
        <v>0</v>
      </c>
      <c r="M1229" s="46">
        <f ca="1">IF(WEEKDAY(Tableau1[[#This Row],[Date]],2)&lt;7,0,MAX(0,SUM(OFFSET(Tableau1[[#This Row],[Heures]],-6,,7))+SUM(OFFSET(Tableau1[[#This Row],[H_Abs]],-6,,7))-_HS))</f>
        <v>0</v>
      </c>
    </row>
    <row r="1230" spans="2:13" ht="15" hidden="1" customHeight="1" x14ac:dyDescent="0.25">
      <c r="B1230" s="31">
        <f>WEEKNUM(Tableau1[[#This Row],[Date]])</f>
        <v>20</v>
      </c>
      <c r="C1230" s="32">
        <f>debut+ROW()-ROW(Tableau1[[#Headers],[Date]])-1</f>
        <v>46518</v>
      </c>
      <c r="D1230" s="33" t="str">
        <f>UPPER(TEXT((Tableau1[[#This Row],[Date]]),"mmmm"))</f>
        <v>MAI</v>
      </c>
      <c r="E1230" s="33">
        <f>YEAR(Tableau1[[#This Row],[Date]])</f>
        <v>2027</v>
      </c>
      <c r="F1230" s="34"/>
      <c r="G1230" s="34"/>
      <c r="H1230" s="34"/>
      <c r="I1230" s="34"/>
      <c r="J1230" s="34"/>
      <c r="K1230" s="39">
        <f>MOD(Tableau1[[#This Row],[Fin
apm]]-Tableau1[[#This Row],[Début
apm]],1)+MOD(Tableau1[[#This Row],[Fin
matin]]-Tableau1[[#This Row],[Début
matin]],1)</f>
        <v>0</v>
      </c>
      <c r="L1230" s="39">
        <f>IFERROR(VLOOKUP(Tableau1[[#This Row],[Abs.]],Tmotif[],3,0),0)</f>
        <v>0</v>
      </c>
      <c r="M1230" s="46">
        <f ca="1">IF(WEEKDAY(Tableau1[[#This Row],[Date]],2)&lt;7,0,MAX(0,SUM(OFFSET(Tableau1[[#This Row],[Heures]],-6,,7))+SUM(OFFSET(Tableau1[[#This Row],[H_Abs]],-6,,7))-_HS))</f>
        <v>0</v>
      </c>
    </row>
    <row r="1231" spans="2:13" ht="15" hidden="1" customHeight="1" x14ac:dyDescent="0.25">
      <c r="B1231" s="31">
        <f>WEEKNUM(Tableau1[[#This Row],[Date]])</f>
        <v>20</v>
      </c>
      <c r="C1231" s="32">
        <f>debut+ROW()-ROW(Tableau1[[#Headers],[Date]])-1</f>
        <v>46519</v>
      </c>
      <c r="D1231" s="33" t="str">
        <f>UPPER(TEXT((Tableau1[[#This Row],[Date]]),"mmmm"))</f>
        <v>MAI</v>
      </c>
      <c r="E1231" s="33">
        <f>YEAR(Tableau1[[#This Row],[Date]])</f>
        <v>2027</v>
      </c>
      <c r="F1231" s="34"/>
      <c r="G1231" s="34"/>
      <c r="H1231" s="34"/>
      <c r="I1231" s="34"/>
      <c r="J1231" s="34"/>
      <c r="K1231" s="39">
        <f>MOD(Tableau1[[#This Row],[Fin
apm]]-Tableau1[[#This Row],[Début
apm]],1)+MOD(Tableau1[[#This Row],[Fin
matin]]-Tableau1[[#This Row],[Début
matin]],1)</f>
        <v>0</v>
      </c>
      <c r="L1231" s="39">
        <f>IFERROR(VLOOKUP(Tableau1[[#This Row],[Abs.]],Tmotif[],3,0),0)</f>
        <v>0</v>
      </c>
      <c r="M1231" s="46">
        <f ca="1">IF(WEEKDAY(Tableau1[[#This Row],[Date]],2)&lt;7,0,MAX(0,SUM(OFFSET(Tableau1[[#This Row],[Heures]],-6,,7))+SUM(OFFSET(Tableau1[[#This Row],[H_Abs]],-6,,7))-_HS))</f>
        <v>0</v>
      </c>
    </row>
    <row r="1232" spans="2:13" ht="15" hidden="1" customHeight="1" x14ac:dyDescent="0.25">
      <c r="B1232" s="31">
        <f>WEEKNUM(Tableau1[[#This Row],[Date]])</f>
        <v>20</v>
      </c>
      <c r="C1232" s="32">
        <f>debut+ROW()-ROW(Tableau1[[#Headers],[Date]])-1</f>
        <v>46520</v>
      </c>
      <c r="D1232" s="33" t="str">
        <f>UPPER(TEXT((Tableau1[[#This Row],[Date]]),"mmmm"))</f>
        <v>MAI</v>
      </c>
      <c r="E1232" s="33">
        <f>YEAR(Tableau1[[#This Row],[Date]])</f>
        <v>2027</v>
      </c>
      <c r="F1232" s="34"/>
      <c r="G1232" s="34"/>
      <c r="H1232" s="34"/>
      <c r="I1232" s="34"/>
      <c r="J1232" s="34"/>
      <c r="K1232" s="39">
        <f>MOD(Tableau1[[#This Row],[Fin
apm]]-Tableau1[[#This Row],[Début
apm]],1)+MOD(Tableau1[[#This Row],[Fin
matin]]-Tableau1[[#This Row],[Début
matin]],1)</f>
        <v>0</v>
      </c>
      <c r="L1232" s="39">
        <f>IFERROR(VLOOKUP(Tableau1[[#This Row],[Abs.]],Tmotif[],3,0),0)</f>
        <v>0</v>
      </c>
      <c r="M1232" s="46">
        <f ca="1">IF(WEEKDAY(Tableau1[[#This Row],[Date]],2)&lt;7,0,MAX(0,SUM(OFFSET(Tableau1[[#This Row],[Heures]],-6,,7))+SUM(OFFSET(Tableau1[[#This Row],[H_Abs]],-6,,7))-_HS))</f>
        <v>0</v>
      </c>
    </row>
    <row r="1233" spans="2:13" ht="15" hidden="1" customHeight="1" x14ac:dyDescent="0.25">
      <c r="B1233" s="31">
        <f>WEEKNUM(Tableau1[[#This Row],[Date]])</f>
        <v>20</v>
      </c>
      <c r="C1233" s="32">
        <f>debut+ROW()-ROW(Tableau1[[#Headers],[Date]])-1</f>
        <v>46521</v>
      </c>
      <c r="D1233" s="33" t="str">
        <f>UPPER(TEXT((Tableau1[[#This Row],[Date]]),"mmmm"))</f>
        <v>MAI</v>
      </c>
      <c r="E1233" s="33">
        <f>YEAR(Tableau1[[#This Row],[Date]])</f>
        <v>2027</v>
      </c>
      <c r="F1233" s="34"/>
      <c r="G1233" s="34"/>
      <c r="H1233" s="34"/>
      <c r="I1233" s="34"/>
      <c r="J1233" s="34"/>
      <c r="K1233" s="39">
        <f>MOD(Tableau1[[#This Row],[Fin
apm]]-Tableau1[[#This Row],[Début
apm]],1)+MOD(Tableau1[[#This Row],[Fin
matin]]-Tableau1[[#This Row],[Début
matin]],1)</f>
        <v>0</v>
      </c>
      <c r="L1233" s="39">
        <f>IFERROR(VLOOKUP(Tableau1[[#This Row],[Abs.]],Tmotif[],3,0),0)</f>
        <v>0</v>
      </c>
      <c r="M1233" s="46">
        <f ca="1">IF(WEEKDAY(Tableau1[[#This Row],[Date]],2)&lt;7,0,MAX(0,SUM(OFFSET(Tableau1[[#This Row],[Heures]],-6,,7))+SUM(OFFSET(Tableau1[[#This Row],[H_Abs]],-6,,7))-_HS))</f>
        <v>0</v>
      </c>
    </row>
    <row r="1234" spans="2:13" ht="15" hidden="1" customHeight="1" x14ac:dyDescent="0.25">
      <c r="B1234" s="31">
        <f>WEEKNUM(Tableau1[[#This Row],[Date]])</f>
        <v>20</v>
      </c>
      <c r="C1234" s="32">
        <f>debut+ROW()-ROW(Tableau1[[#Headers],[Date]])-1</f>
        <v>46522</v>
      </c>
      <c r="D1234" s="33" t="str">
        <f>UPPER(TEXT((Tableau1[[#This Row],[Date]]),"mmmm"))</f>
        <v>MAI</v>
      </c>
      <c r="E1234" s="33">
        <f>YEAR(Tableau1[[#This Row],[Date]])</f>
        <v>2027</v>
      </c>
      <c r="F1234" s="34"/>
      <c r="G1234" s="34"/>
      <c r="H1234" s="34"/>
      <c r="I1234" s="34"/>
      <c r="J1234" s="34"/>
      <c r="K1234" s="39">
        <f>MOD(Tableau1[[#This Row],[Fin
apm]]-Tableau1[[#This Row],[Début
apm]],1)+MOD(Tableau1[[#This Row],[Fin
matin]]-Tableau1[[#This Row],[Début
matin]],1)</f>
        <v>0</v>
      </c>
      <c r="L1234" s="39">
        <f>IFERROR(VLOOKUP(Tableau1[[#This Row],[Abs.]],Tmotif[],3,0),0)</f>
        <v>0</v>
      </c>
      <c r="M1234" s="46">
        <f ca="1">IF(WEEKDAY(Tableau1[[#This Row],[Date]],2)&lt;7,0,MAX(0,SUM(OFFSET(Tableau1[[#This Row],[Heures]],-6,,7))+SUM(OFFSET(Tableau1[[#This Row],[H_Abs]],-6,,7))-_HS))</f>
        <v>0</v>
      </c>
    </row>
    <row r="1235" spans="2:13" ht="15" hidden="1" customHeight="1" x14ac:dyDescent="0.25">
      <c r="B1235" s="31">
        <f>WEEKNUM(Tableau1[[#This Row],[Date]])</f>
        <v>21</v>
      </c>
      <c r="C1235" s="32">
        <f>debut+ROW()-ROW(Tableau1[[#Headers],[Date]])-1</f>
        <v>46523</v>
      </c>
      <c r="D1235" s="33" t="str">
        <f>UPPER(TEXT((Tableau1[[#This Row],[Date]]),"mmmm"))</f>
        <v>MAI</v>
      </c>
      <c r="E1235" s="33">
        <f>YEAR(Tableau1[[#This Row],[Date]])</f>
        <v>2027</v>
      </c>
      <c r="F1235" s="34"/>
      <c r="G1235" s="34"/>
      <c r="H1235" s="34"/>
      <c r="I1235" s="34"/>
      <c r="J1235" s="34"/>
      <c r="K1235" s="39">
        <f>MOD(Tableau1[[#This Row],[Fin
apm]]-Tableau1[[#This Row],[Début
apm]],1)+MOD(Tableau1[[#This Row],[Fin
matin]]-Tableau1[[#This Row],[Début
matin]],1)</f>
        <v>0</v>
      </c>
      <c r="L1235" s="39">
        <f>IFERROR(VLOOKUP(Tableau1[[#This Row],[Abs.]],Tmotif[],3,0),0)</f>
        <v>0</v>
      </c>
      <c r="M1235" s="46">
        <f ca="1">IF(WEEKDAY(Tableau1[[#This Row],[Date]],2)&lt;7,0,MAX(0,SUM(OFFSET(Tableau1[[#This Row],[Heures]],-6,,7))+SUM(OFFSET(Tableau1[[#This Row],[H_Abs]],-6,,7))-_HS))</f>
        <v>0</v>
      </c>
    </row>
    <row r="1236" spans="2:13" ht="15" hidden="1" customHeight="1" x14ac:dyDescent="0.25">
      <c r="B1236" s="31">
        <f>WEEKNUM(Tableau1[[#This Row],[Date]])</f>
        <v>21</v>
      </c>
      <c r="C1236" s="32">
        <f>debut+ROW()-ROW(Tableau1[[#Headers],[Date]])-1</f>
        <v>46524</v>
      </c>
      <c r="D1236" s="33" t="str">
        <f>UPPER(TEXT((Tableau1[[#This Row],[Date]]),"mmmm"))</f>
        <v>MAI</v>
      </c>
      <c r="E1236" s="33">
        <f>YEAR(Tableau1[[#This Row],[Date]])</f>
        <v>2027</v>
      </c>
      <c r="F1236" s="34"/>
      <c r="G1236" s="34"/>
      <c r="H1236" s="34"/>
      <c r="I1236" s="34"/>
      <c r="J1236" s="34"/>
      <c r="K1236" s="39">
        <f>MOD(Tableau1[[#This Row],[Fin
apm]]-Tableau1[[#This Row],[Début
apm]],1)+MOD(Tableau1[[#This Row],[Fin
matin]]-Tableau1[[#This Row],[Début
matin]],1)</f>
        <v>0</v>
      </c>
      <c r="L1236" s="39">
        <f>IFERROR(VLOOKUP(Tableau1[[#This Row],[Abs.]],Tmotif[],3,0),0)</f>
        <v>0</v>
      </c>
      <c r="M1236" s="46">
        <f ca="1">IF(WEEKDAY(Tableau1[[#This Row],[Date]],2)&lt;7,0,MAX(0,SUM(OFFSET(Tableau1[[#This Row],[Heures]],-6,,7))+SUM(OFFSET(Tableau1[[#This Row],[H_Abs]],-6,,7))-_HS))</f>
        <v>0</v>
      </c>
    </row>
    <row r="1237" spans="2:13" ht="15" hidden="1" customHeight="1" x14ac:dyDescent="0.25">
      <c r="B1237" s="31">
        <f>WEEKNUM(Tableau1[[#This Row],[Date]])</f>
        <v>21</v>
      </c>
      <c r="C1237" s="32">
        <f>debut+ROW()-ROW(Tableau1[[#Headers],[Date]])-1</f>
        <v>46525</v>
      </c>
      <c r="D1237" s="33" t="str">
        <f>UPPER(TEXT((Tableau1[[#This Row],[Date]]),"mmmm"))</f>
        <v>MAI</v>
      </c>
      <c r="E1237" s="33">
        <f>YEAR(Tableau1[[#This Row],[Date]])</f>
        <v>2027</v>
      </c>
      <c r="F1237" s="34"/>
      <c r="G1237" s="34"/>
      <c r="H1237" s="34"/>
      <c r="I1237" s="34"/>
      <c r="J1237" s="34"/>
      <c r="K1237" s="39">
        <f>MOD(Tableau1[[#This Row],[Fin
apm]]-Tableau1[[#This Row],[Début
apm]],1)+MOD(Tableau1[[#This Row],[Fin
matin]]-Tableau1[[#This Row],[Début
matin]],1)</f>
        <v>0</v>
      </c>
      <c r="L1237" s="39">
        <f>IFERROR(VLOOKUP(Tableau1[[#This Row],[Abs.]],Tmotif[],3,0),0)</f>
        <v>0</v>
      </c>
      <c r="M1237" s="46">
        <f ca="1">IF(WEEKDAY(Tableau1[[#This Row],[Date]],2)&lt;7,0,MAX(0,SUM(OFFSET(Tableau1[[#This Row],[Heures]],-6,,7))+SUM(OFFSET(Tableau1[[#This Row],[H_Abs]],-6,,7))-_HS))</f>
        <v>0</v>
      </c>
    </row>
    <row r="1238" spans="2:13" ht="15" hidden="1" customHeight="1" x14ac:dyDescent="0.25">
      <c r="B1238" s="31">
        <f>WEEKNUM(Tableau1[[#This Row],[Date]])</f>
        <v>21</v>
      </c>
      <c r="C1238" s="32">
        <f>debut+ROW()-ROW(Tableau1[[#Headers],[Date]])-1</f>
        <v>46526</v>
      </c>
      <c r="D1238" s="33" t="str">
        <f>UPPER(TEXT((Tableau1[[#This Row],[Date]]),"mmmm"))</f>
        <v>MAI</v>
      </c>
      <c r="E1238" s="33">
        <f>YEAR(Tableau1[[#This Row],[Date]])</f>
        <v>2027</v>
      </c>
      <c r="F1238" s="34"/>
      <c r="G1238" s="34"/>
      <c r="H1238" s="34"/>
      <c r="I1238" s="34"/>
      <c r="J1238" s="34"/>
      <c r="K1238" s="39">
        <f>MOD(Tableau1[[#This Row],[Fin
apm]]-Tableau1[[#This Row],[Début
apm]],1)+MOD(Tableau1[[#This Row],[Fin
matin]]-Tableau1[[#This Row],[Début
matin]],1)</f>
        <v>0</v>
      </c>
      <c r="L1238" s="39">
        <f>IFERROR(VLOOKUP(Tableau1[[#This Row],[Abs.]],Tmotif[],3,0),0)</f>
        <v>0</v>
      </c>
      <c r="M1238" s="46">
        <f ca="1">IF(WEEKDAY(Tableau1[[#This Row],[Date]],2)&lt;7,0,MAX(0,SUM(OFFSET(Tableau1[[#This Row],[Heures]],-6,,7))+SUM(OFFSET(Tableau1[[#This Row],[H_Abs]],-6,,7))-_HS))</f>
        <v>0</v>
      </c>
    </row>
    <row r="1239" spans="2:13" ht="15" hidden="1" customHeight="1" x14ac:dyDescent="0.25">
      <c r="B1239" s="31">
        <f>WEEKNUM(Tableau1[[#This Row],[Date]])</f>
        <v>21</v>
      </c>
      <c r="C1239" s="32">
        <f>debut+ROW()-ROW(Tableau1[[#Headers],[Date]])-1</f>
        <v>46527</v>
      </c>
      <c r="D1239" s="33" t="str">
        <f>UPPER(TEXT((Tableau1[[#This Row],[Date]]),"mmmm"))</f>
        <v>MAI</v>
      </c>
      <c r="E1239" s="33">
        <f>YEAR(Tableau1[[#This Row],[Date]])</f>
        <v>2027</v>
      </c>
      <c r="F1239" s="34"/>
      <c r="G1239" s="34"/>
      <c r="H1239" s="34"/>
      <c r="I1239" s="34"/>
      <c r="J1239" s="34"/>
      <c r="K1239" s="39">
        <f>MOD(Tableau1[[#This Row],[Fin
apm]]-Tableau1[[#This Row],[Début
apm]],1)+MOD(Tableau1[[#This Row],[Fin
matin]]-Tableau1[[#This Row],[Début
matin]],1)</f>
        <v>0</v>
      </c>
      <c r="L1239" s="39">
        <f>IFERROR(VLOOKUP(Tableau1[[#This Row],[Abs.]],Tmotif[],3,0),0)</f>
        <v>0</v>
      </c>
      <c r="M1239" s="46">
        <f ca="1">IF(WEEKDAY(Tableau1[[#This Row],[Date]],2)&lt;7,0,MAX(0,SUM(OFFSET(Tableau1[[#This Row],[Heures]],-6,,7))+SUM(OFFSET(Tableau1[[#This Row],[H_Abs]],-6,,7))-_HS))</f>
        <v>0</v>
      </c>
    </row>
    <row r="1240" spans="2:13" ht="15" hidden="1" customHeight="1" x14ac:dyDescent="0.25">
      <c r="B1240" s="31">
        <f>WEEKNUM(Tableau1[[#This Row],[Date]])</f>
        <v>21</v>
      </c>
      <c r="C1240" s="32">
        <f>debut+ROW()-ROW(Tableau1[[#Headers],[Date]])-1</f>
        <v>46528</v>
      </c>
      <c r="D1240" s="33" t="str">
        <f>UPPER(TEXT((Tableau1[[#This Row],[Date]]),"mmmm"))</f>
        <v>MAI</v>
      </c>
      <c r="E1240" s="33">
        <f>YEAR(Tableau1[[#This Row],[Date]])</f>
        <v>2027</v>
      </c>
      <c r="F1240" s="34"/>
      <c r="G1240" s="34"/>
      <c r="H1240" s="34"/>
      <c r="I1240" s="34"/>
      <c r="J1240" s="34"/>
      <c r="K1240" s="39">
        <f>MOD(Tableau1[[#This Row],[Fin
apm]]-Tableau1[[#This Row],[Début
apm]],1)+MOD(Tableau1[[#This Row],[Fin
matin]]-Tableau1[[#This Row],[Début
matin]],1)</f>
        <v>0</v>
      </c>
      <c r="L1240" s="39">
        <f>IFERROR(VLOOKUP(Tableau1[[#This Row],[Abs.]],Tmotif[],3,0),0)</f>
        <v>0</v>
      </c>
      <c r="M1240" s="46">
        <f ca="1">IF(WEEKDAY(Tableau1[[#This Row],[Date]],2)&lt;7,0,MAX(0,SUM(OFFSET(Tableau1[[#This Row],[Heures]],-6,,7))+SUM(OFFSET(Tableau1[[#This Row],[H_Abs]],-6,,7))-_HS))</f>
        <v>0</v>
      </c>
    </row>
    <row r="1241" spans="2:13" ht="15" hidden="1" customHeight="1" x14ac:dyDescent="0.25">
      <c r="B1241" s="31">
        <f>WEEKNUM(Tableau1[[#This Row],[Date]])</f>
        <v>21</v>
      </c>
      <c r="C1241" s="32">
        <f>debut+ROW()-ROW(Tableau1[[#Headers],[Date]])-1</f>
        <v>46529</v>
      </c>
      <c r="D1241" s="33" t="str">
        <f>UPPER(TEXT((Tableau1[[#This Row],[Date]]),"mmmm"))</f>
        <v>MAI</v>
      </c>
      <c r="E1241" s="33">
        <f>YEAR(Tableau1[[#This Row],[Date]])</f>
        <v>2027</v>
      </c>
      <c r="F1241" s="34"/>
      <c r="G1241" s="34"/>
      <c r="H1241" s="34"/>
      <c r="I1241" s="34"/>
      <c r="J1241" s="34"/>
      <c r="K1241" s="39">
        <f>MOD(Tableau1[[#This Row],[Fin
apm]]-Tableau1[[#This Row],[Début
apm]],1)+MOD(Tableau1[[#This Row],[Fin
matin]]-Tableau1[[#This Row],[Début
matin]],1)</f>
        <v>0</v>
      </c>
      <c r="L1241" s="39">
        <f>IFERROR(VLOOKUP(Tableau1[[#This Row],[Abs.]],Tmotif[],3,0),0)</f>
        <v>0</v>
      </c>
      <c r="M1241" s="46">
        <f ca="1">IF(WEEKDAY(Tableau1[[#This Row],[Date]],2)&lt;7,0,MAX(0,SUM(OFFSET(Tableau1[[#This Row],[Heures]],-6,,7))+SUM(OFFSET(Tableau1[[#This Row],[H_Abs]],-6,,7))-_HS))</f>
        <v>0</v>
      </c>
    </row>
    <row r="1242" spans="2:13" ht="15" hidden="1" customHeight="1" x14ac:dyDescent="0.25">
      <c r="B1242" s="31">
        <f>WEEKNUM(Tableau1[[#This Row],[Date]])</f>
        <v>22</v>
      </c>
      <c r="C1242" s="32">
        <f>debut+ROW()-ROW(Tableau1[[#Headers],[Date]])-1</f>
        <v>46530</v>
      </c>
      <c r="D1242" s="33" t="str">
        <f>UPPER(TEXT((Tableau1[[#This Row],[Date]]),"mmmm"))</f>
        <v>MAI</v>
      </c>
      <c r="E1242" s="33">
        <f>YEAR(Tableau1[[#This Row],[Date]])</f>
        <v>2027</v>
      </c>
      <c r="F1242" s="34"/>
      <c r="G1242" s="34"/>
      <c r="H1242" s="34"/>
      <c r="I1242" s="34"/>
      <c r="J1242" s="34"/>
      <c r="K1242" s="39">
        <f>MOD(Tableau1[[#This Row],[Fin
apm]]-Tableau1[[#This Row],[Début
apm]],1)+MOD(Tableau1[[#This Row],[Fin
matin]]-Tableau1[[#This Row],[Début
matin]],1)</f>
        <v>0</v>
      </c>
      <c r="L1242" s="39">
        <f>IFERROR(VLOOKUP(Tableau1[[#This Row],[Abs.]],Tmotif[],3,0),0)</f>
        <v>0</v>
      </c>
      <c r="M1242" s="46">
        <f ca="1">IF(WEEKDAY(Tableau1[[#This Row],[Date]],2)&lt;7,0,MAX(0,SUM(OFFSET(Tableau1[[#This Row],[Heures]],-6,,7))+SUM(OFFSET(Tableau1[[#This Row],[H_Abs]],-6,,7))-_HS))</f>
        <v>0</v>
      </c>
    </row>
    <row r="1243" spans="2:13" ht="15" hidden="1" customHeight="1" x14ac:dyDescent="0.25">
      <c r="B1243" s="31">
        <f>WEEKNUM(Tableau1[[#This Row],[Date]])</f>
        <v>22</v>
      </c>
      <c r="C1243" s="32">
        <f>debut+ROW()-ROW(Tableau1[[#Headers],[Date]])-1</f>
        <v>46531</v>
      </c>
      <c r="D1243" s="33" t="str">
        <f>UPPER(TEXT((Tableau1[[#This Row],[Date]]),"mmmm"))</f>
        <v>MAI</v>
      </c>
      <c r="E1243" s="33">
        <f>YEAR(Tableau1[[#This Row],[Date]])</f>
        <v>2027</v>
      </c>
      <c r="F1243" s="34"/>
      <c r="G1243" s="34"/>
      <c r="H1243" s="34"/>
      <c r="I1243" s="34"/>
      <c r="J1243" s="34"/>
      <c r="K1243" s="39">
        <f>MOD(Tableau1[[#This Row],[Fin
apm]]-Tableau1[[#This Row],[Début
apm]],1)+MOD(Tableau1[[#This Row],[Fin
matin]]-Tableau1[[#This Row],[Début
matin]],1)</f>
        <v>0</v>
      </c>
      <c r="L1243" s="39">
        <f>IFERROR(VLOOKUP(Tableau1[[#This Row],[Abs.]],Tmotif[],3,0),0)</f>
        <v>0</v>
      </c>
      <c r="M1243" s="46">
        <f ca="1">IF(WEEKDAY(Tableau1[[#This Row],[Date]],2)&lt;7,0,MAX(0,SUM(OFFSET(Tableau1[[#This Row],[Heures]],-6,,7))+SUM(OFFSET(Tableau1[[#This Row],[H_Abs]],-6,,7))-_HS))</f>
        <v>0</v>
      </c>
    </row>
    <row r="1244" spans="2:13" ht="15" hidden="1" customHeight="1" x14ac:dyDescent="0.25">
      <c r="B1244" s="31">
        <f>WEEKNUM(Tableau1[[#This Row],[Date]])</f>
        <v>22</v>
      </c>
      <c r="C1244" s="32">
        <f>debut+ROW()-ROW(Tableau1[[#Headers],[Date]])-1</f>
        <v>46532</v>
      </c>
      <c r="D1244" s="33" t="str">
        <f>UPPER(TEXT((Tableau1[[#This Row],[Date]]),"mmmm"))</f>
        <v>MAI</v>
      </c>
      <c r="E1244" s="33">
        <f>YEAR(Tableau1[[#This Row],[Date]])</f>
        <v>2027</v>
      </c>
      <c r="F1244" s="34"/>
      <c r="G1244" s="34"/>
      <c r="H1244" s="34"/>
      <c r="I1244" s="34"/>
      <c r="J1244" s="34"/>
      <c r="K1244" s="39">
        <f>MOD(Tableau1[[#This Row],[Fin
apm]]-Tableau1[[#This Row],[Début
apm]],1)+MOD(Tableau1[[#This Row],[Fin
matin]]-Tableau1[[#This Row],[Début
matin]],1)</f>
        <v>0</v>
      </c>
      <c r="L1244" s="39">
        <f>IFERROR(VLOOKUP(Tableau1[[#This Row],[Abs.]],Tmotif[],3,0),0)</f>
        <v>0</v>
      </c>
      <c r="M1244" s="46">
        <f ca="1">IF(WEEKDAY(Tableau1[[#This Row],[Date]],2)&lt;7,0,MAX(0,SUM(OFFSET(Tableau1[[#This Row],[Heures]],-6,,7))+SUM(OFFSET(Tableau1[[#This Row],[H_Abs]],-6,,7))-_HS))</f>
        <v>0</v>
      </c>
    </row>
    <row r="1245" spans="2:13" ht="15" hidden="1" customHeight="1" x14ac:dyDescent="0.25">
      <c r="B1245" s="31">
        <f>WEEKNUM(Tableau1[[#This Row],[Date]])</f>
        <v>22</v>
      </c>
      <c r="C1245" s="32">
        <f>debut+ROW()-ROW(Tableau1[[#Headers],[Date]])-1</f>
        <v>46533</v>
      </c>
      <c r="D1245" s="33" t="str">
        <f>UPPER(TEXT((Tableau1[[#This Row],[Date]]),"mmmm"))</f>
        <v>MAI</v>
      </c>
      <c r="E1245" s="33">
        <f>YEAR(Tableau1[[#This Row],[Date]])</f>
        <v>2027</v>
      </c>
      <c r="F1245" s="34"/>
      <c r="G1245" s="34"/>
      <c r="H1245" s="34"/>
      <c r="I1245" s="34"/>
      <c r="J1245" s="34"/>
      <c r="K1245" s="39">
        <f>MOD(Tableau1[[#This Row],[Fin
apm]]-Tableau1[[#This Row],[Début
apm]],1)+MOD(Tableau1[[#This Row],[Fin
matin]]-Tableau1[[#This Row],[Début
matin]],1)</f>
        <v>0</v>
      </c>
      <c r="L1245" s="39">
        <f>IFERROR(VLOOKUP(Tableau1[[#This Row],[Abs.]],Tmotif[],3,0),0)</f>
        <v>0</v>
      </c>
      <c r="M1245" s="46">
        <f ca="1">IF(WEEKDAY(Tableau1[[#This Row],[Date]],2)&lt;7,0,MAX(0,SUM(OFFSET(Tableau1[[#This Row],[Heures]],-6,,7))+SUM(OFFSET(Tableau1[[#This Row],[H_Abs]],-6,,7))-_HS))</f>
        <v>0</v>
      </c>
    </row>
    <row r="1246" spans="2:13" ht="15" hidden="1" customHeight="1" x14ac:dyDescent="0.25">
      <c r="B1246" s="31">
        <f>WEEKNUM(Tableau1[[#This Row],[Date]])</f>
        <v>22</v>
      </c>
      <c r="C1246" s="32">
        <f>debut+ROW()-ROW(Tableau1[[#Headers],[Date]])-1</f>
        <v>46534</v>
      </c>
      <c r="D1246" s="33" t="str">
        <f>UPPER(TEXT((Tableau1[[#This Row],[Date]]),"mmmm"))</f>
        <v>MAI</v>
      </c>
      <c r="E1246" s="33">
        <f>YEAR(Tableau1[[#This Row],[Date]])</f>
        <v>2027</v>
      </c>
      <c r="F1246" s="34"/>
      <c r="G1246" s="34"/>
      <c r="H1246" s="34"/>
      <c r="I1246" s="34"/>
      <c r="J1246" s="34"/>
      <c r="K1246" s="39">
        <f>MOD(Tableau1[[#This Row],[Fin
apm]]-Tableau1[[#This Row],[Début
apm]],1)+MOD(Tableau1[[#This Row],[Fin
matin]]-Tableau1[[#This Row],[Début
matin]],1)</f>
        <v>0</v>
      </c>
      <c r="L1246" s="39">
        <f>IFERROR(VLOOKUP(Tableau1[[#This Row],[Abs.]],Tmotif[],3,0),0)</f>
        <v>0</v>
      </c>
      <c r="M1246" s="46">
        <f ca="1">IF(WEEKDAY(Tableau1[[#This Row],[Date]],2)&lt;7,0,MAX(0,SUM(OFFSET(Tableau1[[#This Row],[Heures]],-6,,7))+SUM(OFFSET(Tableau1[[#This Row],[H_Abs]],-6,,7))-_HS))</f>
        <v>0</v>
      </c>
    </row>
    <row r="1247" spans="2:13" ht="15" hidden="1" customHeight="1" x14ac:dyDescent="0.25">
      <c r="B1247" s="31">
        <f>WEEKNUM(Tableau1[[#This Row],[Date]])</f>
        <v>22</v>
      </c>
      <c r="C1247" s="32">
        <f>debut+ROW()-ROW(Tableau1[[#Headers],[Date]])-1</f>
        <v>46535</v>
      </c>
      <c r="D1247" s="33" t="str">
        <f>UPPER(TEXT((Tableau1[[#This Row],[Date]]),"mmmm"))</f>
        <v>MAI</v>
      </c>
      <c r="E1247" s="33">
        <f>YEAR(Tableau1[[#This Row],[Date]])</f>
        <v>2027</v>
      </c>
      <c r="F1247" s="34"/>
      <c r="G1247" s="34"/>
      <c r="H1247" s="34"/>
      <c r="I1247" s="34"/>
      <c r="J1247" s="34"/>
      <c r="K1247" s="39">
        <f>MOD(Tableau1[[#This Row],[Fin
apm]]-Tableau1[[#This Row],[Début
apm]],1)+MOD(Tableau1[[#This Row],[Fin
matin]]-Tableau1[[#This Row],[Début
matin]],1)</f>
        <v>0</v>
      </c>
      <c r="L1247" s="39">
        <f>IFERROR(VLOOKUP(Tableau1[[#This Row],[Abs.]],Tmotif[],3,0),0)</f>
        <v>0</v>
      </c>
      <c r="M1247" s="46">
        <f ca="1">IF(WEEKDAY(Tableau1[[#This Row],[Date]],2)&lt;7,0,MAX(0,SUM(OFFSET(Tableau1[[#This Row],[Heures]],-6,,7))+SUM(OFFSET(Tableau1[[#This Row],[H_Abs]],-6,,7))-_HS))</f>
        <v>0</v>
      </c>
    </row>
    <row r="1248" spans="2:13" ht="15" hidden="1" customHeight="1" x14ac:dyDescent="0.25">
      <c r="B1248" s="31">
        <f>WEEKNUM(Tableau1[[#This Row],[Date]])</f>
        <v>22</v>
      </c>
      <c r="C1248" s="32">
        <f>debut+ROW()-ROW(Tableau1[[#Headers],[Date]])-1</f>
        <v>46536</v>
      </c>
      <c r="D1248" s="33" t="str">
        <f>UPPER(TEXT((Tableau1[[#This Row],[Date]]),"mmmm"))</f>
        <v>MAI</v>
      </c>
      <c r="E1248" s="33">
        <f>YEAR(Tableau1[[#This Row],[Date]])</f>
        <v>2027</v>
      </c>
      <c r="F1248" s="34"/>
      <c r="G1248" s="34"/>
      <c r="H1248" s="34"/>
      <c r="I1248" s="34"/>
      <c r="J1248" s="34"/>
      <c r="K1248" s="39">
        <f>MOD(Tableau1[[#This Row],[Fin
apm]]-Tableau1[[#This Row],[Début
apm]],1)+MOD(Tableau1[[#This Row],[Fin
matin]]-Tableau1[[#This Row],[Début
matin]],1)</f>
        <v>0</v>
      </c>
      <c r="L1248" s="39">
        <f>IFERROR(VLOOKUP(Tableau1[[#This Row],[Abs.]],Tmotif[],3,0),0)</f>
        <v>0</v>
      </c>
      <c r="M1248" s="46">
        <f ca="1">IF(WEEKDAY(Tableau1[[#This Row],[Date]],2)&lt;7,0,MAX(0,SUM(OFFSET(Tableau1[[#This Row],[Heures]],-6,,7))+SUM(OFFSET(Tableau1[[#This Row],[H_Abs]],-6,,7))-_HS))</f>
        <v>0</v>
      </c>
    </row>
    <row r="1249" spans="2:13" ht="15" hidden="1" customHeight="1" x14ac:dyDescent="0.25">
      <c r="B1249" s="31">
        <f>WEEKNUM(Tableau1[[#This Row],[Date]])</f>
        <v>23</v>
      </c>
      <c r="C1249" s="32">
        <f>debut+ROW()-ROW(Tableau1[[#Headers],[Date]])-1</f>
        <v>46537</v>
      </c>
      <c r="D1249" s="33" t="str">
        <f>UPPER(TEXT((Tableau1[[#This Row],[Date]]),"mmmm"))</f>
        <v>MAI</v>
      </c>
      <c r="E1249" s="33">
        <f>YEAR(Tableau1[[#This Row],[Date]])</f>
        <v>2027</v>
      </c>
      <c r="F1249" s="34"/>
      <c r="G1249" s="34"/>
      <c r="H1249" s="34"/>
      <c r="I1249" s="34"/>
      <c r="J1249" s="34"/>
      <c r="K1249" s="39">
        <f>MOD(Tableau1[[#This Row],[Fin
apm]]-Tableau1[[#This Row],[Début
apm]],1)+MOD(Tableau1[[#This Row],[Fin
matin]]-Tableau1[[#This Row],[Début
matin]],1)</f>
        <v>0</v>
      </c>
      <c r="L1249" s="39">
        <f>IFERROR(VLOOKUP(Tableau1[[#This Row],[Abs.]],Tmotif[],3,0),0)</f>
        <v>0</v>
      </c>
      <c r="M1249" s="46">
        <f ca="1">IF(WEEKDAY(Tableau1[[#This Row],[Date]],2)&lt;7,0,MAX(0,SUM(OFFSET(Tableau1[[#This Row],[Heures]],-6,,7))+SUM(OFFSET(Tableau1[[#This Row],[H_Abs]],-6,,7))-_HS))</f>
        <v>0</v>
      </c>
    </row>
    <row r="1250" spans="2:13" ht="15" hidden="1" customHeight="1" x14ac:dyDescent="0.25">
      <c r="B1250" s="31">
        <f>WEEKNUM(Tableau1[[#This Row],[Date]])</f>
        <v>23</v>
      </c>
      <c r="C1250" s="32">
        <f>debut+ROW()-ROW(Tableau1[[#Headers],[Date]])-1</f>
        <v>46538</v>
      </c>
      <c r="D1250" s="33" t="str">
        <f>UPPER(TEXT((Tableau1[[#This Row],[Date]]),"mmmm"))</f>
        <v>MAI</v>
      </c>
      <c r="E1250" s="33">
        <f>YEAR(Tableau1[[#This Row],[Date]])</f>
        <v>2027</v>
      </c>
      <c r="F1250" s="34"/>
      <c r="G1250" s="34"/>
      <c r="H1250" s="34"/>
      <c r="I1250" s="34"/>
      <c r="J1250" s="34"/>
      <c r="K1250" s="39">
        <f>MOD(Tableau1[[#This Row],[Fin
apm]]-Tableau1[[#This Row],[Début
apm]],1)+MOD(Tableau1[[#This Row],[Fin
matin]]-Tableau1[[#This Row],[Début
matin]],1)</f>
        <v>0</v>
      </c>
      <c r="L1250" s="39">
        <f>IFERROR(VLOOKUP(Tableau1[[#This Row],[Abs.]],Tmotif[],3,0),0)</f>
        <v>0</v>
      </c>
      <c r="M1250" s="46">
        <f ca="1">IF(WEEKDAY(Tableau1[[#This Row],[Date]],2)&lt;7,0,MAX(0,SUM(OFFSET(Tableau1[[#This Row],[Heures]],-6,,7))+SUM(OFFSET(Tableau1[[#This Row],[H_Abs]],-6,,7))-_HS))</f>
        <v>0</v>
      </c>
    </row>
    <row r="1251" spans="2:13" ht="15" hidden="1" customHeight="1" x14ac:dyDescent="0.25">
      <c r="B1251" s="31">
        <f>WEEKNUM(Tableau1[[#This Row],[Date]])</f>
        <v>23</v>
      </c>
      <c r="C1251" s="32">
        <f>debut+ROW()-ROW(Tableau1[[#Headers],[Date]])-1</f>
        <v>46539</v>
      </c>
      <c r="D1251" s="33" t="str">
        <f>UPPER(TEXT((Tableau1[[#This Row],[Date]]),"mmmm"))</f>
        <v>JUIN</v>
      </c>
      <c r="E1251" s="33">
        <f>YEAR(Tableau1[[#This Row],[Date]])</f>
        <v>2027</v>
      </c>
      <c r="F1251" s="34"/>
      <c r="G1251" s="34"/>
      <c r="H1251" s="34"/>
      <c r="I1251" s="34"/>
      <c r="J1251" s="34"/>
      <c r="K1251" s="39">
        <f>MOD(Tableau1[[#This Row],[Fin
apm]]-Tableau1[[#This Row],[Début
apm]],1)+MOD(Tableau1[[#This Row],[Fin
matin]]-Tableau1[[#This Row],[Début
matin]],1)</f>
        <v>0</v>
      </c>
      <c r="L1251" s="39">
        <f>IFERROR(VLOOKUP(Tableau1[[#This Row],[Abs.]],Tmotif[],3,0),0)</f>
        <v>0</v>
      </c>
      <c r="M1251" s="46">
        <f ca="1">IF(WEEKDAY(Tableau1[[#This Row],[Date]],2)&lt;7,0,MAX(0,SUM(OFFSET(Tableau1[[#This Row],[Heures]],-6,,7))+SUM(OFFSET(Tableau1[[#This Row],[H_Abs]],-6,,7))-_HS))</f>
        <v>0</v>
      </c>
    </row>
    <row r="1252" spans="2:13" ht="15" hidden="1" customHeight="1" x14ac:dyDescent="0.25">
      <c r="B1252" s="31">
        <f>WEEKNUM(Tableau1[[#This Row],[Date]])</f>
        <v>23</v>
      </c>
      <c r="C1252" s="32">
        <f>debut+ROW()-ROW(Tableau1[[#Headers],[Date]])-1</f>
        <v>46540</v>
      </c>
      <c r="D1252" s="33" t="str">
        <f>UPPER(TEXT((Tableau1[[#This Row],[Date]]),"mmmm"))</f>
        <v>JUIN</v>
      </c>
      <c r="E1252" s="33">
        <f>YEAR(Tableau1[[#This Row],[Date]])</f>
        <v>2027</v>
      </c>
      <c r="F1252" s="34"/>
      <c r="G1252" s="34"/>
      <c r="H1252" s="34"/>
      <c r="I1252" s="34"/>
      <c r="J1252" s="34"/>
      <c r="K1252" s="39">
        <f>MOD(Tableau1[[#This Row],[Fin
apm]]-Tableau1[[#This Row],[Début
apm]],1)+MOD(Tableau1[[#This Row],[Fin
matin]]-Tableau1[[#This Row],[Début
matin]],1)</f>
        <v>0</v>
      </c>
      <c r="L1252" s="39">
        <f>IFERROR(VLOOKUP(Tableau1[[#This Row],[Abs.]],Tmotif[],3,0),0)</f>
        <v>0</v>
      </c>
      <c r="M1252" s="46">
        <f ca="1">IF(WEEKDAY(Tableau1[[#This Row],[Date]],2)&lt;7,0,MAX(0,SUM(OFFSET(Tableau1[[#This Row],[Heures]],-6,,7))+SUM(OFFSET(Tableau1[[#This Row],[H_Abs]],-6,,7))-_HS))</f>
        <v>0</v>
      </c>
    </row>
    <row r="1253" spans="2:13" ht="15" hidden="1" customHeight="1" x14ac:dyDescent="0.25">
      <c r="B1253" s="31">
        <f>WEEKNUM(Tableau1[[#This Row],[Date]])</f>
        <v>23</v>
      </c>
      <c r="C1253" s="32">
        <f>debut+ROW()-ROW(Tableau1[[#Headers],[Date]])-1</f>
        <v>46541</v>
      </c>
      <c r="D1253" s="33" t="str">
        <f>UPPER(TEXT((Tableau1[[#This Row],[Date]]),"mmmm"))</f>
        <v>JUIN</v>
      </c>
      <c r="E1253" s="33">
        <f>YEAR(Tableau1[[#This Row],[Date]])</f>
        <v>2027</v>
      </c>
      <c r="F1253" s="34"/>
      <c r="G1253" s="34"/>
      <c r="H1253" s="34"/>
      <c r="I1253" s="34"/>
      <c r="J1253" s="34"/>
      <c r="K1253" s="39">
        <f>MOD(Tableau1[[#This Row],[Fin
apm]]-Tableau1[[#This Row],[Début
apm]],1)+MOD(Tableau1[[#This Row],[Fin
matin]]-Tableau1[[#This Row],[Début
matin]],1)</f>
        <v>0</v>
      </c>
      <c r="L1253" s="39">
        <f>IFERROR(VLOOKUP(Tableau1[[#This Row],[Abs.]],Tmotif[],3,0),0)</f>
        <v>0</v>
      </c>
      <c r="M1253" s="46">
        <f ca="1">IF(WEEKDAY(Tableau1[[#This Row],[Date]],2)&lt;7,0,MAX(0,SUM(OFFSET(Tableau1[[#This Row],[Heures]],-6,,7))+SUM(OFFSET(Tableau1[[#This Row],[H_Abs]],-6,,7))-_HS))</f>
        <v>0</v>
      </c>
    </row>
    <row r="1254" spans="2:13" ht="15" hidden="1" customHeight="1" x14ac:dyDescent="0.25">
      <c r="B1254" s="31">
        <f>WEEKNUM(Tableau1[[#This Row],[Date]])</f>
        <v>23</v>
      </c>
      <c r="C1254" s="32">
        <f>debut+ROW()-ROW(Tableau1[[#Headers],[Date]])-1</f>
        <v>46542</v>
      </c>
      <c r="D1254" s="33" t="str">
        <f>UPPER(TEXT((Tableau1[[#This Row],[Date]]),"mmmm"))</f>
        <v>JUIN</v>
      </c>
      <c r="E1254" s="33">
        <f>YEAR(Tableau1[[#This Row],[Date]])</f>
        <v>2027</v>
      </c>
      <c r="F1254" s="34"/>
      <c r="G1254" s="34"/>
      <c r="H1254" s="34"/>
      <c r="I1254" s="34"/>
      <c r="J1254" s="34"/>
      <c r="K1254" s="39">
        <f>MOD(Tableau1[[#This Row],[Fin
apm]]-Tableau1[[#This Row],[Début
apm]],1)+MOD(Tableau1[[#This Row],[Fin
matin]]-Tableau1[[#This Row],[Début
matin]],1)</f>
        <v>0</v>
      </c>
      <c r="L1254" s="39">
        <f>IFERROR(VLOOKUP(Tableau1[[#This Row],[Abs.]],Tmotif[],3,0),0)</f>
        <v>0</v>
      </c>
      <c r="M1254" s="46">
        <f ca="1">IF(WEEKDAY(Tableau1[[#This Row],[Date]],2)&lt;7,0,MAX(0,SUM(OFFSET(Tableau1[[#This Row],[Heures]],-6,,7))+SUM(OFFSET(Tableau1[[#This Row],[H_Abs]],-6,,7))-_HS))</f>
        <v>0</v>
      </c>
    </row>
    <row r="1255" spans="2:13" ht="15" hidden="1" customHeight="1" x14ac:dyDescent="0.25">
      <c r="B1255" s="31">
        <f>WEEKNUM(Tableau1[[#This Row],[Date]])</f>
        <v>23</v>
      </c>
      <c r="C1255" s="32">
        <f>debut+ROW()-ROW(Tableau1[[#Headers],[Date]])-1</f>
        <v>46543</v>
      </c>
      <c r="D1255" s="33" t="str">
        <f>UPPER(TEXT((Tableau1[[#This Row],[Date]]),"mmmm"))</f>
        <v>JUIN</v>
      </c>
      <c r="E1255" s="33">
        <f>YEAR(Tableau1[[#This Row],[Date]])</f>
        <v>2027</v>
      </c>
      <c r="F1255" s="34"/>
      <c r="G1255" s="34"/>
      <c r="H1255" s="34"/>
      <c r="I1255" s="34"/>
      <c r="J1255" s="34"/>
      <c r="K1255" s="39">
        <f>MOD(Tableau1[[#This Row],[Fin
apm]]-Tableau1[[#This Row],[Début
apm]],1)+MOD(Tableau1[[#This Row],[Fin
matin]]-Tableau1[[#This Row],[Début
matin]],1)</f>
        <v>0</v>
      </c>
      <c r="L1255" s="39">
        <f>IFERROR(VLOOKUP(Tableau1[[#This Row],[Abs.]],Tmotif[],3,0),0)</f>
        <v>0</v>
      </c>
      <c r="M1255" s="46">
        <f ca="1">IF(WEEKDAY(Tableau1[[#This Row],[Date]],2)&lt;7,0,MAX(0,SUM(OFFSET(Tableau1[[#This Row],[Heures]],-6,,7))+SUM(OFFSET(Tableau1[[#This Row],[H_Abs]],-6,,7))-_HS))</f>
        <v>0</v>
      </c>
    </row>
    <row r="1256" spans="2:13" ht="15" hidden="1" customHeight="1" x14ac:dyDescent="0.25">
      <c r="B1256" s="31">
        <f>WEEKNUM(Tableau1[[#This Row],[Date]])</f>
        <v>24</v>
      </c>
      <c r="C1256" s="32">
        <f>debut+ROW()-ROW(Tableau1[[#Headers],[Date]])-1</f>
        <v>46544</v>
      </c>
      <c r="D1256" s="33" t="str">
        <f>UPPER(TEXT((Tableau1[[#This Row],[Date]]),"mmmm"))</f>
        <v>JUIN</v>
      </c>
      <c r="E1256" s="33">
        <f>YEAR(Tableau1[[#This Row],[Date]])</f>
        <v>2027</v>
      </c>
      <c r="F1256" s="34"/>
      <c r="G1256" s="34"/>
      <c r="H1256" s="34"/>
      <c r="I1256" s="34"/>
      <c r="J1256" s="34"/>
      <c r="K1256" s="39">
        <f>MOD(Tableau1[[#This Row],[Fin
apm]]-Tableau1[[#This Row],[Début
apm]],1)+MOD(Tableau1[[#This Row],[Fin
matin]]-Tableau1[[#This Row],[Début
matin]],1)</f>
        <v>0</v>
      </c>
      <c r="L1256" s="39">
        <f>IFERROR(VLOOKUP(Tableau1[[#This Row],[Abs.]],Tmotif[],3,0),0)</f>
        <v>0</v>
      </c>
      <c r="M1256" s="46">
        <f ca="1">IF(WEEKDAY(Tableau1[[#This Row],[Date]],2)&lt;7,0,MAX(0,SUM(OFFSET(Tableau1[[#This Row],[Heures]],-6,,7))+SUM(OFFSET(Tableau1[[#This Row],[H_Abs]],-6,,7))-_HS))</f>
        <v>0</v>
      </c>
    </row>
    <row r="1257" spans="2:13" ht="15" hidden="1" customHeight="1" x14ac:dyDescent="0.25">
      <c r="B1257" s="31">
        <f>WEEKNUM(Tableau1[[#This Row],[Date]])</f>
        <v>24</v>
      </c>
      <c r="C1257" s="32">
        <f>debut+ROW()-ROW(Tableau1[[#Headers],[Date]])-1</f>
        <v>46545</v>
      </c>
      <c r="D1257" s="33" t="str">
        <f>UPPER(TEXT((Tableau1[[#This Row],[Date]]),"mmmm"))</f>
        <v>JUIN</v>
      </c>
      <c r="E1257" s="33">
        <f>YEAR(Tableau1[[#This Row],[Date]])</f>
        <v>2027</v>
      </c>
      <c r="F1257" s="34"/>
      <c r="G1257" s="34"/>
      <c r="H1257" s="34"/>
      <c r="I1257" s="34"/>
      <c r="J1257" s="34"/>
      <c r="K1257" s="39">
        <f>MOD(Tableau1[[#This Row],[Fin
apm]]-Tableau1[[#This Row],[Début
apm]],1)+MOD(Tableau1[[#This Row],[Fin
matin]]-Tableau1[[#This Row],[Début
matin]],1)</f>
        <v>0</v>
      </c>
      <c r="L1257" s="39">
        <f>IFERROR(VLOOKUP(Tableau1[[#This Row],[Abs.]],Tmotif[],3,0),0)</f>
        <v>0</v>
      </c>
      <c r="M1257" s="46">
        <f ca="1">IF(WEEKDAY(Tableau1[[#This Row],[Date]],2)&lt;7,0,MAX(0,SUM(OFFSET(Tableau1[[#This Row],[Heures]],-6,,7))+SUM(OFFSET(Tableau1[[#This Row],[H_Abs]],-6,,7))-_HS))</f>
        <v>0</v>
      </c>
    </row>
    <row r="1258" spans="2:13" ht="15" hidden="1" customHeight="1" x14ac:dyDescent="0.25">
      <c r="B1258" s="31">
        <f>WEEKNUM(Tableau1[[#This Row],[Date]])</f>
        <v>24</v>
      </c>
      <c r="C1258" s="32">
        <f>debut+ROW()-ROW(Tableau1[[#Headers],[Date]])-1</f>
        <v>46546</v>
      </c>
      <c r="D1258" s="33" t="str">
        <f>UPPER(TEXT((Tableau1[[#This Row],[Date]]),"mmmm"))</f>
        <v>JUIN</v>
      </c>
      <c r="E1258" s="33">
        <f>YEAR(Tableau1[[#This Row],[Date]])</f>
        <v>2027</v>
      </c>
      <c r="F1258" s="34"/>
      <c r="G1258" s="34"/>
      <c r="H1258" s="34"/>
      <c r="I1258" s="34"/>
      <c r="J1258" s="34"/>
      <c r="K1258" s="39">
        <f>MOD(Tableau1[[#This Row],[Fin
apm]]-Tableau1[[#This Row],[Début
apm]],1)+MOD(Tableau1[[#This Row],[Fin
matin]]-Tableau1[[#This Row],[Début
matin]],1)</f>
        <v>0</v>
      </c>
      <c r="L1258" s="39">
        <f>IFERROR(VLOOKUP(Tableau1[[#This Row],[Abs.]],Tmotif[],3,0),0)</f>
        <v>0</v>
      </c>
      <c r="M1258" s="46">
        <f ca="1">IF(WEEKDAY(Tableau1[[#This Row],[Date]],2)&lt;7,0,MAX(0,SUM(OFFSET(Tableau1[[#This Row],[Heures]],-6,,7))+SUM(OFFSET(Tableau1[[#This Row],[H_Abs]],-6,,7))-_HS))</f>
        <v>0</v>
      </c>
    </row>
    <row r="1259" spans="2:13" ht="15" hidden="1" customHeight="1" x14ac:dyDescent="0.25">
      <c r="B1259" s="31">
        <f>WEEKNUM(Tableau1[[#This Row],[Date]])</f>
        <v>24</v>
      </c>
      <c r="C1259" s="32">
        <f>debut+ROW()-ROW(Tableau1[[#Headers],[Date]])-1</f>
        <v>46547</v>
      </c>
      <c r="D1259" s="33" t="str">
        <f>UPPER(TEXT((Tableau1[[#This Row],[Date]]),"mmmm"))</f>
        <v>JUIN</v>
      </c>
      <c r="E1259" s="33">
        <f>YEAR(Tableau1[[#This Row],[Date]])</f>
        <v>2027</v>
      </c>
      <c r="F1259" s="34"/>
      <c r="G1259" s="34"/>
      <c r="H1259" s="34"/>
      <c r="I1259" s="34"/>
      <c r="J1259" s="34"/>
      <c r="K1259" s="39">
        <f>MOD(Tableau1[[#This Row],[Fin
apm]]-Tableau1[[#This Row],[Début
apm]],1)+MOD(Tableau1[[#This Row],[Fin
matin]]-Tableau1[[#This Row],[Début
matin]],1)</f>
        <v>0</v>
      </c>
      <c r="L1259" s="39">
        <f>IFERROR(VLOOKUP(Tableau1[[#This Row],[Abs.]],Tmotif[],3,0),0)</f>
        <v>0</v>
      </c>
      <c r="M1259" s="46">
        <f ca="1">IF(WEEKDAY(Tableau1[[#This Row],[Date]],2)&lt;7,0,MAX(0,SUM(OFFSET(Tableau1[[#This Row],[Heures]],-6,,7))+SUM(OFFSET(Tableau1[[#This Row],[H_Abs]],-6,,7))-_HS))</f>
        <v>0</v>
      </c>
    </row>
    <row r="1260" spans="2:13" ht="15" hidden="1" customHeight="1" x14ac:dyDescent="0.25">
      <c r="B1260" s="31">
        <f>WEEKNUM(Tableau1[[#This Row],[Date]])</f>
        <v>24</v>
      </c>
      <c r="C1260" s="32">
        <f>debut+ROW()-ROW(Tableau1[[#Headers],[Date]])-1</f>
        <v>46548</v>
      </c>
      <c r="D1260" s="33" t="str">
        <f>UPPER(TEXT((Tableau1[[#This Row],[Date]]),"mmmm"))</f>
        <v>JUIN</v>
      </c>
      <c r="E1260" s="33">
        <f>YEAR(Tableau1[[#This Row],[Date]])</f>
        <v>2027</v>
      </c>
      <c r="F1260" s="34"/>
      <c r="G1260" s="34"/>
      <c r="H1260" s="34"/>
      <c r="I1260" s="34"/>
      <c r="J1260" s="34"/>
      <c r="K1260" s="39">
        <f>MOD(Tableau1[[#This Row],[Fin
apm]]-Tableau1[[#This Row],[Début
apm]],1)+MOD(Tableau1[[#This Row],[Fin
matin]]-Tableau1[[#This Row],[Début
matin]],1)</f>
        <v>0</v>
      </c>
      <c r="L1260" s="39">
        <f>IFERROR(VLOOKUP(Tableau1[[#This Row],[Abs.]],Tmotif[],3,0),0)</f>
        <v>0</v>
      </c>
      <c r="M1260" s="46">
        <f ca="1">IF(WEEKDAY(Tableau1[[#This Row],[Date]],2)&lt;7,0,MAX(0,SUM(OFFSET(Tableau1[[#This Row],[Heures]],-6,,7))+SUM(OFFSET(Tableau1[[#This Row],[H_Abs]],-6,,7))-_HS))</f>
        <v>0</v>
      </c>
    </row>
    <row r="1261" spans="2:13" ht="15" hidden="1" customHeight="1" x14ac:dyDescent="0.25">
      <c r="B1261" s="31">
        <f>WEEKNUM(Tableau1[[#This Row],[Date]])</f>
        <v>24</v>
      </c>
      <c r="C1261" s="32">
        <f>debut+ROW()-ROW(Tableau1[[#Headers],[Date]])-1</f>
        <v>46549</v>
      </c>
      <c r="D1261" s="33" t="str">
        <f>UPPER(TEXT((Tableau1[[#This Row],[Date]]),"mmmm"))</f>
        <v>JUIN</v>
      </c>
      <c r="E1261" s="33">
        <f>YEAR(Tableau1[[#This Row],[Date]])</f>
        <v>2027</v>
      </c>
      <c r="F1261" s="34"/>
      <c r="G1261" s="34"/>
      <c r="H1261" s="34"/>
      <c r="I1261" s="34"/>
      <c r="J1261" s="34"/>
      <c r="K1261" s="39">
        <f>MOD(Tableau1[[#This Row],[Fin
apm]]-Tableau1[[#This Row],[Début
apm]],1)+MOD(Tableau1[[#This Row],[Fin
matin]]-Tableau1[[#This Row],[Début
matin]],1)</f>
        <v>0</v>
      </c>
      <c r="L1261" s="39">
        <f>IFERROR(VLOOKUP(Tableau1[[#This Row],[Abs.]],Tmotif[],3,0),0)</f>
        <v>0</v>
      </c>
      <c r="M1261" s="46">
        <f ca="1">IF(WEEKDAY(Tableau1[[#This Row],[Date]],2)&lt;7,0,MAX(0,SUM(OFFSET(Tableau1[[#This Row],[Heures]],-6,,7))+SUM(OFFSET(Tableau1[[#This Row],[H_Abs]],-6,,7))-_HS))</f>
        <v>0</v>
      </c>
    </row>
    <row r="1262" spans="2:13" ht="15" hidden="1" customHeight="1" x14ac:dyDescent="0.25">
      <c r="B1262" s="31">
        <f>WEEKNUM(Tableau1[[#This Row],[Date]])</f>
        <v>24</v>
      </c>
      <c r="C1262" s="32">
        <f>debut+ROW()-ROW(Tableau1[[#Headers],[Date]])-1</f>
        <v>46550</v>
      </c>
      <c r="D1262" s="33" t="str">
        <f>UPPER(TEXT((Tableau1[[#This Row],[Date]]),"mmmm"))</f>
        <v>JUIN</v>
      </c>
      <c r="E1262" s="33">
        <f>YEAR(Tableau1[[#This Row],[Date]])</f>
        <v>2027</v>
      </c>
      <c r="F1262" s="34"/>
      <c r="G1262" s="34"/>
      <c r="H1262" s="34"/>
      <c r="I1262" s="34"/>
      <c r="J1262" s="34"/>
      <c r="K1262" s="39">
        <f>MOD(Tableau1[[#This Row],[Fin
apm]]-Tableau1[[#This Row],[Début
apm]],1)+MOD(Tableau1[[#This Row],[Fin
matin]]-Tableau1[[#This Row],[Début
matin]],1)</f>
        <v>0</v>
      </c>
      <c r="L1262" s="39">
        <f>IFERROR(VLOOKUP(Tableau1[[#This Row],[Abs.]],Tmotif[],3,0),0)</f>
        <v>0</v>
      </c>
      <c r="M1262" s="46">
        <f ca="1">IF(WEEKDAY(Tableau1[[#This Row],[Date]],2)&lt;7,0,MAX(0,SUM(OFFSET(Tableau1[[#This Row],[Heures]],-6,,7))+SUM(OFFSET(Tableau1[[#This Row],[H_Abs]],-6,,7))-_HS))</f>
        <v>0</v>
      </c>
    </row>
    <row r="1263" spans="2:13" ht="15" hidden="1" customHeight="1" x14ac:dyDescent="0.25">
      <c r="B1263" s="31">
        <f>WEEKNUM(Tableau1[[#This Row],[Date]])</f>
        <v>25</v>
      </c>
      <c r="C1263" s="32">
        <f>debut+ROW()-ROW(Tableau1[[#Headers],[Date]])-1</f>
        <v>46551</v>
      </c>
      <c r="D1263" s="33" t="str">
        <f>UPPER(TEXT((Tableau1[[#This Row],[Date]]),"mmmm"))</f>
        <v>JUIN</v>
      </c>
      <c r="E1263" s="33">
        <f>YEAR(Tableau1[[#This Row],[Date]])</f>
        <v>2027</v>
      </c>
      <c r="F1263" s="34"/>
      <c r="G1263" s="34"/>
      <c r="H1263" s="34"/>
      <c r="I1263" s="34"/>
      <c r="J1263" s="34"/>
      <c r="K1263" s="39">
        <f>MOD(Tableau1[[#This Row],[Fin
apm]]-Tableau1[[#This Row],[Début
apm]],1)+MOD(Tableau1[[#This Row],[Fin
matin]]-Tableau1[[#This Row],[Début
matin]],1)</f>
        <v>0</v>
      </c>
      <c r="L1263" s="39">
        <f>IFERROR(VLOOKUP(Tableau1[[#This Row],[Abs.]],Tmotif[],3,0),0)</f>
        <v>0</v>
      </c>
      <c r="M1263" s="46">
        <f ca="1">IF(WEEKDAY(Tableau1[[#This Row],[Date]],2)&lt;7,0,MAX(0,SUM(OFFSET(Tableau1[[#This Row],[Heures]],-6,,7))+SUM(OFFSET(Tableau1[[#This Row],[H_Abs]],-6,,7))-_HS))</f>
        <v>0</v>
      </c>
    </row>
    <row r="1264" spans="2:13" ht="15" hidden="1" customHeight="1" x14ac:dyDescent="0.25">
      <c r="B1264" s="31">
        <f>WEEKNUM(Tableau1[[#This Row],[Date]])</f>
        <v>25</v>
      </c>
      <c r="C1264" s="32">
        <f>debut+ROW()-ROW(Tableau1[[#Headers],[Date]])-1</f>
        <v>46552</v>
      </c>
      <c r="D1264" s="33" t="str">
        <f>UPPER(TEXT((Tableau1[[#This Row],[Date]]),"mmmm"))</f>
        <v>JUIN</v>
      </c>
      <c r="E1264" s="33">
        <f>YEAR(Tableau1[[#This Row],[Date]])</f>
        <v>2027</v>
      </c>
      <c r="F1264" s="34"/>
      <c r="G1264" s="34"/>
      <c r="H1264" s="34"/>
      <c r="I1264" s="34"/>
      <c r="J1264" s="34"/>
      <c r="K1264" s="39">
        <f>MOD(Tableau1[[#This Row],[Fin
apm]]-Tableau1[[#This Row],[Début
apm]],1)+MOD(Tableau1[[#This Row],[Fin
matin]]-Tableau1[[#This Row],[Début
matin]],1)</f>
        <v>0</v>
      </c>
      <c r="L1264" s="39">
        <f>IFERROR(VLOOKUP(Tableau1[[#This Row],[Abs.]],Tmotif[],3,0),0)</f>
        <v>0</v>
      </c>
      <c r="M1264" s="46">
        <f ca="1">IF(WEEKDAY(Tableau1[[#This Row],[Date]],2)&lt;7,0,MAX(0,SUM(OFFSET(Tableau1[[#This Row],[Heures]],-6,,7))+SUM(OFFSET(Tableau1[[#This Row],[H_Abs]],-6,,7))-_HS))</f>
        <v>0</v>
      </c>
    </row>
    <row r="1265" spans="2:13" ht="15" hidden="1" customHeight="1" x14ac:dyDescent="0.25">
      <c r="B1265" s="31">
        <f>WEEKNUM(Tableau1[[#This Row],[Date]])</f>
        <v>25</v>
      </c>
      <c r="C1265" s="32">
        <f>debut+ROW()-ROW(Tableau1[[#Headers],[Date]])-1</f>
        <v>46553</v>
      </c>
      <c r="D1265" s="33" t="str">
        <f>UPPER(TEXT((Tableau1[[#This Row],[Date]]),"mmmm"))</f>
        <v>JUIN</v>
      </c>
      <c r="E1265" s="33">
        <f>YEAR(Tableau1[[#This Row],[Date]])</f>
        <v>2027</v>
      </c>
      <c r="F1265" s="34"/>
      <c r="G1265" s="34"/>
      <c r="H1265" s="34"/>
      <c r="I1265" s="34"/>
      <c r="J1265" s="34"/>
      <c r="K1265" s="39">
        <f>MOD(Tableau1[[#This Row],[Fin
apm]]-Tableau1[[#This Row],[Début
apm]],1)+MOD(Tableau1[[#This Row],[Fin
matin]]-Tableau1[[#This Row],[Début
matin]],1)</f>
        <v>0</v>
      </c>
      <c r="L1265" s="39">
        <f>IFERROR(VLOOKUP(Tableau1[[#This Row],[Abs.]],Tmotif[],3,0),0)</f>
        <v>0</v>
      </c>
      <c r="M1265" s="46">
        <f ca="1">IF(WEEKDAY(Tableau1[[#This Row],[Date]],2)&lt;7,0,MAX(0,SUM(OFFSET(Tableau1[[#This Row],[Heures]],-6,,7))+SUM(OFFSET(Tableau1[[#This Row],[H_Abs]],-6,,7))-_HS))</f>
        <v>0</v>
      </c>
    </row>
    <row r="1266" spans="2:13" ht="15" hidden="1" customHeight="1" x14ac:dyDescent="0.25">
      <c r="B1266" s="31">
        <f>WEEKNUM(Tableau1[[#This Row],[Date]])</f>
        <v>25</v>
      </c>
      <c r="C1266" s="32">
        <f>debut+ROW()-ROW(Tableau1[[#Headers],[Date]])-1</f>
        <v>46554</v>
      </c>
      <c r="D1266" s="33" t="str">
        <f>UPPER(TEXT((Tableau1[[#This Row],[Date]]),"mmmm"))</f>
        <v>JUIN</v>
      </c>
      <c r="E1266" s="33">
        <f>YEAR(Tableau1[[#This Row],[Date]])</f>
        <v>2027</v>
      </c>
      <c r="F1266" s="34"/>
      <c r="G1266" s="34"/>
      <c r="H1266" s="34"/>
      <c r="I1266" s="34"/>
      <c r="J1266" s="34"/>
      <c r="K1266" s="39">
        <f>MOD(Tableau1[[#This Row],[Fin
apm]]-Tableau1[[#This Row],[Début
apm]],1)+MOD(Tableau1[[#This Row],[Fin
matin]]-Tableau1[[#This Row],[Début
matin]],1)</f>
        <v>0</v>
      </c>
      <c r="L1266" s="39">
        <f>IFERROR(VLOOKUP(Tableau1[[#This Row],[Abs.]],Tmotif[],3,0),0)</f>
        <v>0</v>
      </c>
      <c r="M1266" s="46">
        <f ca="1">IF(WEEKDAY(Tableau1[[#This Row],[Date]],2)&lt;7,0,MAX(0,SUM(OFFSET(Tableau1[[#This Row],[Heures]],-6,,7))+SUM(OFFSET(Tableau1[[#This Row],[H_Abs]],-6,,7))-_HS))</f>
        <v>0</v>
      </c>
    </row>
    <row r="1267" spans="2:13" ht="15" hidden="1" customHeight="1" x14ac:dyDescent="0.25">
      <c r="B1267" s="31">
        <f>WEEKNUM(Tableau1[[#This Row],[Date]])</f>
        <v>25</v>
      </c>
      <c r="C1267" s="32">
        <f>debut+ROW()-ROW(Tableau1[[#Headers],[Date]])-1</f>
        <v>46555</v>
      </c>
      <c r="D1267" s="33" t="str">
        <f>UPPER(TEXT((Tableau1[[#This Row],[Date]]),"mmmm"))</f>
        <v>JUIN</v>
      </c>
      <c r="E1267" s="33">
        <f>YEAR(Tableau1[[#This Row],[Date]])</f>
        <v>2027</v>
      </c>
      <c r="F1267" s="34"/>
      <c r="G1267" s="34"/>
      <c r="H1267" s="34"/>
      <c r="I1267" s="34"/>
      <c r="J1267" s="34"/>
      <c r="K1267" s="39">
        <f>MOD(Tableau1[[#This Row],[Fin
apm]]-Tableau1[[#This Row],[Début
apm]],1)+MOD(Tableau1[[#This Row],[Fin
matin]]-Tableau1[[#This Row],[Début
matin]],1)</f>
        <v>0</v>
      </c>
      <c r="L1267" s="39">
        <f>IFERROR(VLOOKUP(Tableau1[[#This Row],[Abs.]],Tmotif[],3,0),0)</f>
        <v>0</v>
      </c>
      <c r="M1267" s="46">
        <f ca="1">IF(WEEKDAY(Tableau1[[#This Row],[Date]],2)&lt;7,0,MAX(0,SUM(OFFSET(Tableau1[[#This Row],[Heures]],-6,,7))+SUM(OFFSET(Tableau1[[#This Row],[H_Abs]],-6,,7))-_HS))</f>
        <v>0</v>
      </c>
    </row>
    <row r="1268" spans="2:13" ht="15" hidden="1" customHeight="1" x14ac:dyDescent="0.25">
      <c r="B1268" s="31">
        <f>WEEKNUM(Tableau1[[#This Row],[Date]])</f>
        <v>25</v>
      </c>
      <c r="C1268" s="32">
        <f>debut+ROW()-ROW(Tableau1[[#Headers],[Date]])-1</f>
        <v>46556</v>
      </c>
      <c r="D1268" s="33" t="str">
        <f>UPPER(TEXT((Tableau1[[#This Row],[Date]]),"mmmm"))</f>
        <v>JUIN</v>
      </c>
      <c r="E1268" s="33">
        <f>YEAR(Tableau1[[#This Row],[Date]])</f>
        <v>2027</v>
      </c>
      <c r="F1268" s="34"/>
      <c r="G1268" s="34"/>
      <c r="H1268" s="34"/>
      <c r="I1268" s="34"/>
      <c r="J1268" s="34"/>
      <c r="K1268" s="39">
        <f>MOD(Tableau1[[#This Row],[Fin
apm]]-Tableau1[[#This Row],[Début
apm]],1)+MOD(Tableau1[[#This Row],[Fin
matin]]-Tableau1[[#This Row],[Début
matin]],1)</f>
        <v>0</v>
      </c>
      <c r="L1268" s="39">
        <f>IFERROR(VLOOKUP(Tableau1[[#This Row],[Abs.]],Tmotif[],3,0),0)</f>
        <v>0</v>
      </c>
      <c r="M1268" s="46">
        <f ca="1">IF(WEEKDAY(Tableau1[[#This Row],[Date]],2)&lt;7,0,MAX(0,SUM(OFFSET(Tableau1[[#This Row],[Heures]],-6,,7))+SUM(OFFSET(Tableau1[[#This Row],[H_Abs]],-6,,7))-_HS))</f>
        <v>0</v>
      </c>
    </row>
    <row r="1269" spans="2:13" ht="15" hidden="1" customHeight="1" x14ac:dyDescent="0.25">
      <c r="B1269" s="31">
        <f>WEEKNUM(Tableau1[[#This Row],[Date]])</f>
        <v>25</v>
      </c>
      <c r="C1269" s="32">
        <f>debut+ROW()-ROW(Tableau1[[#Headers],[Date]])-1</f>
        <v>46557</v>
      </c>
      <c r="D1269" s="33" t="str">
        <f>UPPER(TEXT((Tableau1[[#This Row],[Date]]),"mmmm"))</f>
        <v>JUIN</v>
      </c>
      <c r="E1269" s="33">
        <f>YEAR(Tableau1[[#This Row],[Date]])</f>
        <v>2027</v>
      </c>
      <c r="F1269" s="34"/>
      <c r="G1269" s="34"/>
      <c r="H1269" s="34"/>
      <c r="I1269" s="34"/>
      <c r="J1269" s="34"/>
      <c r="K1269" s="39">
        <f>MOD(Tableau1[[#This Row],[Fin
apm]]-Tableau1[[#This Row],[Début
apm]],1)+MOD(Tableau1[[#This Row],[Fin
matin]]-Tableau1[[#This Row],[Début
matin]],1)</f>
        <v>0</v>
      </c>
      <c r="L1269" s="39">
        <f>IFERROR(VLOOKUP(Tableau1[[#This Row],[Abs.]],Tmotif[],3,0),0)</f>
        <v>0</v>
      </c>
      <c r="M1269" s="46">
        <f ca="1">IF(WEEKDAY(Tableau1[[#This Row],[Date]],2)&lt;7,0,MAX(0,SUM(OFFSET(Tableau1[[#This Row],[Heures]],-6,,7))+SUM(OFFSET(Tableau1[[#This Row],[H_Abs]],-6,,7))-_HS))</f>
        <v>0</v>
      </c>
    </row>
    <row r="1270" spans="2:13" ht="15" hidden="1" customHeight="1" x14ac:dyDescent="0.25">
      <c r="B1270" s="31">
        <f>WEEKNUM(Tableau1[[#This Row],[Date]])</f>
        <v>26</v>
      </c>
      <c r="C1270" s="32">
        <f>debut+ROW()-ROW(Tableau1[[#Headers],[Date]])-1</f>
        <v>46558</v>
      </c>
      <c r="D1270" s="33" t="str">
        <f>UPPER(TEXT((Tableau1[[#This Row],[Date]]),"mmmm"))</f>
        <v>JUIN</v>
      </c>
      <c r="E1270" s="33">
        <f>YEAR(Tableau1[[#This Row],[Date]])</f>
        <v>2027</v>
      </c>
      <c r="F1270" s="34"/>
      <c r="G1270" s="34"/>
      <c r="H1270" s="34"/>
      <c r="I1270" s="34"/>
      <c r="J1270" s="34"/>
      <c r="K1270" s="39">
        <f>MOD(Tableau1[[#This Row],[Fin
apm]]-Tableau1[[#This Row],[Début
apm]],1)+MOD(Tableau1[[#This Row],[Fin
matin]]-Tableau1[[#This Row],[Début
matin]],1)</f>
        <v>0</v>
      </c>
      <c r="L1270" s="39">
        <f>IFERROR(VLOOKUP(Tableau1[[#This Row],[Abs.]],Tmotif[],3,0),0)</f>
        <v>0</v>
      </c>
      <c r="M1270" s="46">
        <f ca="1">IF(WEEKDAY(Tableau1[[#This Row],[Date]],2)&lt;7,0,MAX(0,SUM(OFFSET(Tableau1[[#This Row],[Heures]],-6,,7))+SUM(OFFSET(Tableau1[[#This Row],[H_Abs]],-6,,7))-_HS))</f>
        <v>0</v>
      </c>
    </row>
    <row r="1271" spans="2:13" ht="15" hidden="1" customHeight="1" x14ac:dyDescent="0.25">
      <c r="B1271" s="31">
        <f>WEEKNUM(Tableau1[[#This Row],[Date]])</f>
        <v>26</v>
      </c>
      <c r="C1271" s="32">
        <f>debut+ROW()-ROW(Tableau1[[#Headers],[Date]])-1</f>
        <v>46559</v>
      </c>
      <c r="D1271" s="33" t="str">
        <f>UPPER(TEXT((Tableau1[[#This Row],[Date]]),"mmmm"))</f>
        <v>JUIN</v>
      </c>
      <c r="E1271" s="33">
        <f>YEAR(Tableau1[[#This Row],[Date]])</f>
        <v>2027</v>
      </c>
      <c r="F1271" s="34"/>
      <c r="G1271" s="34"/>
      <c r="H1271" s="34"/>
      <c r="I1271" s="34"/>
      <c r="J1271" s="34"/>
      <c r="K1271" s="39">
        <f>MOD(Tableau1[[#This Row],[Fin
apm]]-Tableau1[[#This Row],[Début
apm]],1)+MOD(Tableau1[[#This Row],[Fin
matin]]-Tableau1[[#This Row],[Début
matin]],1)</f>
        <v>0</v>
      </c>
      <c r="L1271" s="39">
        <f>IFERROR(VLOOKUP(Tableau1[[#This Row],[Abs.]],Tmotif[],3,0),0)</f>
        <v>0</v>
      </c>
      <c r="M1271" s="46">
        <f ca="1">IF(WEEKDAY(Tableau1[[#This Row],[Date]],2)&lt;7,0,MAX(0,SUM(OFFSET(Tableau1[[#This Row],[Heures]],-6,,7))+SUM(OFFSET(Tableau1[[#This Row],[H_Abs]],-6,,7))-_HS))</f>
        <v>0</v>
      </c>
    </row>
    <row r="1272" spans="2:13" ht="15" hidden="1" customHeight="1" x14ac:dyDescent="0.25">
      <c r="B1272" s="31">
        <f>WEEKNUM(Tableau1[[#This Row],[Date]])</f>
        <v>26</v>
      </c>
      <c r="C1272" s="32">
        <f>debut+ROW()-ROW(Tableau1[[#Headers],[Date]])-1</f>
        <v>46560</v>
      </c>
      <c r="D1272" s="33" t="str">
        <f>UPPER(TEXT((Tableau1[[#This Row],[Date]]),"mmmm"))</f>
        <v>JUIN</v>
      </c>
      <c r="E1272" s="33">
        <f>YEAR(Tableau1[[#This Row],[Date]])</f>
        <v>2027</v>
      </c>
      <c r="F1272" s="34"/>
      <c r="G1272" s="34"/>
      <c r="H1272" s="34"/>
      <c r="I1272" s="34"/>
      <c r="J1272" s="34"/>
      <c r="K1272" s="39">
        <f>MOD(Tableau1[[#This Row],[Fin
apm]]-Tableau1[[#This Row],[Début
apm]],1)+MOD(Tableau1[[#This Row],[Fin
matin]]-Tableau1[[#This Row],[Début
matin]],1)</f>
        <v>0</v>
      </c>
      <c r="L1272" s="39">
        <f>IFERROR(VLOOKUP(Tableau1[[#This Row],[Abs.]],Tmotif[],3,0),0)</f>
        <v>0</v>
      </c>
      <c r="M1272" s="46">
        <f ca="1">IF(WEEKDAY(Tableau1[[#This Row],[Date]],2)&lt;7,0,MAX(0,SUM(OFFSET(Tableau1[[#This Row],[Heures]],-6,,7))+SUM(OFFSET(Tableau1[[#This Row],[H_Abs]],-6,,7))-_HS))</f>
        <v>0</v>
      </c>
    </row>
    <row r="1273" spans="2:13" ht="15" hidden="1" customHeight="1" x14ac:dyDescent="0.25">
      <c r="B1273" s="31">
        <f>WEEKNUM(Tableau1[[#This Row],[Date]])</f>
        <v>26</v>
      </c>
      <c r="C1273" s="32">
        <f>debut+ROW()-ROW(Tableau1[[#Headers],[Date]])-1</f>
        <v>46561</v>
      </c>
      <c r="D1273" s="33" t="str">
        <f>UPPER(TEXT((Tableau1[[#This Row],[Date]]),"mmmm"))</f>
        <v>JUIN</v>
      </c>
      <c r="E1273" s="33">
        <f>YEAR(Tableau1[[#This Row],[Date]])</f>
        <v>2027</v>
      </c>
      <c r="F1273" s="34"/>
      <c r="G1273" s="34"/>
      <c r="H1273" s="34"/>
      <c r="I1273" s="34"/>
      <c r="J1273" s="34"/>
      <c r="K1273" s="39">
        <f>MOD(Tableau1[[#This Row],[Fin
apm]]-Tableau1[[#This Row],[Début
apm]],1)+MOD(Tableau1[[#This Row],[Fin
matin]]-Tableau1[[#This Row],[Début
matin]],1)</f>
        <v>0</v>
      </c>
      <c r="L1273" s="39">
        <f>IFERROR(VLOOKUP(Tableau1[[#This Row],[Abs.]],Tmotif[],3,0),0)</f>
        <v>0</v>
      </c>
      <c r="M1273" s="46">
        <f ca="1">IF(WEEKDAY(Tableau1[[#This Row],[Date]],2)&lt;7,0,MAX(0,SUM(OFFSET(Tableau1[[#This Row],[Heures]],-6,,7))+SUM(OFFSET(Tableau1[[#This Row],[H_Abs]],-6,,7))-_HS))</f>
        <v>0</v>
      </c>
    </row>
    <row r="1274" spans="2:13" ht="15" hidden="1" customHeight="1" x14ac:dyDescent="0.25">
      <c r="B1274" s="31">
        <f>WEEKNUM(Tableau1[[#This Row],[Date]])</f>
        <v>26</v>
      </c>
      <c r="C1274" s="32">
        <f>debut+ROW()-ROW(Tableau1[[#Headers],[Date]])-1</f>
        <v>46562</v>
      </c>
      <c r="D1274" s="33" t="str">
        <f>UPPER(TEXT((Tableau1[[#This Row],[Date]]),"mmmm"))</f>
        <v>JUIN</v>
      </c>
      <c r="E1274" s="33">
        <f>YEAR(Tableau1[[#This Row],[Date]])</f>
        <v>2027</v>
      </c>
      <c r="F1274" s="34"/>
      <c r="G1274" s="34"/>
      <c r="H1274" s="34"/>
      <c r="I1274" s="34"/>
      <c r="J1274" s="34"/>
      <c r="K1274" s="39">
        <f>MOD(Tableau1[[#This Row],[Fin
apm]]-Tableau1[[#This Row],[Début
apm]],1)+MOD(Tableau1[[#This Row],[Fin
matin]]-Tableau1[[#This Row],[Début
matin]],1)</f>
        <v>0</v>
      </c>
      <c r="L1274" s="39">
        <f>IFERROR(VLOOKUP(Tableau1[[#This Row],[Abs.]],Tmotif[],3,0),0)</f>
        <v>0</v>
      </c>
      <c r="M1274" s="46">
        <f ca="1">IF(WEEKDAY(Tableau1[[#This Row],[Date]],2)&lt;7,0,MAX(0,SUM(OFFSET(Tableau1[[#This Row],[Heures]],-6,,7))+SUM(OFFSET(Tableau1[[#This Row],[H_Abs]],-6,,7))-_HS))</f>
        <v>0</v>
      </c>
    </row>
    <row r="1275" spans="2:13" ht="15" hidden="1" customHeight="1" x14ac:dyDescent="0.25">
      <c r="B1275" s="31">
        <f>WEEKNUM(Tableau1[[#This Row],[Date]])</f>
        <v>26</v>
      </c>
      <c r="C1275" s="32">
        <f>debut+ROW()-ROW(Tableau1[[#Headers],[Date]])-1</f>
        <v>46563</v>
      </c>
      <c r="D1275" s="33" t="str">
        <f>UPPER(TEXT((Tableau1[[#This Row],[Date]]),"mmmm"))</f>
        <v>JUIN</v>
      </c>
      <c r="E1275" s="33">
        <f>YEAR(Tableau1[[#This Row],[Date]])</f>
        <v>2027</v>
      </c>
      <c r="F1275" s="34"/>
      <c r="G1275" s="34"/>
      <c r="H1275" s="34"/>
      <c r="I1275" s="34"/>
      <c r="J1275" s="34"/>
      <c r="K1275" s="39">
        <f>MOD(Tableau1[[#This Row],[Fin
apm]]-Tableau1[[#This Row],[Début
apm]],1)+MOD(Tableau1[[#This Row],[Fin
matin]]-Tableau1[[#This Row],[Début
matin]],1)</f>
        <v>0</v>
      </c>
      <c r="L1275" s="39">
        <f>IFERROR(VLOOKUP(Tableau1[[#This Row],[Abs.]],Tmotif[],3,0),0)</f>
        <v>0</v>
      </c>
      <c r="M1275" s="46">
        <f ca="1">IF(WEEKDAY(Tableau1[[#This Row],[Date]],2)&lt;7,0,MAX(0,SUM(OFFSET(Tableau1[[#This Row],[Heures]],-6,,7))+SUM(OFFSET(Tableau1[[#This Row],[H_Abs]],-6,,7))-_HS))</f>
        <v>0</v>
      </c>
    </row>
    <row r="1276" spans="2:13" ht="15" hidden="1" customHeight="1" x14ac:dyDescent="0.25">
      <c r="B1276" s="31">
        <f>WEEKNUM(Tableau1[[#This Row],[Date]])</f>
        <v>26</v>
      </c>
      <c r="C1276" s="32">
        <f>debut+ROW()-ROW(Tableau1[[#Headers],[Date]])-1</f>
        <v>46564</v>
      </c>
      <c r="D1276" s="33" t="str">
        <f>UPPER(TEXT((Tableau1[[#This Row],[Date]]),"mmmm"))</f>
        <v>JUIN</v>
      </c>
      <c r="E1276" s="33">
        <f>YEAR(Tableau1[[#This Row],[Date]])</f>
        <v>2027</v>
      </c>
      <c r="F1276" s="34"/>
      <c r="G1276" s="34"/>
      <c r="H1276" s="34"/>
      <c r="I1276" s="34"/>
      <c r="J1276" s="34"/>
      <c r="K1276" s="39">
        <f>MOD(Tableau1[[#This Row],[Fin
apm]]-Tableau1[[#This Row],[Début
apm]],1)+MOD(Tableau1[[#This Row],[Fin
matin]]-Tableau1[[#This Row],[Début
matin]],1)</f>
        <v>0</v>
      </c>
      <c r="L1276" s="39">
        <f>IFERROR(VLOOKUP(Tableau1[[#This Row],[Abs.]],Tmotif[],3,0),0)</f>
        <v>0</v>
      </c>
      <c r="M1276" s="46">
        <f ca="1">IF(WEEKDAY(Tableau1[[#This Row],[Date]],2)&lt;7,0,MAX(0,SUM(OFFSET(Tableau1[[#This Row],[Heures]],-6,,7))+SUM(OFFSET(Tableau1[[#This Row],[H_Abs]],-6,,7))-_HS))</f>
        <v>0</v>
      </c>
    </row>
    <row r="1277" spans="2:13" ht="15" hidden="1" customHeight="1" x14ac:dyDescent="0.25">
      <c r="B1277" s="31">
        <f>WEEKNUM(Tableau1[[#This Row],[Date]])</f>
        <v>27</v>
      </c>
      <c r="C1277" s="32">
        <f>debut+ROW()-ROW(Tableau1[[#Headers],[Date]])-1</f>
        <v>46565</v>
      </c>
      <c r="D1277" s="33" t="str">
        <f>UPPER(TEXT((Tableau1[[#This Row],[Date]]),"mmmm"))</f>
        <v>JUIN</v>
      </c>
      <c r="E1277" s="33">
        <f>YEAR(Tableau1[[#This Row],[Date]])</f>
        <v>2027</v>
      </c>
      <c r="F1277" s="34"/>
      <c r="G1277" s="34"/>
      <c r="H1277" s="34"/>
      <c r="I1277" s="34"/>
      <c r="J1277" s="34"/>
      <c r="K1277" s="39">
        <f>MOD(Tableau1[[#This Row],[Fin
apm]]-Tableau1[[#This Row],[Début
apm]],1)+MOD(Tableau1[[#This Row],[Fin
matin]]-Tableau1[[#This Row],[Début
matin]],1)</f>
        <v>0</v>
      </c>
      <c r="L1277" s="39">
        <f>IFERROR(VLOOKUP(Tableau1[[#This Row],[Abs.]],Tmotif[],3,0),0)</f>
        <v>0</v>
      </c>
      <c r="M1277" s="46">
        <f ca="1">IF(WEEKDAY(Tableau1[[#This Row],[Date]],2)&lt;7,0,MAX(0,SUM(OFFSET(Tableau1[[#This Row],[Heures]],-6,,7))+SUM(OFFSET(Tableau1[[#This Row],[H_Abs]],-6,,7))-_HS))</f>
        <v>0</v>
      </c>
    </row>
    <row r="1278" spans="2:13" ht="15" hidden="1" customHeight="1" x14ac:dyDescent="0.25">
      <c r="B1278" s="31">
        <f>WEEKNUM(Tableau1[[#This Row],[Date]])</f>
        <v>27</v>
      </c>
      <c r="C1278" s="32">
        <f>debut+ROW()-ROW(Tableau1[[#Headers],[Date]])-1</f>
        <v>46566</v>
      </c>
      <c r="D1278" s="33" t="str">
        <f>UPPER(TEXT((Tableau1[[#This Row],[Date]]),"mmmm"))</f>
        <v>JUIN</v>
      </c>
      <c r="E1278" s="33">
        <f>YEAR(Tableau1[[#This Row],[Date]])</f>
        <v>2027</v>
      </c>
      <c r="F1278" s="34"/>
      <c r="G1278" s="34"/>
      <c r="H1278" s="34"/>
      <c r="I1278" s="34"/>
      <c r="J1278" s="34"/>
      <c r="K1278" s="39">
        <f>MOD(Tableau1[[#This Row],[Fin
apm]]-Tableau1[[#This Row],[Début
apm]],1)+MOD(Tableau1[[#This Row],[Fin
matin]]-Tableau1[[#This Row],[Début
matin]],1)</f>
        <v>0</v>
      </c>
      <c r="L1278" s="39">
        <f>IFERROR(VLOOKUP(Tableau1[[#This Row],[Abs.]],Tmotif[],3,0),0)</f>
        <v>0</v>
      </c>
      <c r="M1278" s="46">
        <f ca="1">IF(WEEKDAY(Tableau1[[#This Row],[Date]],2)&lt;7,0,MAX(0,SUM(OFFSET(Tableau1[[#This Row],[Heures]],-6,,7))+SUM(OFFSET(Tableau1[[#This Row],[H_Abs]],-6,,7))-_HS))</f>
        <v>0</v>
      </c>
    </row>
    <row r="1279" spans="2:13" ht="15" hidden="1" customHeight="1" x14ac:dyDescent="0.25">
      <c r="B1279" s="31">
        <f>WEEKNUM(Tableau1[[#This Row],[Date]])</f>
        <v>27</v>
      </c>
      <c r="C1279" s="32">
        <f>debut+ROW()-ROW(Tableau1[[#Headers],[Date]])-1</f>
        <v>46567</v>
      </c>
      <c r="D1279" s="33" t="str">
        <f>UPPER(TEXT((Tableau1[[#This Row],[Date]]),"mmmm"))</f>
        <v>JUIN</v>
      </c>
      <c r="E1279" s="33">
        <f>YEAR(Tableau1[[#This Row],[Date]])</f>
        <v>2027</v>
      </c>
      <c r="F1279" s="34"/>
      <c r="G1279" s="34"/>
      <c r="H1279" s="34"/>
      <c r="I1279" s="34"/>
      <c r="J1279" s="34"/>
      <c r="K1279" s="39">
        <f>MOD(Tableau1[[#This Row],[Fin
apm]]-Tableau1[[#This Row],[Début
apm]],1)+MOD(Tableau1[[#This Row],[Fin
matin]]-Tableau1[[#This Row],[Début
matin]],1)</f>
        <v>0</v>
      </c>
      <c r="L1279" s="39">
        <f>IFERROR(VLOOKUP(Tableau1[[#This Row],[Abs.]],Tmotif[],3,0),0)</f>
        <v>0</v>
      </c>
      <c r="M1279" s="46">
        <f ca="1">IF(WEEKDAY(Tableau1[[#This Row],[Date]],2)&lt;7,0,MAX(0,SUM(OFFSET(Tableau1[[#This Row],[Heures]],-6,,7))+SUM(OFFSET(Tableau1[[#This Row],[H_Abs]],-6,,7))-_HS))</f>
        <v>0</v>
      </c>
    </row>
    <row r="1280" spans="2:13" ht="15" hidden="1" customHeight="1" x14ac:dyDescent="0.25">
      <c r="B1280" s="31">
        <f>WEEKNUM(Tableau1[[#This Row],[Date]])</f>
        <v>27</v>
      </c>
      <c r="C1280" s="32">
        <f>debut+ROW()-ROW(Tableau1[[#Headers],[Date]])-1</f>
        <v>46568</v>
      </c>
      <c r="D1280" s="33" t="str">
        <f>UPPER(TEXT((Tableau1[[#This Row],[Date]]),"mmmm"))</f>
        <v>JUIN</v>
      </c>
      <c r="E1280" s="33">
        <f>YEAR(Tableau1[[#This Row],[Date]])</f>
        <v>2027</v>
      </c>
      <c r="F1280" s="34"/>
      <c r="G1280" s="34"/>
      <c r="H1280" s="34"/>
      <c r="I1280" s="34"/>
      <c r="J1280" s="34"/>
      <c r="K1280" s="39">
        <f>MOD(Tableau1[[#This Row],[Fin
apm]]-Tableau1[[#This Row],[Début
apm]],1)+MOD(Tableau1[[#This Row],[Fin
matin]]-Tableau1[[#This Row],[Début
matin]],1)</f>
        <v>0</v>
      </c>
      <c r="L1280" s="39">
        <f>IFERROR(VLOOKUP(Tableau1[[#This Row],[Abs.]],Tmotif[],3,0),0)</f>
        <v>0</v>
      </c>
      <c r="M1280" s="46">
        <f ca="1">IF(WEEKDAY(Tableau1[[#This Row],[Date]],2)&lt;7,0,MAX(0,SUM(OFFSET(Tableau1[[#This Row],[Heures]],-6,,7))+SUM(OFFSET(Tableau1[[#This Row],[H_Abs]],-6,,7))-_HS))</f>
        <v>0</v>
      </c>
    </row>
    <row r="1281" spans="2:13" ht="15" hidden="1" customHeight="1" x14ac:dyDescent="0.25">
      <c r="B1281" s="31">
        <f>WEEKNUM(Tableau1[[#This Row],[Date]])</f>
        <v>27</v>
      </c>
      <c r="C1281" s="32">
        <f>debut+ROW()-ROW(Tableau1[[#Headers],[Date]])-1</f>
        <v>46569</v>
      </c>
      <c r="D1281" s="33" t="str">
        <f>UPPER(TEXT((Tableau1[[#This Row],[Date]]),"mmmm"))</f>
        <v>JUILLET</v>
      </c>
      <c r="E1281" s="33">
        <f>YEAR(Tableau1[[#This Row],[Date]])</f>
        <v>2027</v>
      </c>
      <c r="F1281" s="34"/>
      <c r="G1281" s="34"/>
      <c r="H1281" s="34"/>
      <c r="I1281" s="34"/>
      <c r="J1281" s="34"/>
      <c r="K1281" s="39">
        <f>MOD(Tableau1[[#This Row],[Fin
apm]]-Tableau1[[#This Row],[Début
apm]],1)+MOD(Tableau1[[#This Row],[Fin
matin]]-Tableau1[[#This Row],[Début
matin]],1)</f>
        <v>0</v>
      </c>
      <c r="L1281" s="39">
        <f>IFERROR(VLOOKUP(Tableau1[[#This Row],[Abs.]],Tmotif[],3,0),0)</f>
        <v>0</v>
      </c>
      <c r="M1281" s="46">
        <f ca="1">IF(WEEKDAY(Tableau1[[#This Row],[Date]],2)&lt;7,0,MAX(0,SUM(OFFSET(Tableau1[[#This Row],[Heures]],-6,,7))+SUM(OFFSET(Tableau1[[#This Row],[H_Abs]],-6,,7))-_HS))</f>
        <v>0</v>
      </c>
    </row>
    <row r="1282" spans="2:13" ht="15" hidden="1" customHeight="1" x14ac:dyDescent="0.25">
      <c r="B1282" s="31">
        <f>WEEKNUM(Tableau1[[#This Row],[Date]])</f>
        <v>27</v>
      </c>
      <c r="C1282" s="32">
        <f>debut+ROW()-ROW(Tableau1[[#Headers],[Date]])-1</f>
        <v>46570</v>
      </c>
      <c r="D1282" s="33" t="str">
        <f>UPPER(TEXT((Tableau1[[#This Row],[Date]]),"mmmm"))</f>
        <v>JUILLET</v>
      </c>
      <c r="E1282" s="33">
        <f>YEAR(Tableau1[[#This Row],[Date]])</f>
        <v>2027</v>
      </c>
      <c r="F1282" s="34"/>
      <c r="G1282" s="34"/>
      <c r="H1282" s="34"/>
      <c r="I1282" s="34"/>
      <c r="J1282" s="34"/>
      <c r="K1282" s="39">
        <f>MOD(Tableau1[[#This Row],[Fin
apm]]-Tableau1[[#This Row],[Début
apm]],1)+MOD(Tableau1[[#This Row],[Fin
matin]]-Tableau1[[#This Row],[Début
matin]],1)</f>
        <v>0</v>
      </c>
      <c r="L1282" s="39">
        <f>IFERROR(VLOOKUP(Tableau1[[#This Row],[Abs.]],Tmotif[],3,0),0)</f>
        <v>0</v>
      </c>
      <c r="M1282" s="46">
        <f ca="1">IF(WEEKDAY(Tableau1[[#This Row],[Date]],2)&lt;7,0,MAX(0,SUM(OFFSET(Tableau1[[#This Row],[Heures]],-6,,7))+SUM(OFFSET(Tableau1[[#This Row],[H_Abs]],-6,,7))-_HS))</f>
        <v>0</v>
      </c>
    </row>
    <row r="1283" spans="2:13" ht="15" hidden="1" customHeight="1" x14ac:dyDescent="0.25">
      <c r="B1283" s="31">
        <f>WEEKNUM(Tableau1[[#This Row],[Date]])</f>
        <v>27</v>
      </c>
      <c r="C1283" s="32">
        <f>debut+ROW()-ROW(Tableau1[[#Headers],[Date]])-1</f>
        <v>46571</v>
      </c>
      <c r="D1283" s="33" t="str">
        <f>UPPER(TEXT((Tableau1[[#This Row],[Date]]),"mmmm"))</f>
        <v>JUILLET</v>
      </c>
      <c r="E1283" s="33">
        <f>YEAR(Tableau1[[#This Row],[Date]])</f>
        <v>2027</v>
      </c>
      <c r="F1283" s="34"/>
      <c r="G1283" s="34"/>
      <c r="H1283" s="34"/>
      <c r="I1283" s="34"/>
      <c r="J1283" s="34"/>
      <c r="K1283" s="39">
        <f>MOD(Tableau1[[#This Row],[Fin
apm]]-Tableau1[[#This Row],[Début
apm]],1)+MOD(Tableau1[[#This Row],[Fin
matin]]-Tableau1[[#This Row],[Début
matin]],1)</f>
        <v>0</v>
      </c>
      <c r="L1283" s="39">
        <f>IFERROR(VLOOKUP(Tableau1[[#This Row],[Abs.]],Tmotif[],3,0),0)</f>
        <v>0</v>
      </c>
      <c r="M1283" s="46">
        <f ca="1">IF(WEEKDAY(Tableau1[[#This Row],[Date]],2)&lt;7,0,MAX(0,SUM(OFFSET(Tableau1[[#This Row],[Heures]],-6,,7))+SUM(OFFSET(Tableau1[[#This Row],[H_Abs]],-6,,7))-_HS))</f>
        <v>0</v>
      </c>
    </row>
    <row r="1284" spans="2:13" ht="15" hidden="1" customHeight="1" x14ac:dyDescent="0.25">
      <c r="B1284" s="31">
        <f>WEEKNUM(Tableau1[[#This Row],[Date]])</f>
        <v>28</v>
      </c>
      <c r="C1284" s="32">
        <f>debut+ROW()-ROW(Tableau1[[#Headers],[Date]])-1</f>
        <v>46572</v>
      </c>
      <c r="D1284" s="33" t="str">
        <f>UPPER(TEXT((Tableau1[[#This Row],[Date]]),"mmmm"))</f>
        <v>JUILLET</v>
      </c>
      <c r="E1284" s="33">
        <f>YEAR(Tableau1[[#This Row],[Date]])</f>
        <v>2027</v>
      </c>
      <c r="F1284" s="34"/>
      <c r="G1284" s="34"/>
      <c r="H1284" s="34"/>
      <c r="I1284" s="34"/>
      <c r="J1284" s="34"/>
      <c r="K1284" s="39">
        <f>MOD(Tableau1[[#This Row],[Fin
apm]]-Tableau1[[#This Row],[Début
apm]],1)+MOD(Tableau1[[#This Row],[Fin
matin]]-Tableau1[[#This Row],[Début
matin]],1)</f>
        <v>0</v>
      </c>
      <c r="L1284" s="39">
        <f>IFERROR(VLOOKUP(Tableau1[[#This Row],[Abs.]],Tmotif[],3,0),0)</f>
        <v>0</v>
      </c>
      <c r="M1284" s="46">
        <f ca="1">IF(WEEKDAY(Tableau1[[#This Row],[Date]],2)&lt;7,0,MAX(0,SUM(OFFSET(Tableau1[[#This Row],[Heures]],-6,,7))+SUM(OFFSET(Tableau1[[#This Row],[H_Abs]],-6,,7))-_HS))</f>
        <v>0</v>
      </c>
    </row>
    <row r="1285" spans="2:13" ht="15" hidden="1" customHeight="1" x14ac:dyDescent="0.25">
      <c r="B1285" s="31">
        <f>WEEKNUM(Tableau1[[#This Row],[Date]])</f>
        <v>28</v>
      </c>
      <c r="C1285" s="32">
        <f>debut+ROW()-ROW(Tableau1[[#Headers],[Date]])-1</f>
        <v>46573</v>
      </c>
      <c r="D1285" s="33" t="str">
        <f>UPPER(TEXT((Tableau1[[#This Row],[Date]]),"mmmm"))</f>
        <v>JUILLET</v>
      </c>
      <c r="E1285" s="33">
        <f>YEAR(Tableau1[[#This Row],[Date]])</f>
        <v>2027</v>
      </c>
      <c r="F1285" s="34"/>
      <c r="G1285" s="34"/>
      <c r="H1285" s="34"/>
      <c r="I1285" s="34"/>
      <c r="J1285" s="34"/>
      <c r="K1285" s="39">
        <f>MOD(Tableau1[[#This Row],[Fin
apm]]-Tableau1[[#This Row],[Début
apm]],1)+MOD(Tableau1[[#This Row],[Fin
matin]]-Tableau1[[#This Row],[Début
matin]],1)</f>
        <v>0</v>
      </c>
      <c r="L1285" s="39">
        <f>IFERROR(VLOOKUP(Tableau1[[#This Row],[Abs.]],Tmotif[],3,0),0)</f>
        <v>0</v>
      </c>
      <c r="M1285" s="46">
        <f ca="1">IF(WEEKDAY(Tableau1[[#This Row],[Date]],2)&lt;7,0,MAX(0,SUM(OFFSET(Tableau1[[#This Row],[Heures]],-6,,7))+SUM(OFFSET(Tableau1[[#This Row],[H_Abs]],-6,,7))-_HS))</f>
        <v>0</v>
      </c>
    </row>
    <row r="1286" spans="2:13" ht="15" hidden="1" customHeight="1" x14ac:dyDescent="0.25">
      <c r="B1286" s="31">
        <f>WEEKNUM(Tableau1[[#This Row],[Date]])</f>
        <v>28</v>
      </c>
      <c r="C1286" s="32">
        <f>debut+ROW()-ROW(Tableau1[[#Headers],[Date]])-1</f>
        <v>46574</v>
      </c>
      <c r="D1286" s="33" t="str">
        <f>UPPER(TEXT((Tableau1[[#This Row],[Date]]),"mmmm"))</f>
        <v>JUILLET</v>
      </c>
      <c r="E1286" s="33">
        <f>YEAR(Tableau1[[#This Row],[Date]])</f>
        <v>2027</v>
      </c>
      <c r="F1286" s="34"/>
      <c r="G1286" s="34"/>
      <c r="H1286" s="34"/>
      <c r="I1286" s="34"/>
      <c r="J1286" s="34"/>
      <c r="K1286" s="39">
        <f>MOD(Tableau1[[#This Row],[Fin
apm]]-Tableau1[[#This Row],[Début
apm]],1)+MOD(Tableau1[[#This Row],[Fin
matin]]-Tableau1[[#This Row],[Début
matin]],1)</f>
        <v>0</v>
      </c>
      <c r="L1286" s="39">
        <f>IFERROR(VLOOKUP(Tableau1[[#This Row],[Abs.]],Tmotif[],3,0),0)</f>
        <v>0</v>
      </c>
      <c r="M1286" s="46">
        <f ca="1">IF(WEEKDAY(Tableau1[[#This Row],[Date]],2)&lt;7,0,MAX(0,SUM(OFFSET(Tableau1[[#This Row],[Heures]],-6,,7))+SUM(OFFSET(Tableau1[[#This Row],[H_Abs]],-6,,7))-_HS))</f>
        <v>0</v>
      </c>
    </row>
    <row r="1287" spans="2:13" ht="15" hidden="1" customHeight="1" x14ac:dyDescent="0.25">
      <c r="B1287" s="31">
        <f>WEEKNUM(Tableau1[[#This Row],[Date]])</f>
        <v>28</v>
      </c>
      <c r="C1287" s="32">
        <f>debut+ROW()-ROW(Tableau1[[#Headers],[Date]])-1</f>
        <v>46575</v>
      </c>
      <c r="D1287" s="33" t="str">
        <f>UPPER(TEXT((Tableau1[[#This Row],[Date]]),"mmmm"))</f>
        <v>JUILLET</v>
      </c>
      <c r="E1287" s="33">
        <f>YEAR(Tableau1[[#This Row],[Date]])</f>
        <v>2027</v>
      </c>
      <c r="F1287" s="34"/>
      <c r="G1287" s="34"/>
      <c r="H1287" s="34"/>
      <c r="I1287" s="34"/>
      <c r="J1287" s="34"/>
      <c r="K1287" s="39">
        <f>MOD(Tableau1[[#This Row],[Fin
apm]]-Tableau1[[#This Row],[Début
apm]],1)+MOD(Tableau1[[#This Row],[Fin
matin]]-Tableau1[[#This Row],[Début
matin]],1)</f>
        <v>0</v>
      </c>
      <c r="L1287" s="39">
        <f>IFERROR(VLOOKUP(Tableau1[[#This Row],[Abs.]],Tmotif[],3,0),0)</f>
        <v>0</v>
      </c>
      <c r="M1287" s="46">
        <f ca="1">IF(WEEKDAY(Tableau1[[#This Row],[Date]],2)&lt;7,0,MAX(0,SUM(OFFSET(Tableau1[[#This Row],[Heures]],-6,,7))+SUM(OFFSET(Tableau1[[#This Row],[H_Abs]],-6,,7))-_HS))</f>
        <v>0</v>
      </c>
    </row>
    <row r="1288" spans="2:13" ht="15" hidden="1" customHeight="1" x14ac:dyDescent="0.25">
      <c r="B1288" s="31">
        <f>WEEKNUM(Tableau1[[#This Row],[Date]])</f>
        <v>28</v>
      </c>
      <c r="C1288" s="32">
        <f>debut+ROW()-ROW(Tableau1[[#Headers],[Date]])-1</f>
        <v>46576</v>
      </c>
      <c r="D1288" s="33" t="str">
        <f>UPPER(TEXT((Tableau1[[#This Row],[Date]]),"mmmm"))</f>
        <v>JUILLET</v>
      </c>
      <c r="E1288" s="33">
        <f>YEAR(Tableau1[[#This Row],[Date]])</f>
        <v>2027</v>
      </c>
      <c r="F1288" s="34"/>
      <c r="G1288" s="34"/>
      <c r="H1288" s="34"/>
      <c r="I1288" s="34"/>
      <c r="J1288" s="34"/>
      <c r="K1288" s="39">
        <f>MOD(Tableau1[[#This Row],[Fin
apm]]-Tableau1[[#This Row],[Début
apm]],1)+MOD(Tableau1[[#This Row],[Fin
matin]]-Tableau1[[#This Row],[Début
matin]],1)</f>
        <v>0</v>
      </c>
      <c r="L1288" s="39">
        <f>IFERROR(VLOOKUP(Tableau1[[#This Row],[Abs.]],Tmotif[],3,0),0)</f>
        <v>0</v>
      </c>
      <c r="M1288" s="46">
        <f ca="1">IF(WEEKDAY(Tableau1[[#This Row],[Date]],2)&lt;7,0,MAX(0,SUM(OFFSET(Tableau1[[#This Row],[Heures]],-6,,7))+SUM(OFFSET(Tableau1[[#This Row],[H_Abs]],-6,,7))-_HS))</f>
        <v>0</v>
      </c>
    </row>
    <row r="1289" spans="2:13" ht="15" hidden="1" customHeight="1" x14ac:dyDescent="0.25">
      <c r="B1289" s="31">
        <f>WEEKNUM(Tableau1[[#This Row],[Date]])</f>
        <v>28</v>
      </c>
      <c r="C1289" s="32">
        <f>debut+ROW()-ROW(Tableau1[[#Headers],[Date]])-1</f>
        <v>46577</v>
      </c>
      <c r="D1289" s="33" t="str">
        <f>UPPER(TEXT((Tableau1[[#This Row],[Date]]),"mmmm"))</f>
        <v>JUILLET</v>
      </c>
      <c r="E1289" s="33">
        <f>YEAR(Tableau1[[#This Row],[Date]])</f>
        <v>2027</v>
      </c>
      <c r="F1289" s="34"/>
      <c r="G1289" s="34"/>
      <c r="H1289" s="34"/>
      <c r="I1289" s="34"/>
      <c r="J1289" s="34"/>
      <c r="K1289" s="39">
        <f>MOD(Tableau1[[#This Row],[Fin
apm]]-Tableau1[[#This Row],[Début
apm]],1)+MOD(Tableau1[[#This Row],[Fin
matin]]-Tableau1[[#This Row],[Début
matin]],1)</f>
        <v>0</v>
      </c>
      <c r="L1289" s="39">
        <f>IFERROR(VLOOKUP(Tableau1[[#This Row],[Abs.]],Tmotif[],3,0),0)</f>
        <v>0</v>
      </c>
      <c r="M1289" s="46">
        <f ca="1">IF(WEEKDAY(Tableau1[[#This Row],[Date]],2)&lt;7,0,MAX(0,SUM(OFFSET(Tableau1[[#This Row],[Heures]],-6,,7))+SUM(OFFSET(Tableau1[[#This Row],[H_Abs]],-6,,7))-_HS))</f>
        <v>0</v>
      </c>
    </row>
    <row r="1290" spans="2:13" ht="15" hidden="1" customHeight="1" x14ac:dyDescent="0.25">
      <c r="B1290" s="31">
        <f>WEEKNUM(Tableau1[[#This Row],[Date]])</f>
        <v>28</v>
      </c>
      <c r="C1290" s="32">
        <f>debut+ROW()-ROW(Tableau1[[#Headers],[Date]])-1</f>
        <v>46578</v>
      </c>
      <c r="D1290" s="33" t="str">
        <f>UPPER(TEXT((Tableau1[[#This Row],[Date]]),"mmmm"))</f>
        <v>JUILLET</v>
      </c>
      <c r="E1290" s="33">
        <f>YEAR(Tableau1[[#This Row],[Date]])</f>
        <v>2027</v>
      </c>
      <c r="F1290" s="34"/>
      <c r="G1290" s="34"/>
      <c r="H1290" s="34"/>
      <c r="I1290" s="34"/>
      <c r="J1290" s="34"/>
      <c r="K1290" s="39">
        <f>MOD(Tableau1[[#This Row],[Fin
apm]]-Tableau1[[#This Row],[Début
apm]],1)+MOD(Tableau1[[#This Row],[Fin
matin]]-Tableau1[[#This Row],[Début
matin]],1)</f>
        <v>0</v>
      </c>
      <c r="L1290" s="39">
        <f>IFERROR(VLOOKUP(Tableau1[[#This Row],[Abs.]],Tmotif[],3,0),0)</f>
        <v>0</v>
      </c>
      <c r="M1290" s="46">
        <f ca="1">IF(WEEKDAY(Tableau1[[#This Row],[Date]],2)&lt;7,0,MAX(0,SUM(OFFSET(Tableau1[[#This Row],[Heures]],-6,,7))+SUM(OFFSET(Tableau1[[#This Row],[H_Abs]],-6,,7))-_HS))</f>
        <v>0</v>
      </c>
    </row>
    <row r="1291" spans="2:13" ht="15" hidden="1" customHeight="1" x14ac:dyDescent="0.25">
      <c r="B1291" s="31">
        <f>WEEKNUM(Tableau1[[#This Row],[Date]])</f>
        <v>29</v>
      </c>
      <c r="C1291" s="32">
        <f>debut+ROW()-ROW(Tableau1[[#Headers],[Date]])-1</f>
        <v>46579</v>
      </c>
      <c r="D1291" s="33" t="str">
        <f>UPPER(TEXT((Tableau1[[#This Row],[Date]]),"mmmm"))</f>
        <v>JUILLET</v>
      </c>
      <c r="E1291" s="33">
        <f>YEAR(Tableau1[[#This Row],[Date]])</f>
        <v>2027</v>
      </c>
      <c r="F1291" s="34"/>
      <c r="G1291" s="34"/>
      <c r="H1291" s="34"/>
      <c r="I1291" s="34"/>
      <c r="J1291" s="34"/>
      <c r="K1291" s="39">
        <f>MOD(Tableau1[[#This Row],[Fin
apm]]-Tableau1[[#This Row],[Début
apm]],1)+MOD(Tableau1[[#This Row],[Fin
matin]]-Tableau1[[#This Row],[Début
matin]],1)</f>
        <v>0</v>
      </c>
      <c r="L1291" s="39">
        <f>IFERROR(VLOOKUP(Tableau1[[#This Row],[Abs.]],Tmotif[],3,0),0)</f>
        <v>0</v>
      </c>
      <c r="M1291" s="46">
        <f ca="1">IF(WEEKDAY(Tableau1[[#This Row],[Date]],2)&lt;7,0,MAX(0,SUM(OFFSET(Tableau1[[#This Row],[Heures]],-6,,7))+SUM(OFFSET(Tableau1[[#This Row],[H_Abs]],-6,,7))-_HS))</f>
        <v>0</v>
      </c>
    </row>
    <row r="1292" spans="2:13" ht="15" hidden="1" customHeight="1" x14ac:dyDescent="0.25">
      <c r="B1292" s="31">
        <f>WEEKNUM(Tableau1[[#This Row],[Date]])</f>
        <v>29</v>
      </c>
      <c r="C1292" s="32">
        <f>debut+ROW()-ROW(Tableau1[[#Headers],[Date]])-1</f>
        <v>46580</v>
      </c>
      <c r="D1292" s="33" t="str">
        <f>UPPER(TEXT((Tableau1[[#This Row],[Date]]),"mmmm"))</f>
        <v>JUILLET</v>
      </c>
      <c r="E1292" s="33">
        <f>YEAR(Tableau1[[#This Row],[Date]])</f>
        <v>2027</v>
      </c>
      <c r="F1292" s="34"/>
      <c r="G1292" s="34"/>
      <c r="H1292" s="34"/>
      <c r="I1292" s="34"/>
      <c r="J1292" s="34"/>
      <c r="K1292" s="39">
        <f>MOD(Tableau1[[#This Row],[Fin
apm]]-Tableau1[[#This Row],[Début
apm]],1)+MOD(Tableau1[[#This Row],[Fin
matin]]-Tableau1[[#This Row],[Début
matin]],1)</f>
        <v>0</v>
      </c>
      <c r="L1292" s="39">
        <f>IFERROR(VLOOKUP(Tableau1[[#This Row],[Abs.]],Tmotif[],3,0),0)</f>
        <v>0</v>
      </c>
      <c r="M1292" s="46">
        <f ca="1">IF(WEEKDAY(Tableau1[[#This Row],[Date]],2)&lt;7,0,MAX(0,SUM(OFFSET(Tableau1[[#This Row],[Heures]],-6,,7))+SUM(OFFSET(Tableau1[[#This Row],[H_Abs]],-6,,7))-_HS))</f>
        <v>0</v>
      </c>
    </row>
    <row r="1293" spans="2:13" ht="15" hidden="1" customHeight="1" x14ac:dyDescent="0.25">
      <c r="B1293" s="31">
        <f>WEEKNUM(Tableau1[[#This Row],[Date]])</f>
        <v>29</v>
      </c>
      <c r="C1293" s="32">
        <f>debut+ROW()-ROW(Tableau1[[#Headers],[Date]])-1</f>
        <v>46581</v>
      </c>
      <c r="D1293" s="33" t="str">
        <f>UPPER(TEXT((Tableau1[[#This Row],[Date]]),"mmmm"))</f>
        <v>JUILLET</v>
      </c>
      <c r="E1293" s="33">
        <f>YEAR(Tableau1[[#This Row],[Date]])</f>
        <v>2027</v>
      </c>
      <c r="F1293" s="34"/>
      <c r="G1293" s="34"/>
      <c r="H1293" s="34"/>
      <c r="I1293" s="34"/>
      <c r="J1293" s="34"/>
      <c r="K1293" s="39">
        <f>MOD(Tableau1[[#This Row],[Fin
apm]]-Tableau1[[#This Row],[Début
apm]],1)+MOD(Tableau1[[#This Row],[Fin
matin]]-Tableau1[[#This Row],[Début
matin]],1)</f>
        <v>0</v>
      </c>
      <c r="L1293" s="39">
        <f>IFERROR(VLOOKUP(Tableau1[[#This Row],[Abs.]],Tmotif[],3,0),0)</f>
        <v>0</v>
      </c>
      <c r="M1293" s="46">
        <f ca="1">IF(WEEKDAY(Tableau1[[#This Row],[Date]],2)&lt;7,0,MAX(0,SUM(OFFSET(Tableau1[[#This Row],[Heures]],-6,,7))+SUM(OFFSET(Tableau1[[#This Row],[H_Abs]],-6,,7))-_HS))</f>
        <v>0</v>
      </c>
    </row>
    <row r="1294" spans="2:13" ht="15" hidden="1" customHeight="1" x14ac:dyDescent="0.25">
      <c r="B1294" s="31">
        <f>WEEKNUM(Tableau1[[#This Row],[Date]])</f>
        <v>29</v>
      </c>
      <c r="C1294" s="32">
        <f>debut+ROW()-ROW(Tableau1[[#Headers],[Date]])-1</f>
        <v>46582</v>
      </c>
      <c r="D1294" s="33" t="str">
        <f>UPPER(TEXT((Tableau1[[#This Row],[Date]]),"mmmm"))</f>
        <v>JUILLET</v>
      </c>
      <c r="E1294" s="33">
        <f>YEAR(Tableau1[[#This Row],[Date]])</f>
        <v>2027</v>
      </c>
      <c r="F1294" s="34"/>
      <c r="G1294" s="34"/>
      <c r="H1294" s="34"/>
      <c r="I1294" s="34"/>
      <c r="J1294" s="34"/>
      <c r="K1294" s="39">
        <f>MOD(Tableau1[[#This Row],[Fin
apm]]-Tableau1[[#This Row],[Début
apm]],1)+MOD(Tableau1[[#This Row],[Fin
matin]]-Tableau1[[#This Row],[Début
matin]],1)</f>
        <v>0</v>
      </c>
      <c r="L1294" s="39">
        <f>IFERROR(VLOOKUP(Tableau1[[#This Row],[Abs.]],Tmotif[],3,0),0)</f>
        <v>0</v>
      </c>
      <c r="M1294" s="46">
        <f ca="1">IF(WEEKDAY(Tableau1[[#This Row],[Date]],2)&lt;7,0,MAX(0,SUM(OFFSET(Tableau1[[#This Row],[Heures]],-6,,7))+SUM(OFFSET(Tableau1[[#This Row],[H_Abs]],-6,,7))-_HS))</f>
        <v>0</v>
      </c>
    </row>
    <row r="1295" spans="2:13" ht="15" hidden="1" customHeight="1" x14ac:dyDescent="0.25">
      <c r="B1295" s="31">
        <f>WEEKNUM(Tableau1[[#This Row],[Date]])</f>
        <v>29</v>
      </c>
      <c r="C1295" s="32">
        <f>debut+ROW()-ROW(Tableau1[[#Headers],[Date]])-1</f>
        <v>46583</v>
      </c>
      <c r="D1295" s="33" t="str">
        <f>UPPER(TEXT((Tableau1[[#This Row],[Date]]),"mmmm"))</f>
        <v>JUILLET</v>
      </c>
      <c r="E1295" s="33">
        <f>YEAR(Tableau1[[#This Row],[Date]])</f>
        <v>2027</v>
      </c>
      <c r="F1295" s="34"/>
      <c r="G1295" s="34"/>
      <c r="H1295" s="34"/>
      <c r="I1295" s="34"/>
      <c r="J1295" s="34"/>
      <c r="K1295" s="39">
        <f>MOD(Tableau1[[#This Row],[Fin
apm]]-Tableau1[[#This Row],[Début
apm]],1)+MOD(Tableau1[[#This Row],[Fin
matin]]-Tableau1[[#This Row],[Début
matin]],1)</f>
        <v>0</v>
      </c>
      <c r="L1295" s="39">
        <f>IFERROR(VLOOKUP(Tableau1[[#This Row],[Abs.]],Tmotif[],3,0),0)</f>
        <v>0</v>
      </c>
      <c r="M1295" s="46">
        <f ca="1">IF(WEEKDAY(Tableau1[[#This Row],[Date]],2)&lt;7,0,MAX(0,SUM(OFFSET(Tableau1[[#This Row],[Heures]],-6,,7))+SUM(OFFSET(Tableau1[[#This Row],[H_Abs]],-6,,7))-_HS))</f>
        <v>0</v>
      </c>
    </row>
    <row r="1296" spans="2:13" ht="15" hidden="1" customHeight="1" x14ac:dyDescent="0.25">
      <c r="B1296" s="31">
        <f>WEEKNUM(Tableau1[[#This Row],[Date]])</f>
        <v>29</v>
      </c>
      <c r="C1296" s="32">
        <f>debut+ROW()-ROW(Tableau1[[#Headers],[Date]])-1</f>
        <v>46584</v>
      </c>
      <c r="D1296" s="33" t="str">
        <f>UPPER(TEXT((Tableau1[[#This Row],[Date]]),"mmmm"))</f>
        <v>JUILLET</v>
      </c>
      <c r="E1296" s="33">
        <f>YEAR(Tableau1[[#This Row],[Date]])</f>
        <v>2027</v>
      </c>
      <c r="F1296" s="34"/>
      <c r="G1296" s="34"/>
      <c r="H1296" s="34"/>
      <c r="I1296" s="34"/>
      <c r="J1296" s="34"/>
      <c r="K1296" s="39">
        <f>MOD(Tableau1[[#This Row],[Fin
apm]]-Tableau1[[#This Row],[Début
apm]],1)+MOD(Tableau1[[#This Row],[Fin
matin]]-Tableau1[[#This Row],[Début
matin]],1)</f>
        <v>0</v>
      </c>
      <c r="L1296" s="39">
        <f>IFERROR(VLOOKUP(Tableau1[[#This Row],[Abs.]],Tmotif[],3,0),0)</f>
        <v>0</v>
      </c>
      <c r="M1296" s="46">
        <f ca="1">IF(WEEKDAY(Tableau1[[#This Row],[Date]],2)&lt;7,0,MAX(0,SUM(OFFSET(Tableau1[[#This Row],[Heures]],-6,,7))+SUM(OFFSET(Tableau1[[#This Row],[H_Abs]],-6,,7))-_HS))</f>
        <v>0</v>
      </c>
    </row>
    <row r="1297" spans="2:13" ht="15" hidden="1" customHeight="1" x14ac:dyDescent="0.25">
      <c r="B1297" s="31">
        <f>WEEKNUM(Tableau1[[#This Row],[Date]])</f>
        <v>29</v>
      </c>
      <c r="C1297" s="32">
        <f>debut+ROW()-ROW(Tableau1[[#Headers],[Date]])-1</f>
        <v>46585</v>
      </c>
      <c r="D1297" s="33" t="str">
        <f>UPPER(TEXT((Tableau1[[#This Row],[Date]]),"mmmm"))</f>
        <v>JUILLET</v>
      </c>
      <c r="E1297" s="33">
        <f>YEAR(Tableau1[[#This Row],[Date]])</f>
        <v>2027</v>
      </c>
      <c r="F1297" s="34"/>
      <c r="G1297" s="34"/>
      <c r="H1297" s="34"/>
      <c r="I1297" s="34"/>
      <c r="J1297" s="34"/>
      <c r="K1297" s="39">
        <f>MOD(Tableau1[[#This Row],[Fin
apm]]-Tableau1[[#This Row],[Début
apm]],1)+MOD(Tableau1[[#This Row],[Fin
matin]]-Tableau1[[#This Row],[Début
matin]],1)</f>
        <v>0</v>
      </c>
      <c r="L1297" s="39">
        <f>IFERROR(VLOOKUP(Tableau1[[#This Row],[Abs.]],Tmotif[],3,0),0)</f>
        <v>0</v>
      </c>
      <c r="M1297" s="46">
        <f ca="1">IF(WEEKDAY(Tableau1[[#This Row],[Date]],2)&lt;7,0,MAX(0,SUM(OFFSET(Tableau1[[#This Row],[Heures]],-6,,7))+SUM(OFFSET(Tableau1[[#This Row],[H_Abs]],-6,,7))-_HS))</f>
        <v>0</v>
      </c>
    </row>
    <row r="1298" spans="2:13" ht="15" hidden="1" customHeight="1" x14ac:dyDescent="0.25">
      <c r="B1298" s="31">
        <f>WEEKNUM(Tableau1[[#This Row],[Date]])</f>
        <v>30</v>
      </c>
      <c r="C1298" s="32">
        <f>debut+ROW()-ROW(Tableau1[[#Headers],[Date]])-1</f>
        <v>46586</v>
      </c>
      <c r="D1298" s="33" t="str">
        <f>UPPER(TEXT((Tableau1[[#This Row],[Date]]),"mmmm"))</f>
        <v>JUILLET</v>
      </c>
      <c r="E1298" s="33">
        <f>YEAR(Tableau1[[#This Row],[Date]])</f>
        <v>2027</v>
      </c>
      <c r="F1298" s="34"/>
      <c r="G1298" s="34"/>
      <c r="H1298" s="34"/>
      <c r="I1298" s="34"/>
      <c r="J1298" s="34"/>
      <c r="K1298" s="39">
        <f>MOD(Tableau1[[#This Row],[Fin
apm]]-Tableau1[[#This Row],[Début
apm]],1)+MOD(Tableau1[[#This Row],[Fin
matin]]-Tableau1[[#This Row],[Début
matin]],1)</f>
        <v>0</v>
      </c>
      <c r="L1298" s="39">
        <f>IFERROR(VLOOKUP(Tableau1[[#This Row],[Abs.]],Tmotif[],3,0),0)</f>
        <v>0</v>
      </c>
      <c r="M1298" s="46">
        <f ca="1">IF(WEEKDAY(Tableau1[[#This Row],[Date]],2)&lt;7,0,MAX(0,SUM(OFFSET(Tableau1[[#This Row],[Heures]],-6,,7))+SUM(OFFSET(Tableau1[[#This Row],[H_Abs]],-6,,7))-_HS))</f>
        <v>0</v>
      </c>
    </row>
    <row r="1299" spans="2:13" ht="15" hidden="1" customHeight="1" x14ac:dyDescent="0.25">
      <c r="B1299" s="31">
        <f>WEEKNUM(Tableau1[[#This Row],[Date]])</f>
        <v>30</v>
      </c>
      <c r="C1299" s="32">
        <f>debut+ROW()-ROW(Tableau1[[#Headers],[Date]])-1</f>
        <v>46587</v>
      </c>
      <c r="D1299" s="33" t="str">
        <f>UPPER(TEXT((Tableau1[[#This Row],[Date]]),"mmmm"))</f>
        <v>JUILLET</v>
      </c>
      <c r="E1299" s="33">
        <f>YEAR(Tableau1[[#This Row],[Date]])</f>
        <v>2027</v>
      </c>
      <c r="F1299" s="34"/>
      <c r="G1299" s="34"/>
      <c r="H1299" s="34"/>
      <c r="I1299" s="34"/>
      <c r="J1299" s="34"/>
      <c r="K1299" s="39">
        <f>MOD(Tableau1[[#This Row],[Fin
apm]]-Tableau1[[#This Row],[Début
apm]],1)+MOD(Tableau1[[#This Row],[Fin
matin]]-Tableau1[[#This Row],[Début
matin]],1)</f>
        <v>0</v>
      </c>
      <c r="L1299" s="39">
        <f>IFERROR(VLOOKUP(Tableau1[[#This Row],[Abs.]],Tmotif[],3,0),0)</f>
        <v>0</v>
      </c>
      <c r="M1299" s="46">
        <f ca="1">IF(WEEKDAY(Tableau1[[#This Row],[Date]],2)&lt;7,0,MAX(0,SUM(OFFSET(Tableau1[[#This Row],[Heures]],-6,,7))+SUM(OFFSET(Tableau1[[#This Row],[H_Abs]],-6,,7))-_HS))</f>
        <v>0</v>
      </c>
    </row>
    <row r="1300" spans="2:13" ht="15" hidden="1" customHeight="1" x14ac:dyDescent="0.25">
      <c r="B1300" s="31">
        <f>WEEKNUM(Tableau1[[#This Row],[Date]])</f>
        <v>30</v>
      </c>
      <c r="C1300" s="32">
        <f>debut+ROW()-ROW(Tableau1[[#Headers],[Date]])-1</f>
        <v>46588</v>
      </c>
      <c r="D1300" s="33" t="str">
        <f>UPPER(TEXT((Tableau1[[#This Row],[Date]]),"mmmm"))</f>
        <v>JUILLET</v>
      </c>
      <c r="E1300" s="33">
        <f>YEAR(Tableau1[[#This Row],[Date]])</f>
        <v>2027</v>
      </c>
      <c r="F1300" s="34"/>
      <c r="G1300" s="34"/>
      <c r="H1300" s="34"/>
      <c r="I1300" s="34"/>
      <c r="J1300" s="34"/>
      <c r="K1300" s="39">
        <f>MOD(Tableau1[[#This Row],[Fin
apm]]-Tableau1[[#This Row],[Début
apm]],1)+MOD(Tableau1[[#This Row],[Fin
matin]]-Tableau1[[#This Row],[Début
matin]],1)</f>
        <v>0</v>
      </c>
      <c r="L1300" s="39">
        <f>IFERROR(VLOOKUP(Tableau1[[#This Row],[Abs.]],Tmotif[],3,0),0)</f>
        <v>0</v>
      </c>
      <c r="M1300" s="46">
        <f ca="1">IF(WEEKDAY(Tableau1[[#This Row],[Date]],2)&lt;7,0,MAX(0,SUM(OFFSET(Tableau1[[#This Row],[Heures]],-6,,7))+SUM(OFFSET(Tableau1[[#This Row],[H_Abs]],-6,,7))-_HS))</f>
        <v>0</v>
      </c>
    </row>
    <row r="1301" spans="2:13" ht="15" hidden="1" customHeight="1" x14ac:dyDescent="0.25">
      <c r="B1301" s="31">
        <f>WEEKNUM(Tableau1[[#This Row],[Date]])</f>
        <v>30</v>
      </c>
      <c r="C1301" s="32">
        <f>debut+ROW()-ROW(Tableau1[[#Headers],[Date]])-1</f>
        <v>46589</v>
      </c>
      <c r="D1301" s="33" t="str">
        <f>UPPER(TEXT((Tableau1[[#This Row],[Date]]),"mmmm"))</f>
        <v>JUILLET</v>
      </c>
      <c r="E1301" s="33">
        <f>YEAR(Tableau1[[#This Row],[Date]])</f>
        <v>2027</v>
      </c>
      <c r="F1301" s="34"/>
      <c r="G1301" s="34"/>
      <c r="H1301" s="34"/>
      <c r="I1301" s="34"/>
      <c r="J1301" s="34"/>
      <c r="K1301" s="39">
        <f>MOD(Tableau1[[#This Row],[Fin
apm]]-Tableau1[[#This Row],[Début
apm]],1)+MOD(Tableau1[[#This Row],[Fin
matin]]-Tableau1[[#This Row],[Début
matin]],1)</f>
        <v>0</v>
      </c>
      <c r="L1301" s="39">
        <f>IFERROR(VLOOKUP(Tableau1[[#This Row],[Abs.]],Tmotif[],3,0),0)</f>
        <v>0</v>
      </c>
      <c r="M1301" s="46">
        <f ca="1">IF(WEEKDAY(Tableau1[[#This Row],[Date]],2)&lt;7,0,MAX(0,SUM(OFFSET(Tableau1[[#This Row],[Heures]],-6,,7))+SUM(OFFSET(Tableau1[[#This Row],[H_Abs]],-6,,7))-_HS))</f>
        <v>0</v>
      </c>
    </row>
    <row r="1302" spans="2:13" ht="15" hidden="1" customHeight="1" x14ac:dyDescent="0.25">
      <c r="B1302" s="31">
        <f>WEEKNUM(Tableau1[[#This Row],[Date]])</f>
        <v>30</v>
      </c>
      <c r="C1302" s="32">
        <f>debut+ROW()-ROW(Tableau1[[#Headers],[Date]])-1</f>
        <v>46590</v>
      </c>
      <c r="D1302" s="33" t="str">
        <f>UPPER(TEXT((Tableau1[[#This Row],[Date]]),"mmmm"))</f>
        <v>JUILLET</v>
      </c>
      <c r="E1302" s="33">
        <f>YEAR(Tableau1[[#This Row],[Date]])</f>
        <v>2027</v>
      </c>
      <c r="F1302" s="34"/>
      <c r="G1302" s="34"/>
      <c r="H1302" s="34"/>
      <c r="I1302" s="34"/>
      <c r="J1302" s="34"/>
      <c r="K1302" s="39">
        <f>MOD(Tableau1[[#This Row],[Fin
apm]]-Tableau1[[#This Row],[Début
apm]],1)+MOD(Tableau1[[#This Row],[Fin
matin]]-Tableau1[[#This Row],[Début
matin]],1)</f>
        <v>0</v>
      </c>
      <c r="L1302" s="39">
        <f>IFERROR(VLOOKUP(Tableau1[[#This Row],[Abs.]],Tmotif[],3,0),0)</f>
        <v>0</v>
      </c>
      <c r="M1302" s="46">
        <f ca="1">IF(WEEKDAY(Tableau1[[#This Row],[Date]],2)&lt;7,0,MAX(0,SUM(OFFSET(Tableau1[[#This Row],[Heures]],-6,,7))+SUM(OFFSET(Tableau1[[#This Row],[H_Abs]],-6,,7))-_HS))</f>
        <v>0</v>
      </c>
    </row>
    <row r="1303" spans="2:13" ht="15" hidden="1" customHeight="1" x14ac:dyDescent="0.25">
      <c r="B1303" s="31">
        <f>WEEKNUM(Tableau1[[#This Row],[Date]])</f>
        <v>30</v>
      </c>
      <c r="C1303" s="32">
        <f>debut+ROW()-ROW(Tableau1[[#Headers],[Date]])-1</f>
        <v>46591</v>
      </c>
      <c r="D1303" s="33" t="str">
        <f>UPPER(TEXT((Tableau1[[#This Row],[Date]]),"mmmm"))</f>
        <v>JUILLET</v>
      </c>
      <c r="E1303" s="33">
        <f>YEAR(Tableau1[[#This Row],[Date]])</f>
        <v>2027</v>
      </c>
      <c r="F1303" s="34"/>
      <c r="G1303" s="34"/>
      <c r="H1303" s="34"/>
      <c r="I1303" s="34"/>
      <c r="J1303" s="34"/>
      <c r="K1303" s="39">
        <f>MOD(Tableau1[[#This Row],[Fin
apm]]-Tableau1[[#This Row],[Début
apm]],1)+MOD(Tableau1[[#This Row],[Fin
matin]]-Tableau1[[#This Row],[Début
matin]],1)</f>
        <v>0</v>
      </c>
      <c r="L1303" s="39">
        <f>IFERROR(VLOOKUP(Tableau1[[#This Row],[Abs.]],Tmotif[],3,0),0)</f>
        <v>0</v>
      </c>
      <c r="M1303" s="46">
        <f ca="1">IF(WEEKDAY(Tableau1[[#This Row],[Date]],2)&lt;7,0,MAX(0,SUM(OFFSET(Tableau1[[#This Row],[Heures]],-6,,7))+SUM(OFFSET(Tableau1[[#This Row],[H_Abs]],-6,,7))-_HS))</f>
        <v>0</v>
      </c>
    </row>
    <row r="1304" spans="2:13" ht="15" hidden="1" customHeight="1" x14ac:dyDescent="0.25">
      <c r="B1304" s="31">
        <f>WEEKNUM(Tableau1[[#This Row],[Date]])</f>
        <v>30</v>
      </c>
      <c r="C1304" s="32">
        <f>debut+ROW()-ROW(Tableau1[[#Headers],[Date]])-1</f>
        <v>46592</v>
      </c>
      <c r="D1304" s="33" t="str">
        <f>UPPER(TEXT((Tableau1[[#This Row],[Date]]),"mmmm"))</f>
        <v>JUILLET</v>
      </c>
      <c r="E1304" s="33">
        <f>YEAR(Tableau1[[#This Row],[Date]])</f>
        <v>2027</v>
      </c>
      <c r="F1304" s="34"/>
      <c r="G1304" s="34"/>
      <c r="H1304" s="34"/>
      <c r="I1304" s="34"/>
      <c r="J1304" s="34"/>
      <c r="K1304" s="39">
        <f>MOD(Tableau1[[#This Row],[Fin
apm]]-Tableau1[[#This Row],[Début
apm]],1)+MOD(Tableau1[[#This Row],[Fin
matin]]-Tableau1[[#This Row],[Début
matin]],1)</f>
        <v>0</v>
      </c>
      <c r="L1304" s="39">
        <f>IFERROR(VLOOKUP(Tableau1[[#This Row],[Abs.]],Tmotif[],3,0),0)</f>
        <v>0</v>
      </c>
      <c r="M1304" s="46">
        <f ca="1">IF(WEEKDAY(Tableau1[[#This Row],[Date]],2)&lt;7,0,MAX(0,SUM(OFFSET(Tableau1[[#This Row],[Heures]],-6,,7))+SUM(OFFSET(Tableau1[[#This Row],[H_Abs]],-6,,7))-_HS))</f>
        <v>0</v>
      </c>
    </row>
    <row r="1305" spans="2:13" ht="15" hidden="1" customHeight="1" x14ac:dyDescent="0.25">
      <c r="B1305" s="31">
        <f>WEEKNUM(Tableau1[[#This Row],[Date]])</f>
        <v>31</v>
      </c>
      <c r="C1305" s="32">
        <f>debut+ROW()-ROW(Tableau1[[#Headers],[Date]])-1</f>
        <v>46593</v>
      </c>
      <c r="D1305" s="33" t="str">
        <f>UPPER(TEXT((Tableau1[[#This Row],[Date]]),"mmmm"))</f>
        <v>JUILLET</v>
      </c>
      <c r="E1305" s="33">
        <f>YEAR(Tableau1[[#This Row],[Date]])</f>
        <v>2027</v>
      </c>
      <c r="F1305" s="34"/>
      <c r="G1305" s="34"/>
      <c r="H1305" s="34"/>
      <c r="I1305" s="34"/>
      <c r="J1305" s="34"/>
      <c r="K1305" s="39">
        <f>MOD(Tableau1[[#This Row],[Fin
apm]]-Tableau1[[#This Row],[Début
apm]],1)+MOD(Tableau1[[#This Row],[Fin
matin]]-Tableau1[[#This Row],[Début
matin]],1)</f>
        <v>0</v>
      </c>
      <c r="L1305" s="39">
        <f>IFERROR(VLOOKUP(Tableau1[[#This Row],[Abs.]],Tmotif[],3,0),0)</f>
        <v>0</v>
      </c>
      <c r="M1305" s="46">
        <f ca="1">IF(WEEKDAY(Tableau1[[#This Row],[Date]],2)&lt;7,0,MAX(0,SUM(OFFSET(Tableau1[[#This Row],[Heures]],-6,,7))+SUM(OFFSET(Tableau1[[#This Row],[H_Abs]],-6,,7))-_HS))</f>
        <v>0</v>
      </c>
    </row>
    <row r="1306" spans="2:13" ht="15" hidden="1" customHeight="1" x14ac:dyDescent="0.25">
      <c r="B1306" s="31">
        <f>WEEKNUM(Tableau1[[#This Row],[Date]])</f>
        <v>31</v>
      </c>
      <c r="C1306" s="32">
        <f>debut+ROW()-ROW(Tableau1[[#Headers],[Date]])-1</f>
        <v>46594</v>
      </c>
      <c r="D1306" s="33" t="str">
        <f>UPPER(TEXT((Tableau1[[#This Row],[Date]]),"mmmm"))</f>
        <v>JUILLET</v>
      </c>
      <c r="E1306" s="33">
        <f>YEAR(Tableau1[[#This Row],[Date]])</f>
        <v>2027</v>
      </c>
      <c r="F1306" s="34"/>
      <c r="G1306" s="34"/>
      <c r="H1306" s="34"/>
      <c r="I1306" s="34"/>
      <c r="J1306" s="34"/>
      <c r="K1306" s="39">
        <f>MOD(Tableau1[[#This Row],[Fin
apm]]-Tableau1[[#This Row],[Début
apm]],1)+MOD(Tableau1[[#This Row],[Fin
matin]]-Tableau1[[#This Row],[Début
matin]],1)</f>
        <v>0</v>
      </c>
      <c r="L1306" s="39">
        <f>IFERROR(VLOOKUP(Tableau1[[#This Row],[Abs.]],Tmotif[],3,0),0)</f>
        <v>0</v>
      </c>
      <c r="M1306" s="46">
        <f ca="1">IF(WEEKDAY(Tableau1[[#This Row],[Date]],2)&lt;7,0,MAX(0,SUM(OFFSET(Tableau1[[#This Row],[Heures]],-6,,7))+SUM(OFFSET(Tableau1[[#This Row],[H_Abs]],-6,,7))-_HS))</f>
        <v>0</v>
      </c>
    </row>
    <row r="1307" spans="2:13" ht="15" hidden="1" customHeight="1" x14ac:dyDescent="0.25">
      <c r="B1307" s="31">
        <f>WEEKNUM(Tableau1[[#This Row],[Date]])</f>
        <v>31</v>
      </c>
      <c r="C1307" s="32">
        <f>debut+ROW()-ROW(Tableau1[[#Headers],[Date]])-1</f>
        <v>46595</v>
      </c>
      <c r="D1307" s="33" t="str">
        <f>UPPER(TEXT((Tableau1[[#This Row],[Date]]),"mmmm"))</f>
        <v>JUILLET</v>
      </c>
      <c r="E1307" s="33">
        <f>YEAR(Tableau1[[#This Row],[Date]])</f>
        <v>2027</v>
      </c>
      <c r="F1307" s="34"/>
      <c r="G1307" s="34"/>
      <c r="H1307" s="34"/>
      <c r="I1307" s="34"/>
      <c r="J1307" s="34"/>
      <c r="K1307" s="39">
        <f>MOD(Tableau1[[#This Row],[Fin
apm]]-Tableau1[[#This Row],[Début
apm]],1)+MOD(Tableau1[[#This Row],[Fin
matin]]-Tableau1[[#This Row],[Début
matin]],1)</f>
        <v>0</v>
      </c>
      <c r="L1307" s="39">
        <f>IFERROR(VLOOKUP(Tableau1[[#This Row],[Abs.]],Tmotif[],3,0),0)</f>
        <v>0</v>
      </c>
      <c r="M1307" s="46">
        <f ca="1">IF(WEEKDAY(Tableau1[[#This Row],[Date]],2)&lt;7,0,MAX(0,SUM(OFFSET(Tableau1[[#This Row],[Heures]],-6,,7))+SUM(OFFSET(Tableau1[[#This Row],[H_Abs]],-6,,7))-_HS))</f>
        <v>0</v>
      </c>
    </row>
    <row r="1308" spans="2:13" ht="15" hidden="1" customHeight="1" x14ac:dyDescent="0.25">
      <c r="B1308" s="31">
        <f>WEEKNUM(Tableau1[[#This Row],[Date]])</f>
        <v>31</v>
      </c>
      <c r="C1308" s="32">
        <f>debut+ROW()-ROW(Tableau1[[#Headers],[Date]])-1</f>
        <v>46596</v>
      </c>
      <c r="D1308" s="33" t="str">
        <f>UPPER(TEXT((Tableau1[[#This Row],[Date]]),"mmmm"))</f>
        <v>JUILLET</v>
      </c>
      <c r="E1308" s="33">
        <f>YEAR(Tableau1[[#This Row],[Date]])</f>
        <v>2027</v>
      </c>
      <c r="F1308" s="34"/>
      <c r="G1308" s="34"/>
      <c r="H1308" s="34"/>
      <c r="I1308" s="34"/>
      <c r="J1308" s="34"/>
      <c r="K1308" s="39">
        <f>MOD(Tableau1[[#This Row],[Fin
apm]]-Tableau1[[#This Row],[Début
apm]],1)+MOD(Tableau1[[#This Row],[Fin
matin]]-Tableau1[[#This Row],[Début
matin]],1)</f>
        <v>0</v>
      </c>
      <c r="L1308" s="39">
        <f>IFERROR(VLOOKUP(Tableau1[[#This Row],[Abs.]],Tmotif[],3,0),0)</f>
        <v>0</v>
      </c>
      <c r="M1308" s="46">
        <f ca="1">IF(WEEKDAY(Tableau1[[#This Row],[Date]],2)&lt;7,0,MAX(0,SUM(OFFSET(Tableau1[[#This Row],[Heures]],-6,,7))+SUM(OFFSET(Tableau1[[#This Row],[H_Abs]],-6,,7))-_HS))</f>
        <v>0</v>
      </c>
    </row>
    <row r="1309" spans="2:13" ht="15" hidden="1" customHeight="1" x14ac:dyDescent="0.25">
      <c r="B1309" s="31">
        <f>WEEKNUM(Tableau1[[#This Row],[Date]])</f>
        <v>31</v>
      </c>
      <c r="C1309" s="32">
        <f>debut+ROW()-ROW(Tableau1[[#Headers],[Date]])-1</f>
        <v>46597</v>
      </c>
      <c r="D1309" s="33" t="str">
        <f>UPPER(TEXT((Tableau1[[#This Row],[Date]]),"mmmm"))</f>
        <v>JUILLET</v>
      </c>
      <c r="E1309" s="33">
        <f>YEAR(Tableau1[[#This Row],[Date]])</f>
        <v>2027</v>
      </c>
      <c r="F1309" s="34"/>
      <c r="G1309" s="34"/>
      <c r="H1309" s="34"/>
      <c r="I1309" s="34"/>
      <c r="J1309" s="34"/>
      <c r="K1309" s="39">
        <f>MOD(Tableau1[[#This Row],[Fin
apm]]-Tableau1[[#This Row],[Début
apm]],1)+MOD(Tableau1[[#This Row],[Fin
matin]]-Tableau1[[#This Row],[Début
matin]],1)</f>
        <v>0</v>
      </c>
      <c r="L1309" s="39">
        <f>IFERROR(VLOOKUP(Tableau1[[#This Row],[Abs.]],Tmotif[],3,0),0)</f>
        <v>0</v>
      </c>
      <c r="M1309" s="46">
        <f ca="1">IF(WEEKDAY(Tableau1[[#This Row],[Date]],2)&lt;7,0,MAX(0,SUM(OFFSET(Tableau1[[#This Row],[Heures]],-6,,7))+SUM(OFFSET(Tableau1[[#This Row],[H_Abs]],-6,,7))-_HS))</f>
        <v>0</v>
      </c>
    </row>
    <row r="1310" spans="2:13" ht="15" hidden="1" customHeight="1" x14ac:dyDescent="0.25">
      <c r="B1310" s="31">
        <f>WEEKNUM(Tableau1[[#This Row],[Date]])</f>
        <v>31</v>
      </c>
      <c r="C1310" s="32">
        <f>debut+ROW()-ROW(Tableau1[[#Headers],[Date]])-1</f>
        <v>46598</v>
      </c>
      <c r="D1310" s="33" t="str">
        <f>UPPER(TEXT((Tableau1[[#This Row],[Date]]),"mmmm"))</f>
        <v>JUILLET</v>
      </c>
      <c r="E1310" s="33">
        <f>YEAR(Tableau1[[#This Row],[Date]])</f>
        <v>2027</v>
      </c>
      <c r="F1310" s="34"/>
      <c r="G1310" s="34"/>
      <c r="H1310" s="34"/>
      <c r="I1310" s="34"/>
      <c r="J1310" s="34"/>
      <c r="K1310" s="39">
        <f>MOD(Tableau1[[#This Row],[Fin
apm]]-Tableau1[[#This Row],[Début
apm]],1)+MOD(Tableau1[[#This Row],[Fin
matin]]-Tableau1[[#This Row],[Début
matin]],1)</f>
        <v>0</v>
      </c>
      <c r="L1310" s="39">
        <f>IFERROR(VLOOKUP(Tableau1[[#This Row],[Abs.]],Tmotif[],3,0),0)</f>
        <v>0</v>
      </c>
      <c r="M1310" s="46">
        <f ca="1">IF(WEEKDAY(Tableau1[[#This Row],[Date]],2)&lt;7,0,MAX(0,SUM(OFFSET(Tableau1[[#This Row],[Heures]],-6,,7))+SUM(OFFSET(Tableau1[[#This Row],[H_Abs]],-6,,7))-_HS))</f>
        <v>0</v>
      </c>
    </row>
    <row r="1311" spans="2:13" ht="15" hidden="1" customHeight="1" x14ac:dyDescent="0.25">
      <c r="B1311" s="31">
        <f>WEEKNUM(Tableau1[[#This Row],[Date]])</f>
        <v>31</v>
      </c>
      <c r="C1311" s="32">
        <f>debut+ROW()-ROW(Tableau1[[#Headers],[Date]])-1</f>
        <v>46599</v>
      </c>
      <c r="D1311" s="33" t="str">
        <f>UPPER(TEXT((Tableau1[[#This Row],[Date]]),"mmmm"))</f>
        <v>JUILLET</v>
      </c>
      <c r="E1311" s="33">
        <f>YEAR(Tableau1[[#This Row],[Date]])</f>
        <v>2027</v>
      </c>
      <c r="F1311" s="34"/>
      <c r="G1311" s="34"/>
      <c r="H1311" s="34"/>
      <c r="I1311" s="34"/>
      <c r="J1311" s="34"/>
      <c r="K1311" s="39">
        <f>MOD(Tableau1[[#This Row],[Fin
apm]]-Tableau1[[#This Row],[Début
apm]],1)+MOD(Tableau1[[#This Row],[Fin
matin]]-Tableau1[[#This Row],[Début
matin]],1)</f>
        <v>0</v>
      </c>
      <c r="L1311" s="39">
        <f>IFERROR(VLOOKUP(Tableau1[[#This Row],[Abs.]],Tmotif[],3,0),0)</f>
        <v>0</v>
      </c>
      <c r="M1311" s="46">
        <f ca="1">IF(WEEKDAY(Tableau1[[#This Row],[Date]],2)&lt;7,0,MAX(0,SUM(OFFSET(Tableau1[[#This Row],[Heures]],-6,,7))+SUM(OFFSET(Tableau1[[#This Row],[H_Abs]],-6,,7))-_HS))</f>
        <v>0</v>
      </c>
    </row>
    <row r="1312" spans="2:13" ht="15" hidden="1" customHeight="1" x14ac:dyDescent="0.25">
      <c r="B1312" s="31">
        <f>WEEKNUM(Tableau1[[#This Row],[Date]])</f>
        <v>32</v>
      </c>
      <c r="C1312" s="32">
        <f>debut+ROW()-ROW(Tableau1[[#Headers],[Date]])-1</f>
        <v>46600</v>
      </c>
      <c r="D1312" s="33" t="str">
        <f>UPPER(TEXT((Tableau1[[#This Row],[Date]]),"mmmm"))</f>
        <v>AOÛT</v>
      </c>
      <c r="E1312" s="33">
        <f>YEAR(Tableau1[[#This Row],[Date]])</f>
        <v>2027</v>
      </c>
      <c r="F1312" s="34"/>
      <c r="G1312" s="34"/>
      <c r="H1312" s="34"/>
      <c r="I1312" s="34"/>
      <c r="J1312" s="34"/>
      <c r="K1312" s="39">
        <f>MOD(Tableau1[[#This Row],[Fin
apm]]-Tableau1[[#This Row],[Début
apm]],1)+MOD(Tableau1[[#This Row],[Fin
matin]]-Tableau1[[#This Row],[Début
matin]],1)</f>
        <v>0</v>
      </c>
      <c r="L1312" s="39">
        <f>IFERROR(VLOOKUP(Tableau1[[#This Row],[Abs.]],Tmotif[],3,0),0)</f>
        <v>0</v>
      </c>
      <c r="M1312" s="46">
        <f ca="1">IF(WEEKDAY(Tableau1[[#This Row],[Date]],2)&lt;7,0,MAX(0,SUM(OFFSET(Tableau1[[#This Row],[Heures]],-6,,7))+SUM(OFFSET(Tableau1[[#This Row],[H_Abs]],-6,,7))-_HS))</f>
        <v>0</v>
      </c>
    </row>
    <row r="1313" spans="2:13" ht="15" hidden="1" customHeight="1" x14ac:dyDescent="0.25">
      <c r="B1313" s="31">
        <f>WEEKNUM(Tableau1[[#This Row],[Date]])</f>
        <v>32</v>
      </c>
      <c r="C1313" s="32">
        <f>debut+ROW()-ROW(Tableau1[[#Headers],[Date]])-1</f>
        <v>46601</v>
      </c>
      <c r="D1313" s="33" t="str">
        <f>UPPER(TEXT((Tableau1[[#This Row],[Date]]),"mmmm"))</f>
        <v>AOÛT</v>
      </c>
      <c r="E1313" s="33">
        <f>YEAR(Tableau1[[#This Row],[Date]])</f>
        <v>2027</v>
      </c>
      <c r="F1313" s="34"/>
      <c r="G1313" s="34"/>
      <c r="H1313" s="34"/>
      <c r="I1313" s="34"/>
      <c r="J1313" s="34"/>
      <c r="K1313" s="39">
        <f>MOD(Tableau1[[#This Row],[Fin
apm]]-Tableau1[[#This Row],[Début
apm]],1)+MOD(Tableau1[[#This Row],[Fin
matin]]-Tableau1[[#This Row],[Début
matin]],1)</f>
        <v>0</v>
      </c>
      <c r="L1313" s="39">
        <f>IFERROR(VLOOKUP(Tableau1[[#This Row],[Abs.]],Tmotif[],3,0),0)</f>
        <v>0</v>
      </c>
      <c r="M1313" s="46">
        <f ca="1">IF(WEEKDAY(Tableau1[[#This Row],[Date]],2)&lt;7,0,MAX(0,SUM(OFFSET(Tableau1[[#This Row],[Heures]],-6,,7))+SUM(OFFSET(Tableau1[[#This Row],[H_Abs]],-6,,7))-_HS))</f>
        <v>0</v>
      </c>
    </row>
    <row r="1314" spans="2:13" ht="15" hidden="1" customHeight="1" x14ac:dyDescent="0.25">
      <c r="B1314" s="31">
        <f>WEEKNUM(Tableau1[[#This Row],[Date]])</f>
        <v>32</v>
      </c>
      <c r="C1314" s="32">
        <f>debut+ROW()-ROW(Tableau1[[#Headers],[Date]])-1</f>
        <v>46602</v>
      </c>
      <c r="D1314" s="33" t="str">
        <f>UPPER(TEXT((Tableau1[[#This Row],[Date]]),"mmmm"))</f>
        <v>AOÛT</v>
      </c>
      <c r="E1314" s="33">
        <f>YEAR(Tableau1[[#This Row],[Date]])</f>
        <v>2027</v>
      </c>
      <c r="F1314" s="34"/>
      <c r="G1314" s="34"/>
      <c r="H1314" s="34"/>
      <c r="I1314" s="34"/>
      <c r="J1314" s="34"/>
      <c r="K1314" s="39">
        <f>MOD(Tableau1[[#This Row],[Fin
apm]]-Tableau1[[#This Row],[Début
apm]],1)+MOD(Tableau1[[#This Row],[Fin
matin]]-Tableau1[[#This Row],[Début
matin]],1)</f>
        <v>0</v>
      </c>
      <c r="L1314" s="39">
        <f>IFERROR(VLOOKUP(Tableau1[[#This Row],[Abs.]],Tmotif[],3,0),0)</f>
        <v>0</v>
      </c>
      <c r="M1314" s="46">
        <f ca="1">IF(WEEKDAY(Tableau1[[#This Row],[Date]],2)&lt;7,0,MAX(0,SUM(OFFSET(Tableau1[[#This Row],[Heures]],-6,,7))+SUM(OFFSET(Tableau1[[#This Row],[H_Abs]],-6,,7))-_HS))</f>
        <v>0</v>
      </c>
    </row>
    <row r="1315" spans="2:13" ht="15" hidden="1" customHeight="1" x14ac:dyDescent="0.25">
      <c r="B1315" s="31">
        <f>WEEKNUM(Tableau1[[#This Row],[Date]])</f>
        <v>32</v>
      </c>
      <c r="C1315" s="32">
        <f>debut+ROW()-ROW(Tableau1[[#Headers],[Date]])-1</f>
        <v>46603</v>
      </c>
      <c r="D1315" s="33" t="str">
        <f>UPPER(TEXT((Tableau1[[#This Row],[Date]]),"mmmm"))</f>
        <v>AOÛT</v>
      </c>
      <c r="E1315" s="33">
        <f>YEAR(Tableau1[[#This Row],[Date]])</f>
        <v>2027</v>
      </c>
      <c r="F1315" s="34"/>
      <c r="G1315" s="34"/>
      <c r="H1315" s="34"/>
      <c r="I1315" s="34"/>
      <c r="J1315" s="34"/>
      <c r="K1315" s="39">
        <f>MOD(Tableau1[[#This Row],[Fin
apm]]-Tableau1[[#This Row],[Début
apm]],1)+MOD(Tableau1[[#This Row],[Fin
matin]]-Tableau1[[#This Row],[Début
matin]],1)</f>
        <v>0</v>
      </c>
      <c r="L1315" s="39">
        <f>IFERROR(VLOOKUP(Tableau1[[#This Row],[Abs.]],Tmotif[],3,0),0)</f>
        <v>0</v>
      </c>
      <c r="M1315" s="46">
        <f ca="1">IF(WEEKDAY(Tableau1[[#This Row],[Date]],2)&lt;7,0,MAX(0,SUM(OFFSET(Tableau1[[#This Row],[Heures]],-6,,7))+SUM(OFFSET(Tableau1[[#This Row],[H_Abs]],-6,,7))-_HS))</f>
        <v>0</v>
      </c>
    </row>
    <row r="1316" spans="2:13" ht="15" hidden="1" customHeight="1" x14ac:dyDescent="0.25">
      <c r="B1316" s="31">
        <f>WEEKNUM(Tableau1[[#This Row],[Date]])</f>
        <v>32</v>
      </c>
      <c r="C1316" s="32">
        <f>debut+ROW()-ROW(Tableau1[[#Headers],[Date]])-1</f>
        <v>46604</v>
      </c>
      <c r="D1316" s="33" t="str">
        <f>UPPER(TEXT((Tableau1[[#This Row],[Date]]),"mmmm"))</f>
        <v>AOÛT</v>
      </c>
      <c r="E1316" s="33">
        <f>YEAR(Tableau1[[#This Row],[Date]])</f>
        <v>2027</v>
      </c>
      <c r="F1316" s="34"/>
      <c r="G1316" s="34"/>
      <c r="H1316" s="34"/>
      <c r="I1316" s="34"/>
      <c r="J1316" s="34"/>
      <c r="K1316" s="39">
        <f>MOD(Tableau1[[#This Row],[Fin
apm]]-Tableau1[[#This Row],[Début
apm]],1)+MOD(Tableau1[[#This Row],[Fin
matin]]-Tableau1[[#This Row],[Début
matin]],1)</f>
        <v>0</v>
      </c>
      <c r="L1316" s="39">
        <f>IFERROR(VLOOKUP(Tableau1[[#This Row],[Abs.]],Tmotif[],3,0),0)</f>
        <v>0</v>
      </c>
      <c r="M1316" s="46">
        <f ca="1">IF(WEEKDAY(Tableau1[[#This Row],[Date]],2)&lt;7,0,MAX(0,SUM(OFFSET(Tableau1[[#This Row],[Heures]],-6,,7))+SUM(OFFSET(Tableau1[[#This Row],[H_Abs]],-6,,7))-_HS))</f>
        <v>0</v>
      </c>
    </row>
    <row r="1317" spans="2:13" ht="15" hidden="1" customHeight="1" x14ac:dyDescent="0.25">
      <c r="B1317" s="31">
        <f>WEEKNUM(Tableau1[[#This Row],[Date]])</f>
        <v>32</v>
      </c>
      <c r="C1317" s="32">
        <f>debut+ROW()-ROW(Tableau1[[#Headers],[Date]])-1</f>
        <v>46605</v>
      </c>
      <c r="D1317" s="33" t="str">
        <f>UPPER(TEXT((Tableau1[[#This Row],[Date]]),"mmmm"))</f>
        <v>AOÛT</v>
      </c>
      <c r="E1317" s="33">
        <f>YEAR(Tableau1[[#This Row],[Date]])</f>
        <v>2027</v>
      </c>
      <c r="F1317" s="34"/>
      <c r="G1317" s="34"/>
      <c r="H1317" s="34"/>
      <c r="I1317" s="34"/>
      <c r="J1317" s="34"/>
      <c r="K1317" s="39">
        <f>MOD(Tableau1[[#This Row],[Fin
apm]]-Tableau1[[#This Row],[Début
apm]],1)+MOD(Tableau1[[#This Row],[Fin
matin]]-Tableau1[[#This Row],[Début
matin]],1)</f>
        <v>0</v>
      </c>
      <c r="L1317" s="39">
        <f>IFERROR(VLOOKUP(Tableau1[[#This Row],[Abs.]],Tmotif[],3,0),0)</f>
        <v>0</v>
      </c>
      <c r="M1317" s="46">
        <f ca="1">IF(WEEKDAY(Tableau1[[#This Row],[Date]],2)&lt;7,0,MAX(0,SUM(OFFSET(Tableau1[[#This Row],[Heures]],-6,,7))+SUM(OFFSET(Tableau1[[#This Row],[H_Abs]],-6,,7))-_HS))</f>
        <v>0</v>
      </c>
    </row>
    <row r="1318" spans="2:13" ht="15" hidden="1" customHeight="1" x14ac:dyDescent="0.25">
      <c r="B1318" s="31">
        <f>WEEKNUM(Tableau1[[#This Row],[Date]])</f>
        <v>32</v>
      </c>
      <c r="C1318" s="32">
        <f>debut+ROW()-ROW(Tableau1[[#Headers],[Date]])-1</f>
        <v>46606</v>
      </c>
      <c r="D1318" s="33" t="str">
        <f>UPPER(TEXT((Tableau1[[#This Row],[Date]]),"mmmm"))</f>
        <v>AOÛT</v>
      </c>
      <c r="E1318" s="33">
        <f>YEAR(Tableau1[[#This Row],[Date]])</f>
        <v>2027</v>
      </c>
      <c r="F1318" s="34"/>
      <c r="G1318" s="34"/>
      <c r="H1318" s="34"/>
      <c r="I1318" s="34"/>
      <c r="J1318" s="34"/>
      <c r="K1318" s="39">
        <f>MOD(Tableau1[[#This Row],[Fin
apm]]-Tableau1[[#This Row],[Début
apm]],1)+MOD(Tableau1[[#This Row],[Fin
matin]]-Tableau1[[#This Row],[Début
matin]],1)</f>
        <v>0</v>
      </c>
      <c r="L1318" s="39">
        <f>IFERROR(VLOOKUP(Tableau1[[#This Row],[Abs.]],Tmotif[],3,0),0)</f>
        <v>0</v>
      </c>
      <c r="M1318" s="46">
        <f ca="1">IF(WEEKDAY(Tableau1[[#This Row],[Date]],2)&lt;7,0,MAX(0,SUM(OFFSET(Tableau1[[#This Row],[Heures]],-6,,7))+SUM(OFFSET(Tableau1[[#This Row],[H_Abs]],-6,,7))-_HS))</f>
        <v>0</v>
      </c>
    </row>
    <row r="1319" spans="2:13" ht="15" hidden="1" customHeight="1" x14ac:dyDescent="0.25">
      <c r="B1319" s="31">
        <f>WEEKNUM(Tableau1[[#This Row],[Date]])</f>
        <v>33</v>
      </c>
      <c r="C1319" s="32">
        <f>debut+ROW()-ROW(Tableau1[[#Headers],[Date]])-1</f>
        <v>46607</v>
      </c>
      <c r="D1319" s="33" t="str">
        <f>UPPER(TEXT((Tableau1[[#This Row],[Date]]),"mmmm"))</f>
        <v>AOÛT</v>
      </c>
      <c r="E1319" s="33">
        <f>YEAR(Tableau1[[#This Row],[Date]])</f>
        <v>2027</v>
      </c>
      <c r="F1319" s="34"/>
      <c r="G1319" s="34"/>
      <c r="H1319" s="34"/>
      <c r="I1319" s="34"/>
      <c r="J1319" s="34"/>
      <c r="K1319" s="39">
        <f>MOD(Tableau1[[#This Row],[Fin
apm]]-Tableau1[[#This Row],[Début
apm]],1)+MOD(Tableau1[[#This Row],[Fin
matin]]-Tableau1[[#This Row],[Début
matin]],1)</f>
        <v>0</v>
      </c>
      <c r="L1319" s="39">
        <f>IFERROR(VLOOKUP(Tableau1[[#This Row],[Abs.]],Tmotif[],3,0),0)</f>
        <v>0</v>
      </c>
      <c r="M1319" s="46">
        <f ca="1">IF(WEEKDAY(Tableau1[[#This Row],[Date]],2)&lt;7,0,MAX(0,SUM(OFFSET(Tableau1[[#This Row],[Heures]],-6,,7))+SUM(OFFSET(Tableau1[[#This Row],[H_Abs]],-6,,7))-_HS))</f>
        <v>0</v>
      </c>
    </row>
    <row r="1320" spans="2:13" ht="15" hidden="1" customHeight="1" x14ac:dyDescent="0.25">
      <c r="B1320" s="31">
        <f>WEEKNUM(Tableau1[[#This Row],[Date]])</f>
        <v>33</v>
      </c>
      <c r="C1320" s="32">
        <f>debut+ROW()-ROW(Tableau1[[#Headers],[Date]])-1</f>
        <v>46608</v>
      </c>
      <c r="D1320" s="33" t="str">
        <f>UPPER(TEXT((Tableau1[[#This Row],[Date]]),"mmmm"))</f>
        <v>AOÛT</v>
      </c>
      <c r="E1320" s="33">
        <f>YEAR(Tableau1[[#This Row],[Date]])</f>
        <v>2027</v>
      </c>
      <c r="F1320" s="34"/>
      <c r="G1320" s="34"/>
      <c r="H1320" s="34"/>
      <c r="I1320" s="34"/>
      <c r="J1320" s="34"/>
      <c r="K1320" s="39">
        <f>MOD(Tableau1[[#This Row],[Fin
apm]]-Tableau1[[#This Row],[Début
apm]],1)+MOD(Tableau1[[#This Row],[Fin
matin]]-Tableau1[[#This Row],[Début
matin]],1)</f>
        <v>0</v>
      </c>
      <c r="L1320" s="39">
        <f>IFERROR(VLOOKUP(Tableau1[[#This Row],[Abs.]],Tmotif[],3,0),0)</f>
        <v>0</v>
      </c>
      <c r="M1320" s="46">
        <f ca="1">IF(WEEKDAY(Tableau1[[#This Row],[Date]],2)&lt;7,0,MAX(0,SUM(OFFSET(Tableau1[[#This Row],[Heures]],-6,,7))+SUM(OFFSET(Tableau1[[#This Row],[H_Abs]],-6,,7))-_HS))</f>
        <v>0</v>
      </c>
    </row>
    <row r="1321" spans="2:13" ht="15" hidden="1" customHeight="1" x14ac:dyDescent="0.25">
      <c r="B1321" s="31">
        <f>WEEKNUM(Tableau1[[#This Row],[Date]])</f>
        <v>33</v>
      </c>
      <c r="C1321" s="32">
        <f>debut+ROW()-ROW(Tableau1[[#Headers],[Date]])-1</f>
        <v>46609</v>
      </c>
      <c r="D1321" s="33" t="str">
        <f>UPPER(TEXT((Tableau1[[#This Row],[Date]]),"mmmm"))</f>
        <v>AOÛT</v>
      </c>
      <c r="E1321" s="33">
        <f>YEAR(Tableau1[[#This Row],[Date]])</f>
        <v>2027</v>
      </c>
      <c r="F1321" s="34"/>
      <c r="G1321" s="34"/>
      <c r="H1321" s="34"/>
      <c r="I1321" s="34"/>
      <c r="J1321" s="34"/>
      <c r="K1321" s="39">
        <f>MOD(Tableau1[[#This Row],[Fin
apm]]-Tableau1[[#This Row],[Début
apm]],1)+MOD(Tableau1[[#This Row],[Fin
matin]]-Tableau1[[#This Row],[Début
matin]],1)</f>
        <v>0</v>
      </c>
      <c r="L1321" s="39">
        <f>IFERROR(VLOOKUP(Tableau1[[#This Row],[Abs.]],Tmotif[],3,0),0)</f>
        <v>0</v>
      </c>
      <c r="M1321" s="46">
        <f ca="1">IF(WEEKDAY(Tableau1[[#This Row],[Date]],2)&lt;7,0,MAX(0,SUM(OFFSET(Tableau1[[#This Row],[Heures]],-6,,7))+SUM(OFFSET(Tableau1[[#This Row],[H_Abs]],-6,,7))-_HS))</f>
        <v>0</v>
      </c>
    </row>
    <row r="1322" spans="2:13" ht="15" hidden="1" customHeight="1" x14ac:dyDescent="0.25">
      <c r="B1322" s="31">
        <f>WEEKNUM(Tableau1[[#This Row],[Date]])</f>
        <v>33</v>
      </c>
      <c r="C1322" s="32">
        <f>debut+ROW()-ROW(Tableau1[[#Headers],[Date]])-1</f>
        <v>46610</v>
      </c>
      <c r="D1322" s="33" t="str">
        <f>UPPER(TEXT((Tableau1[[#This Row],[Date]]),"mmmm"))</f>
        <v>AOÛT</v>
      </c>
      <c r="E1322" s="33">
        <f>YEAR(Tableau1[[#This Row],[Date]])</f>
        <v>2027</v>
      </c>
      <c r="F1322" s="34"/>
      <c r="G1322" s="34"/>
      <c r="H1322" s="34"/>
      <c r="I1322" s="34"/>
      <c r="J1322" s="34"/>
      <c r="K1322" s="39">
        <f>MOD(Tableau1[[#This Row],[Fin
apm]]-Tableau1[[#This Row],[Début
apm]],1)+MOD(Tableau1[[#This Row],[Fin
matin]]-Tableau1[[#This Row],[Début
matin]],1)</f>
        <v>0</v>
      </c>
      <c r="L1322" s="39">
        <f>IFERROR(VLOOKUP(Tableau1[[#This Row],[Abs.]],Tmotif[],3,0),0)</f>
        <v>0</v>
      </c>
      <c r="M1322" s="46">
        <f ca="1">IF(WEEKDAY(Tableau1[[#This Row],[Date]],2)&lt;7,0,MAX(0,SUM(OFFSET(Tableau1[[#This Row],[Heures]],-6,,7))+SUM(OFFSET(Tableau1[[#This Row],[H_Abs]],-6,,7))-_HS))</f>
        <v>0</v>
      </c>
    </row>
    <row r="1323" spans="2:13" ht="15" hidden="1" customHeight="1" x14ac:dyDescent="0.25">
      <c r="B1323" s="31">
        <f>WEEKNUM(Tableau1[[#This Row],[Date]])</f>
        <v>33</v>
      </c>
      <c r="C1323" s="32">
        <f>debut+ROW()-ROW(Tableau1[[#Headers],[Date]])-1</f>
        <v>46611</v>
      </c>
      <c r="D1323" s="33" t="str">
        <f>UPPER(TEXT((Tableau1[[#This Row],[Date]]),"mmmm"))</f>
        <v>AOÛT</v>
      </c>
      <c r="E1323" s="33">
        <f>YEAR(Tableau1[[#This Row],[Date]])</f>
        <v>2027</v>
      </c>
      <c r="F1323" s="34"/>
      <c r="G1323" s="34"/>
      <c r="H1323" s="34"/>
      <c r="I1323" s="34"/>
      <c r="J1323" s="34"/>
      <c r="K1323" s="39">
        <f>MOD(Tableau1[[#This Row],[Fin
apm]]-Tableau1[[#This Row],[Début
apm]],1)+MOD(Tableau1[[#This Row],[Fin
matin]]-Tableau1[[#This Row],[Début
matin]],1)</f>
        <v>0</v>
      </c>
      <c r="L1323" s="39">
        <f>IFERROR(VLOOKUP(Tableau1[[#This Row],[Abs.]],Tmotif[],3,0),0)</f>
        <v>0</v>
      </c>
      <c r="M1323" s="46">
        <f ca="1">IF(WEEKDAY(Tableau1[[#This Row],[Date]],2)&lt;7,0,MAX(0,SUM(OFFSET(Tableau1[[#This Row],[Heures]],-6,,7))+SUM(OFFSET(Tableau1[[#This Row],[H_Abs]],-6,,7))-_HS))</f>
        <v>0</v>
      </c>
    </row>
    <row r="1324" spans="2:13" ht="15" hidden="1" customHeight="1" x14ac:dyDescent="0.25">
      <c r="B1324" s="31">
        <f>WEEKNUM(Tableau1[[#This Row],[Date]])</f>
        <v>33</v>
      </c>
      <c r="C1324" s="32">
        <f>debut+ROW()-ROW(Tableau1[[#Headers],[Date]])-1</f>
        <v>46612</v>
      </c>
      <c r="D1324" s="33" t="str">
        <f>UPPER(TEXT((Tableau1[[#This Row],[Date]]),"mmmm"))</f>
        <v>AOÛT</v>
      </c>
      <c r="E1324" s="33">
        <f>YEAR(Tableau1[[#This Row],[Date]])</f>
        <v>2027</v>
      </c>
      <c r="F1324" s="34"/>
      <c r="G1324" s="34"/>
      <c r="H1324" s="34"/>
      <c r="I1324" s="34"/>
      <c r="J1324" s="34"/>
      <c r="K1324" s="39">
        <f>MOD(Tableau1[[#This Row],[Fin
apm]]-Tableau1[[#This Row],[Début
apm]],1)+MOD(Tableau1[[#This Row],[Fin
matin]]-Tableau1[[#This Row],[Début
matin]],1)</f>
        <v>0</v>
      </c>
      <c r="L1324" s="39">
        <f>IFERROR(VLOOKUP(Tableau1[[#This Row],[Abs.]],Tmotif[],3,0),0)</f>
        <v>0</v>
      </c>
      <c r="M1324" s="46">
        <f ca="1">IF(WEEKDAY(Tableau1[[#This Row],[Date]],2)&lt;7,0,MAX(0,SUM(OFFSET(Tableau1[[#This Row],[Heures]],-6,,7))+SUM(OFFSET(Tableau1[[#This Row],[H_Abs]],-6,,7))-_HS))</f>
        <v>0</v>
      </c>
    </row>
    <row r="1325" spans="2:13" ht="15" hidden="1" customHeight="1" x14ac:dyDescent="0.25">
      <c r="B1325" s="31">
        <f>WEEKNUM(Tableau1[[#This Row],[Date]])</f>
        <v>33</v>
      </c>
      <c r="C1325" s="32">
        <f>debut+ROW()-ROW(Tableau1[[#Headers],[Date]])-1</f>
        <v>46613</v>
      </c>
      <c r="D1325" s="33" t="str">
        <f>UPPER(TEXT((Tableau1[[#This Row],[Date]]),"mmmm"))</f>
        <v>AOÛT</v>
      </c>
      <c r="E1325" s="33">
        <f>YEAR(Tableau1[[#This Row],[Date]])</f>
        <v>2027</v>
      </c>
      <c r="F1325" s="34"/>
      <c r="G1325" s="34"/>
      <c r="H1325" s="34"/>
      <c r="I1325" s="34"/>
      <c r="J1325" s="34"/>
      <c r="K1325" s="39">
        <f>MOD(Tableau1[[#This Row],[Fin
apm]]-Tableau1[[#This Row],[Début
apm]],1)+MOD(Tableau1[[#This Row],[Fin
matin]]-Tableau1[[#This Row],[Début
matin]],1)</f>
        <v>0</v>
      </c>
      <c r="L1325" s="39">
        <f>IFERROR(VLOOKUP(Tableau1[[#This Row],[Abs.]],Tmotif[],3,0),0)</f>
        <v>0</v>
      </c>
      <c r="M1325" s="46">
        <f ca="1">IF(WEEKDAY(Tableau1[[#This Row],[Date]],2)&lt;7,0,MAX(0,SUM(OFFSET(Tableau1[[#This Row],[Heures]],-6,,7))+SUM(OFFSET(Tableau1[[#This Row],[H_Abs]],-6,,7))-_HS))</f>
        <v>0</v>
      </c>
    </row>
    <row r="1326" spans="2:13" ht="15" hidden="1" customHeight="1" x14ac:dyDescent="0.25">
      <c r="B1326" s="31">
        <f>WEEKNUM(Tableau1[[#This Row],[Date]])</f>
        <v>34</v>
      </c>
      <c r="C1326" s="32">
        <f>debut+ROW()-ROW(Tableau1[[#Headers],[Date]])-1</f>
        <v>46614</v>
      </c>
      <c r="D1326" s="33" t="str">
        <f>UPPER(TEXT((Tableau1[[#This Row],[Date]]),"mmmm"))</f>
        <v>AOÛT</v>
      </c>
      <c r="E1326" s="33">
        <f>YEAR(Tableau1[[#This Row],[Date]])</f>
        <v>2027</v>
      </c>
      <c r="F1326" s="34"/>
      <c r="G1326" s="34"/>
      <c r="H1326" s="34"/>
      <c r="I1326" s="34"/>
      <c r="J1326" s="34"/>
      <c r="K1326" s="39">
        <f>MOD(Tableau1[[#This Row],[Fin
apm]]-Tableau1[[#This Row],[Début
apm]],1)+MOD(Tableau1[[#This Row],[Fin
matin]]-Tableau1[[#This Row],[Début
matin]],1)</f>
        <v>0</v>
      </c>
      <c r="L1326" s="39">
        <f>IFERROR(VLOOKUP(Tableau1[[#This Row],[Abs.]],Tmotif[],3,0),0)</f>
        <v>0</v>
      </c>
      <c r="M1326" s="46">
        <f ca="1">IF(WEEKDAY(Tableau1[[#This Row],[Date]],2)&lt;7,0,MAX(0,SUM(OFFSET(Tableau1[[#This Row],[Heures]],-6,,7))+SUM(OFFSET(Tableau1[[#This Row],[H_Abs]],-6,,7))-_HS))</f>
        <v>0</v>
      </c>
    </row>
    <row r="1327" spans="2:13" ht="15" hidden="1" customHeight="1" x14ac:dyDescent="0.25">
      <c r="B1327" s="31">
        <f>WEEKNUM(Tableau1[[#This Row],[Date]])</f>
        <v>34</v>
      </c>
      <c r="C1327" s="32">
        <f>debut+ROW()-ROW(Tableau1[[#Headers],[Date]])-1</f>
        <v>46615</v>
      </c>
      <c r="D1327" s="33" t="str">
        <f>UPPER(TEXT((Tableau1[[#This Row],[Date]]),"mmmm"))</f>
        <v>AOÛT</v>
      </c>
      <c r="E1327" s="33">
        <f>YEAR(Tableau1[[#This Row],[Date]])</f>
        <v>2027</v>
      </c>
      <c r="F1327" s="34"/>
      <c r="G1327" s="34"/>
      <c r="H1327" s="34"/>
      <c r="I1327" s="34"/>
      <c r="J1327" s="34"/>
      <c r="K1327" s="39">
        <f>MOD(Tableau1[[#This Row],[Fin
apm]]-Tableau1[[#This Row],[Début
apm]],1)+MOD(Tableau1[[#This Row],[Fin
matin]]-Tableau1[[#This Row],[Début
matin]],1)</f>
        <v>0</v>
      </c>
      <c r="L1327" s="39">
        <f>IFERROR(VLOOKUP(Tableau1[[#This Row],[Abs.]],Tmotif[],3,0),0)</f>
        <v>0</v>
      </c>
      <c r="M1327" s="46">
        <f ca="1">IF(WEEKDAY(Tableau1[[#This Row],[Date]],2)&lt;7,0,MAX(0,SUM(OFFSET(Tableau1[[#This Row],[Heures]],-6,,7))+SUM(OFFSET(Tableau1[[#This Row],[H_Abs]],-6,,7))-_HS))</f>
        <v>0</v>
      </c>
    </row>
    <row r="1328" spans="2:13" ht="15" hidden="1" customHeight="1" x14ac:dyDescent="0.25">
      <c r="B1328" s="31">
        <f>WEEKNUM(Tableau1[[#This Row],[Date]])</f>
        <v>34</v>
      </c>
      <c r="C1328" s="32">
        <f>debut+ROW()-ROW(Tableau1[[#Headers],[Date]])-1</f>
        <v>46616</v>
      </c>
      <c r="D1328" s="33" t="str">
        <f>UPPER(TEXT((Tableau1[[#This Row],[Date]]),"mmmm"))</f>
        <v>AOÛT</v>
      </c>
      <c r="E1328" s="33">
        <f>YEAR(Tableau1[[#This Row],[Date]])</f>
        <v>2027</v>
      </c>
      <c r="F1328" s="34"/>
      <c r="G1328" s="34"/>
      <c r="H1328" s="34"/>
      <c r="I1328" s="34"/>
      <c r="J1328" s="34"/>
      <c r="K1328" s="39">
        <f>MOD(Tableau1[[#This Row],[Fin
apm]]-Tableau1[[#This Row],[Début
apm]],1)+MOD(Tableau1[[#This Row],[Fin
matin]]-Tableau1[[#This Row],[Début
matin]],1)</f>
        <v>0</v>
      </c>
      <c r="L1328" s="39">
        <f>IFERROR(VLOOKUP(Tableau1[[#This Row],[Abs.]],Tmotif[],3,0),0)</f>
        <v>0</v>
      </c>
      <c r="M1328" s="46">
        <f ca="1">IF(WEEKDAY(Tableau1[[#This Row],[Date]],2)&lt;7,0,MAX(0,SUM(OFFSET(Tableau1[[#This Row],[Heures]],-6,,7))+SUM(OFFSET(Tableau1[[#This Row],[H_Abs]],-6,,7))-_HS))</f>
        <v>0</v>
      </c>
    </row>
    <row r="1329" spans="2:13" ht="15" hidden="1" customHeight="1" x14ac:dyDescent="0.25">
      <c r="B1329" s="31">
        <f>WEEKNUM(Tableau1[[#This Row],[Date]])</f>
        <v>34</v>
      </c>
      <c r="C1329" s="32">
        <f>debut+ROW()-ROW(Tableau1[[#Headers],[Date]])-1</f>
        <v>46617</v>
      </c>
      <c r="D1329" s="33" t="str">
        <f>UPPER(TEXT((Tableau1[[#This Row],[Date]]),"mmmm"))</f>
        <v>AOÛT</v>
      </c>
      <c r="E1329" s="33">
        <f>YEAR(Tableau1[[#This Row],[Date]])</f>
        <v>2027</v>
      </c>
      <c r="F1329" s="34"/>
      <c r="G1329" s="34"/>
      <c r="H1329" s="34"/>
      <c r="I1329" s="34"/>
      <c r="J1329" s="34"/>
      <c r="K1329" s="39">
        <f>MOD(Tableau1[[#This Row],[Fin
apm]]-Tableau1[[#This Row],[Début
apm]],1)+MOD(Tableau1[[#This Row],[Fin
matin]]-Tableau1[[#This Row],[Début
matin]],1)</f>
        <v>0</v>
      </c>
      <c r="L1329" s="39">
        <f>IFERROR(VLOOKUP(Tableau1[[#This Row],[Abs.]],Tmotif[],3,0),0)</f>
        <v>0</v>
      </c>
      <c r="M1329" s="46">
        <f ca="1">IF(WEEKDAY(Tableau1[[#This Row],[Date]],2)&lt;7,0,MAX(0,SUM(OFFSET(Tableau1[[#This Row],[Heures]],-6,,7))+SUM(OFFSET(Tableau1[[#This Row],[H_Abs]],-6,,7))-_HS))</f>
        <v>0</v>
      </c>
    </row>
    <row r="1330" spans="2:13" ht="15" hidden="1" customHeight="1" x14ac:dyDescent="0.25">
      <c r="B1330" s="31">
        <f>WEEKNUM(Tableau1[[#This Row],[Date]])</f>
        <v>34</v>
      </c>
      <c r="C1330" s="32">
        <f>debut+ROW()-ROW(Tableau1[[#Headers],[Date]])-1</f>
        <v>46618</v>
      </c>
      <c r="D1330" s="33" t="str">
        <f>UPPER(TEXT((Tableau1[[#This Row],[Date]]),"mmmm"))</f>
        <v>AOÛT</v>
      </c>
      <c r="E1330" s="33">
        <f>YEAR(Tableau1[[#This Row],[Date]])</f>
        <v>2027</v>
      </c>
      <c r="F1330" s="34"/>
      <c r="G1330" s="34"/>
      <c r="H1330" s="34"/>
      <c r="I1330" s="34"/>
      <c r="J1330" s="34"/>
      <c r="K1330" s="39">
        <f>MOD(Tableau1[[#This Row],[Fin
apm]]-Tableau1[[#This Row],[Début
apm]],1)+MOD(Tableau1[[#This Row],[Fin
matin]]-Tableau1[[#This Row],[Début
matin]],1)</f>
        <v>0</v>
      </c>
      <c r="L1330" s="39">
        <f>IFERROR(VLOOKUP(Tableau1[[#This Row],[Abs.]],Tmotif[],3,0),0)</f>
        <v>0</v>
      </c>
      <c r="M1330" s="46">
        <f ca="1">IF(WEEKDAY(Tableau1[[#This Row],[Date]],2)&lt;7,0,MAX(0,SUM(OFFSET(Tableau1[[#This Row],[Heures]],-6,,7))+SUM(OFFSET(Tableau1[[#This Row],[H_Abs]],-6,,7))-_HS))</f>
        <v>0</v>
      </c>
    </row>
    <row r="1331" spans="2:13" ht="15" hidden="1" customHeight="1" x14ac:dyDescent="0.25">
      <c r="B1331" s="31">
        <f>WEEKNUM(Tableau1[[#This Row],[Date]])</f>
        <v>34</v>
      </c>
      <c r="C1331" s="32">
        <f>debut+ROW()-ROW(Tableau1[[#Headers],[Date]])-1</f>
        <v>46619</v>
      </c>
      <c r="D1331" s="33" t="str">
        <f>UPPER(TEXT((Tableau1[[#This Row],[Date]]),"mmmm"))</f>
        <v>AOÛT</v>
      </c>
      <c r="E1331" s="33">
        <f>YEAR(Tableau1[[#This Row],[Date]])</f>
        <v>2027</v>
      </c>
      <c r="F1331" s="34"/>
      <c r="G1331" s="34"/>
      <c r="H1331" s="34"/>
      <c r="I1331" s="34"/>
      <c r="J1331" s="34"/>
      <c r="K1331" s="39">
        <f>MOD(Tableau1[[#This Row],[Fin
apm]]-Tableau1[[#This Row],[Début
apm]],1)+MOD(Tableau1[[#This Row],[Fin
matin]]-Tableau1[[#This Row],[Début
matin]],1)</f>
        <v>0</v>
      </c>
      <c r="L1331" s="39">
        <f>IFERROR(VLOOKUP(Tableau1[[#This Row],[Abs.]],Tmotif[],3,0),0)</f>
        <v>0</v>
      </c>
      <c r="M1331" s="46">
        <f ca="1">IF(WEEKDAY(Tableau1[[#This Row],[Date]],2)&lt;7,0,MAX(0,SUM(OFFSET(Tableau1[[#This Row],[Heures]],-6,,7))+SUM(OFFSET(Tableau1[[#This Row],[H_Abs]],-6,,7))-_HS))</f>
        <v>0</v>
      </c>
    </row>
    <row r="1332" spans="2:13" ht="15" hidden="1" customHeight="1" x14ac:dyDescent="0.25">
      <c r="B1332" s="31">
        <f>WEEKNUM(Tableau1[[#This Row],[Date]])</f>
        <v>34</v>
      </c>
      <c r="C1332" s="32">
        <f>debut+ROW()-ROW(Tableau1[[#Headers],[Date]])-1</f>
        <v>46620</v>
      </c>
      <c r="D1332" s="33" t="str">
        <f>UPPER(TEXT((Tableau1[[#This Row],[Date]]),"mmmm"))</f>
        <v>AOÛT</v>
      </c>
      <c r="E1332" s="33">
        <f>YEAR(Tableau1[[#This Row],[Date]])</f>
        <v>2027</v>
      </c>
      <c r="F1332" s="34"/>
      <c r="G1332" s="34"/>
      <c r="H1332" s="34"/>
      <c r="I1332" s="34"/>
      <c r="J1332" s="34"/>
      <c r="K1332" s="39">
        <f>MOD(Tableau1[[#This Row],[Fin
apm]]-Tableau1[[#This Row],[Début
apm]],1)+MOD(Tableau1[[#This Row],[Fin
matin]]-Tableau1[[#This Row],[Début
matin]],1)</f>
        <v>0</v>
      </c>
      <c r="L1332" s="39">
        <f>IFERROR(VLOOKUP(Tableau1[[#This Row],[Abs.]],Tmotif[],3,0),0)</f>
        <v>0</v>
      </c>
      <c r="M1332" s="46">
        <f ca="1">IF(WEEKDAY(Tableau1[[#This Row],[Date]],2)&lt;7,0,MAX(0,SUM(OFFSET(Tableau1[[#This Row],[Heures]],-6,,7))+SUM(OFFSET(Tableau1[[#This Row],[H_Abs]],-6,,7))-_HS))</f>
        <v>0</v>
      </c>
    </row>
    <row r="1333" spans="2:13" ht="15" hidden="1" customHeight="1" x14ac:dyDescent="0.25">
      <c r="B1333" s="31">
        <f>WEEKNUM(Tableau1[[#This Row],[Date]])</f>
        <v>35</v>
      </c>
      <c r="C1333" s="32">
        <f>debut+ROW()-ROW(Tableau1[[#Headers],[Date]])-1</f>
        <v>46621</v>
      </c>
      <c r="D1333" s="33" t="str">
        <f>UPPER(TEXT((Tableau1[[#This Row],[Date]]),"mmmm"))</f>
        <v>AOÛT</v>
      </c>
      <c r="E1333" s="33">
        <f>YEAR(Tableau1[[#This Row],[Date]])</f>
        <v>2027</v>
      </c>
      <c r="F1333" s="34"/>
      <c r="G1333" s="34"/>
      <c r="H1333" s="34"/>
      <c r="I1333" s="34"/>
      <c r="J1333" s="34"/>
      <c r="K1333" s="39">
        <f>MOD(Tableau1[[#This Row],[Fin
apm]]-Tableau1[[#This Row],[Début
apm]],1)+MOD(Tableau1[[#This Row],[Fin
matin]]-Tableau1[[#This Row],[Début
matin]],1)</f>
        <v>0</v>
      </c>
      <c r="L1333" s="39">
        <f>IFERROR(VLOOKUP(Tableau1[[#This Row],[Abs.]],Tmotif[],3,0),0)</f>
        <v>0</v>
      </c>
      <c r="M1333" s="46">
        <f ca="1">IF(WEEKDAY(Tableau1[[#This Row],[Date]],2)&lt;7,0,MAX(0,SUM(OFFSET(Tableau1[[#This Row],[Heures]],-6,,7))+SUM(OFFSET(Tableau1[[#This Row],[H_Abs]],-6,,7))-_HS))</f>
        <v>0</v>
      </c>
    </row>
    <row r="1334" spans="2:13" ht="15" hidden="1" customHeight="1" x14ac:dyDescent="0.25">
      <c r="B1334" s="31">
        <f>WEEKNUM(Tableau1[[#This Row],[Date]])</f>
        <v>35</v>
      </c>
      <c r="C1334" s="32">
        <f>debut+ROW()-ROW(Tableau1[[#Headers],[Date]])-1</f>
        <v>46622</v>
      </c>
      <c r="D1334" s="33" t="str">
        <f>UPPER(TEXT((Tableau1[[#This Row],[Date]]),"mmmm"))</f>
        <v>AOÛT</v>
      </c>
      <c r="E1334" s="33">
        <f>YEAR(Tableau1[[#This Row],[Date]])</f>
        <v>2027</v>
      </c>
      <c r="F1334" s="34"/>
      <c r="G1334" s="34"/>
      <c r="H1334" s="34"/>
      <c r="I1334" s="34"/>
      <c r="J1334" s="34"/>
      <c r="K1334" s="39">
        <f>MOD(Tableau1[[#This Row],[Fin
apm]]-Tableau1[[#This Row],[Début
apm]],1)+MOD(Tableau1[[#This Row],[Fin
matin]]-Tableau1[[#This Row],[Début
matin]],1)</f>
        <v>0</v>
      </c>
      <c r="L1334" s="39">
        <f>IFERROR(VLOOKUP(Tableau1[[#This Row],[Abs.]],Tmotif[],3,0),0)</f>
        <v>0</v>
      </c>
      <c r="M1334" s="46">
        <f ca="1">IF(WEEKDAY(Tableau1[[#This Row],[Date]],2)&lt;7,0,MAX(0,SUM(OFFSET(Tableau1[[#This Row],[Heures]],-6,,7))+SUM(OFFSET(Tableau1[[#This Row],[H_Abs]],-6,,7))-_HS))</f>
        <v>0</v>
      </c>
    </row>
    <row r="1335" spans="2:13" ht="15" hidden="1" customHeight="1" x14ac:dyDescent="0.25">
      <c r="B1335" s="31">
        <f>WEEKNUM(Tableau1[[#This Row],[Date]])</f>
        <v>35</v>
      </c>
      <c r="C1335" s="32">
        <f>debut+ROW()-ROW(Tableau1[[#Headers],[Date]])-1</f>
        <v>46623</v>
      </c>
      <c r="D1335" s="33" t="str">
        <f>UPPER(TEXT((Tableau1[[#This Row],[Date]]),"mmmm"))</f>
        <v>AOÛT</v>
      </c>
      <c r="E1335" s="33">
        <f>YEAR(Tableau1[[#This Row],[Date]])</f>
        <v>2027</v>
      </c>
      <c r="F1335" s="34"/>
      <c r="G1335" s="34"/>
      <c r="H1335" s="34"/>
      <c r="I1335" s="34"/>
      <c r="J1335" s="34"/>
      <c r="K1335" s="39">
        <f>MOD(Tableau1[[#This Row],[Fin
apm]]-Tableau1[[#This Row],[Début
apm]],1)+MOD(Tableau1[[#This Row],[Fin
matin]]-Tableau1[[#This Row],[Début
matin]],1)</f>
        <v>0</v>
      </c>
      <c r="L1335" s="39">
        <f>IFERROR(VLOOKUP(Tableau1[[#This Row],[Abs.]],Tmotif[],3,0),0)</f>
        <v>0</v>
      </c>
      <c r="M1335" s="46">
        <f ca="1">IF(WEEKDAY(Tableau1[[#This Row],[Date]],2)&lt;7,0,MAX(0,SUM(OFFSET(Tableau1[[#This Row],[Heures]],-6,,7))+SUM(OFFSET(Tableau1[[#This Row],[H_Abs]],-6,,7))-_HS))</f>
        <v>0</v>
      </c>
    </row>
    <row r="1336" spans="2:13" ht="15" hidden="1" customHeight="1" x14ac:dyDescent="0.25">
      <c r="B1336" s="31">
        <f>WEEKNUM(Tableau1[[#This Row],[Date]])</f>
        <v>35</v>
      </c>
      <c r="C1336" s="32">
        <f>debut+ROW()-ROW(Tableau1[[#Headers],[Date]])-1</f>
        <v>46624</v>
      </c>
      <c r="D1336" s="33" t="str">
        <f>UPPER(TEXT((Tableau1[[#This Row],[Date]]),"mmmm"))</f>
        <v>AOÛT</v>
      </c>
      <c r="E1336" s="33">
        <f>YEAR(Tableau1[[#This Row],[Date]])</f>
        <v>2027</v>
      </c>
      <c r="F1336" s="34"/>
      <c r="G1336" s="34"/>
      <c r="H1336" s="34"/>
      <c r="I1336" s="34"/>
      <c r="J1336" s="34"/>
      <c r="K1336" s="39">
        <f>MOD(Tableau1[[#This Row],[Fin
apm]]-Tableau1[[#This Row],[Début
apm]],1)+MOD(Tableau1[[#This Row],[Fin
matin]]-Tableau1[[#This Row],[Début
matin]],1)</f>
        <v>0</v>
      </c>
      <c r="L1336" s="39">
        <f>IFERROR(VLOOKUP(Tableau1[[#This Row],[Abs.]],Tmotif[],3,0),0)</f>
        <v>0</v>
      </c>
      <c r="M1336" s="46">
        <f ca="1">IF(WEEKDAY(Tableau1[[#This Row],[Date]],2)&lt;7,0,MAX(0,SUM(OFFSET(Tableau1[[#This Row],[Heures]],-6,,7))+SUM(OFFSET(Tableau1[[#This Row],[H_Abs]],-6,,7))-_HS))</f>
        <v>0</v>
      </c>
    </row>
    <row r="1337" spans="2:13" ht="15" hidden="1" customHeight="1" x14ac:dyDescent="0.25">
      <c r="B1337" s="31">
        <f>WEEKNUM(Tableau1[[#This Row],[Date]])</f>
        <v>35</v>
      </c>
      <c r="C1337" s="32">
        <f>debut+ROW()-ROW(Tableau1[[#Headers],[Date]])-1</f>
        <v>46625</v>
      </c>
      <c r="D1337" s="33" t="str">
        <f>UPPER(TEXT((Tableau1[[#This Row],[Date]]),"mmmm"))</f>
        <v>AOÛT</v>
      </c>
      <c r="E1337" s="33">
        <f>YEAR(Tableau1[[#This Row],[Date]])</f>
        <v>2027</v>
      </c>
      <c r="F1337" s="34"/>
      <c r="G1337" s="34"/>
      <c r="H1337" s="34"/>
      <c r="I1337" s="34"/>
      <c r="J1337" s="34"/>
      <c r="K1337" s="39">
        <f>MOD(Tableau1[[#This Row],[Fin
apm]]-Tableau1[[#This Row],[Début
apm]],1)+MOD(Tableau1[[#This Row],[Fin
matin]]-Tableau1[[#This Row],[Début
matin]],1)</f>
        <v>0</v>
      </c>
      <c r="L1337" s="39">
        <f>IFERROR(VLOOKUP(Tableau1[[#This Row],[Abs.]],Tmotif[],3,0),0)</f>
        <v>0</v>
      </c>
      <c r="M1337" s="46">
        <f ca="1">IF(WEEKDAY(Tableau1[[#This Row],[Date]],2)&lt;7,0,MAX(0,SUM(OFFSET(Tableau1[[#This Row],[Heures]],-6,,7))+SUM(OFFSET(Tableau1[[#This Row],[H_Abs]],-6,,7))-_HS))</f>
        <v>0</v>
      </c>
    </row>
    <row r="1338" spans="2:13" ht="15" hidden="1" customHeight="1" x14ac:dyDescent="0.25">
      <c r="B1338" s="31">
        <f>WEEKNUM(Tableau1[[#This Row],[Date]])</f>
        <v>35</v>
      </c>
      <c r="C1338" s="32">
        <f>debut+ROW()-ROW(Tableau1[[#Headers],[Date]])-1</f>
        <v>46626</v>
      </c>
      <c r="D1338" s="33" t="str">
        <f>UPPER(TEXT((Tableau1[[#This Row],[Date]]),"mmmm"))</f>
        <v>AOÛT</v>
      </c>
      <c r="E1338" s="33">
        <f>YEAR(Tableau1[[#This Row],[Date]])</f>
        <v>2027</v>
      </c>
      <c r="F1338" s="34"/>
      <c r="G1338" s="34"/>
      <c r="H1338" s="34"/>
      <c r="I1338" s="34"/>
      <c r="J1338" s="34"/>
      <c r="K1338" s="39">
        <f>MOD(Tableau1[[#This Row],[Fin
apm]]-Tableau1[[#This Row],[Début
apm]],1)+MOD(Tableau1[[#This Row],[Fin
matin]]-Tableau1[[#This Row],[Début
matin]],1)</f>
        <v>0</v>
      </c>
      <c r="L1338" s="39">
        <f>IFERROR(VLOOKUP(Tableau1[[#This Row],[Abs.]],Tmotif[],3,0),0)</f>
        <v>0</v>
      </c>
      <c r="M1338" s="46">
        <f ca="1">IF(WEEKDAY(Tableau1[[#This Row],[Date]],2)&lt;7,0,MAX(0,SUM(OFFSET(Tableau1[[#This Row],[Heures]],-6,,7))+SUM(OFFSET(Tableau1[[#This Row],[H_Abs]],-6,,7))-_HS))</f>
        <v>0</v>
      </c>
    </row>
    <row r="1339" spans="2:13" ht="15" hidden="1" customHeight="1" x14ac:dyDescent="0.25">
      <c r="B1339" s="31">
        <f>WEEKNUM(Tableau1[[#This Row],[Date]])</f>
        <v>35</v>
      </c>
      <c r="C1339" s="32">
        <f>debut+ROW()-ROW(Tableau1[[#Headers],[Date]])-1</f>
        <v>46627</v>
      </c>
      <c r="D1339" s="33" t="str">
        <f>UPPER(TEXT((Tableau1[[#This Row],[Date]]),"mmmm"))</f>
        <v>AOÛT</v>
      </c>
      <c r="E1339" s="33">
        <f>YEAR(Tableau1[[#This Row],[Date]])</f>
        <v>2027</v>
      </c>
      <c r="F1339" s="34"/>
      <c r="G1339" s="34"/>
      <c r="H1339" s="34"/>
      <c r="I1339" s="34"/>
      <c r="J1339" s="34"/>
      <c r="K1339" s="39">
        <f>MOD(Tableau1[[#This Row],[Fin
apm]]-Tableau1[[#This Row],[Début
apm]],1)+MOD(Tableau1[[#This Row],[Fin
matin]]-Tableau1[[#This Row],[Début
matin]],1)</f>
        <v>0</v>
      </c>
      <c r="L1339" s="39">
        <f>IFERROR(VLOOKUP(Tableau1[[#This Row],[Abs.]],Tmotif[],3,0),0)</f>
        <v>0</v>
      </c>
      <c r="M1339" s="46">
        <f ca="1">IF(WEEKDAY(Tableau1[[#This Row],[Date]],2)&lt;7,0,MAX(0,SUM(OFFSET(Tableau1[[#This Row],[Heures]],-6,,7))+SUM(OFFSET(Tableau1[[#This Row],[H_Abs]],-6,,7))-_HS))</f>
        <v>0</v>
      </c>
    </row>
    <row r="1340" spans="2:13" ht="15" hidden="1" customHeight="1" x14ac:dyDescent="0.25">
      <c r="B1340" s="31">
        <f>WEEKNUM(Tableau1[[#This Row],[Date]])</f>
        <v>36</v>
      </c>
      <c r="C1340" s="32">
        <f>debut+ROW()-ROW(Tableau1[[#Headers],[Date]])-1</f>
        <v>46628</v>
      </c>
      <c r="D1340" s="33" t="str">
        <f>UPPER(TEXT((Tableau1[[#This Row],[Date]]),"mmmm"))</f>
        <v>AOÛT</v>
      </c>
      <c r="E1340" s="33">
        <f>YEAR(Tableau1[[#This Row],[Date]])</f>
        <v>2027</v>
      </c>
      <c r="F1340" s="34"/>
      <c r="G1340" s="34"/>
      <c r="H1340" s="34"/>
      <c r="I1340" s="34"/>
      <c r="J1340" s="34"/>
      <c r="K1340" s="39">
        <f>MOD(Tableau1[[#This Row],[Fin
apm]]-Tableau1[[#This Row],[Début
apm]],1)+MOD(Tableau1[[#This Row],[Fin
matin]]-Tableau1[[#This Row],[Début
matin]],1)</f>
        <v>0</v>
      </c>
      <c r="L1340" s="39">
        <f>IFERROR(VLOOKUP(Tableau1[[#This Row],[Abs.]],Tmotif[],3,0),0)</f>
        <v>0</v>
      </c>
      <c r="M1340" s="46">
        <f ca="1">IF(WEEKDAY(Tableau1[[#This Row],[Date]],2)&lt;7,0,MAX(0,SUM(OFFSET(Tableau1[[#This Row],[Heures]],-6,,7))+SUM(OFFSET(Tableau1[[#This Row],[H_Abs]],-6,,7))-_HS))</f>
        <v>0</v>
      </c>
    </row>
    <row r="1341" spans="2:13" ht="15" hidden="1" customHeight="1" x14ac:dyDescent="0.25">
      <c r="B1341" s="31">
        <f>WEEKNUM(Tableau1[[#This Row],[Date]])</f>
        <v>36</v>
      </c>
      <c r="C1341" s="32">
        <f>debut+ROW()-ROW(Tableau1[[#Headers],[Date]])-1</f>
        <v>46629</v>
      </c>
      <c r="D1341" s="33" t="str">
        <f>UPPER(TEXT((Tableau1[[#This Row],[Date]]),"mmmm"))</f>
        <v>AOÛT</v>
      </c>
      <c r="E1341" s="33">
        <f>YEAR(Tableau1[[#This Row],[Date]])</f>
        <v>2027</v>
      </c>
      <c r="F1341" s="34"/>
      <c r="G1341" s="34"/>
      <c r="H1341" s="34"/>
      <c r="I1341" s="34"/>
      <c r="J1341" s="34"/>
      <c r="K1341" s="39">
        <f>MOD(Tableau1[[#This Row],[Fin
apm]]-Tableau1[[#This Row],[Début
apm]],1)+MOD(Tableau1[[#This Row],[Fin
matin]]-Tableau1[[#This Row],[Début
matin]],1)</f>
        <v>0</v>
      </c>
      <c r="L1341" s="39">
        <f>IFERROR(VLOOKUP(Tableau1[[#This Row],[Abs.]],Tmotif[],3,0),0)</f>
        <v>0</v>
      </c>
      <c r="M1341" s="46">
        <f ca="1">IF(WEEKDAY(Tableau1[[#This Row],[Date]],2)&lt;7,0,MAX(0,SUM(OFFSET(Tableau1[[#This Row],[Heures]],-6,,7))+SUM(OFFSET(Tableau1[[#This Row],[H_Abs]],-6,,7))-_HS))</f>
        <v>0</v>
      </c>
    </row>
    <row r="1342" spans="2:13" ht="15" hidden="1" customHeight="1" x14ac:dyDescent="0.25">
      <c r="B1342" s="31">
        <f>WEEKNUM(Tableau1[[#This Row],[Date]])</f>
        <v>36</v>
      </c>
      <c r="C1342" s="32">
        <f>debut+ROW()-ROW(Tableau1[[#Headers],[Date]])-1</f>
        <v>46630</v>
      </c>
      <c r="D1342" s="33" t="str">
        <f>UPPER(TEXT((Tableau1[[#This Row],[Date]]),"mmmm"))</f>
        <v>AOÛT</v>
      </c>
      <c r="E1342" s="33">
        <f>YEAR(Tableau1[[#This Row],[Date]])</f>
        <v>2027</v>
      </c>
      <c r="F1342" s="34"/>
      <c r="G1342" s="34"/>
      <c r="H1342" s="34"/>
      <c r="I1342" s="34"/>
      <c r="J1342" s="34"/>
      <c r="K1342" s="39">
        <f>MOD(Tableau1[[#This Row],[Fin
apm]]-Tableau1[[#This Row],[Début
apm]],1)+MOD(Tableau1[[#This Row],[Fin
matin]]-Tableau1[[#This Row],[Début
matin]],1)</f>
        <v>0</v>
      </c>
      <c r="L1342" s="39">
        <f>IFERROR(VLOOKUP(Tableau1[[#This Row],[Abs.]],Tmotif[],3,0),0)</f>
        <v>0</v>
      </c>
      <c r="M1342" s="46">
        <f ca="1">IF(WEEKDAY(Tableau1[[#This Row],[Date]],2)&lt;7,0,MAX(0,SUM(OFFSET(Tableau1[[#This Row],[Heures]],-6,,7))+SUM(OFFSET(Tableau1[[#This Row],[H_Abs]],-6,,7))-_HS))</f>
        <v>0</v>
      </c>
    </row>
    <row r="1343" spans="2:13" ht="15" hidden="1" customHeight="1" x14ac:dyDescent="0.25">
      <c r="B1343" s="31">
        <f>WEEKNUM(Tableau1[[#This Row],[Date]])</f>
        <v>36</v>
      </c>
      <c r="C1343" s="32">
        <f>debut+ROW()-ROW(Tableau1[[#Headers],[Date]])-1</f>
        <v>46631</v>
      </c>
      <c r="D1343" s="33" t="str">
        <f>UPPER(TEXT((Tableau1[[#This Row],[Date]]),"mmmm"))</f>
        <v>SEPTEMBRE</v>
      </c>
      <c r="E1343" s="33">
        <f>YEAR(Tableau1[[#This Row],[Date]])</f>
        <v>2027</v>
      </c>
      <c r="F1343" s="34"/>
      <c r="G1343" s="34"/>
      <c r="H1343" s="34"/>
      <c r="I1343" s="34"/>
      <c r="J1343" s="34"/>
      <c r="K1343" s="39">
        <f>MOD(Tableau1[[#This Row],[Fin
apm]]-Tableau1[[#This Row],[Début
apm]],1)+MOD(Tableau1[[#This Row],[Fin
matin]]-Tableau1[[#This Row],[Début
matin]],1)</f>
        <v>0</v>
      </c>
      <c r="L1343" s="39">
        <f>IFERROR(VLOOKUP(Tableau1[[#This Row],[Abs.]],Tmotif[],3,0),0)</f>
        <v>0</v>
      </c>
      <c r="M1343" s="46">
        <f ca="1">IF(WEEKDAY(Tableau1[[#This Row],[Date]],2)&lt;7,0,MAX(0,SUM(OFFSET(Tableau1[[#This Row],[Heures]],-6,,7))+SUM(OFFSET(Tableau1[[#This Row],[H_Abs]],-6,,7))-_HS))</f>
        <v>0</v>
      </c>
    </row>
    <row r="1344" spans="2:13" ht="15" hidden="1" customHeight="1" x14ac:dyDescent="0.25">
      <c r="B1344" s="31">
        <f>WEEKNUM(Tableau1[[#This Row],[Date]])</f>
        <v>36</v>
      </c>
      <c r="C1344" s="32">
        <f>debut+ROW()-ROW(Tableau1[[#Headers],[Date]])-1</f>
        <v>46632</v>
      </c>
      <c r="D1344" s="33" t="str">
        <f>UPPER(TEXT((Tableau1[[#This Row],[Date]]),"mmmm"))</f>
        <v>SEPTEMBRE</v>
      </c>
      <c r="E1344" s="33">
        <f>YEAR(Tableau1[[#This Row],[Date]])</f>
        <v>2027</v>
      </c>
      <c r="F1344" s="34"/>
      <c r="G1344" s="34"/>
      <c r="H1344" s="34"/>
      <c r="I1344" s="34"/>
      <c r="J1344" s="34"/>
      <c r="K1344" s="39">
        <f>MOD(Tableau1[[#This Row],[Fin
apm]]-Tableau1[[#This Row],[Début
apm]],1)+MOD(Tableau1[[#This Row],[Fin
matin]]-Tableau1[[#This Row],[Début
matin]],1)</f>
        <v>0</v>
      </c>
      <c r="L1344" s="39">
        <f>IFERROR(VLOOKUP(Tableau1[[#This Row],[Abs.]],Tmotif[],3,0),0)</f>
        <v>0</v>
      </c>
      <c r="M1344" s="46">
        <f ca="1">IF(WEEKDAY(Tableau1[[#This Row],[Date]],2)&lt;7,0,MAX(0,SUM(OFFSET(Tableau1[[#This Row],[Heures]],-6,,7))+SUM(OFFSET(Tableau1[[#This Row],[H_Abs]],-6,,7))-_HS))</f>
        <v>0</v>
      </c>
    </row>
    <row r="1345" spans="2:13" ht="15" hidden="1" customHeight="1" x14ac:dyDescent="0.25">
      <c r="B1345" s="31">
        <f>WEEKNUM(Tableau1[[#This Row],[Date]])</f>
        <v>36</v>
      </c>
      <c r="C1345" s="32">
        <f>debut+ROW()-ROW(Tableau1[[#Headers],[Date]])-1</f>
        <v>46633</v>
      </c>
      <c r="D1345" s="33" t="str">
        <f>UPPER(TEXT((Tableau1[[#This Row],[Date]]),"mmmm"))</f>
        <v>SEPTEMBRE</v>
      </c>
      <c r="E1345" s="33">
        <f>YEAR(Tableau1[[#This Row],[Date]])</f>
        <v>2027</v>
      </c>
      <c r="F1345" s="34"/>
      <c r="G1345" s="34"/>
      <c r="H1345" s="34"/>
      <c r="I1345" s="34"/>
      <c r="J1345" s="34"/>
      <c r="K1345" s="39">
        <f>MOD(Tableau1[[#This Row],[Fin
apm]]-Tableau1[[#This Row],[Début
apm]],1)+MOD(Tableau1[[#This Row],[Fin
matin]]-Tableau1[[#This Row],[Début
matin]],1)</f>
        <v>0</v>
      </c>
      <c r="L1345" s="39">
        <f>IFERROR(VLOOKUP(Tableau1[[#This Row],[Abs.]],Tmotif[],3,0),0)</f>
        <v>0</v>
      </c>
      <c r="M1345" s="46">
        <f ca="1">IF(WEEKDAY(Tableau1[[#This Row],[Date]],2)&lt;7,0,MAX(0,SUM(OFFSET(Tableau1[[#This Row],[Heures]],-6,,7))+SUM(OFFSET(Tableau1[[#This Row],[H_Abs]],-6,,7))-_HS))</f>
        <v>0</v>
      </c>
    </row>
    <row r="1346" spans="2:13" ht="15" hidden="1" customHeight="1" x14ac:dyDescent="0.25">
      <c r="B1346" s="31">
        <f>WEEKNUM(Tableau1[[#This Row],[Date]])</f>
        <v>36</v>
      </c>
      <c r="C1346" s="32">
        <f>debut+ROW()-ROW(Tableau1[[#Headers],[Date]])-1</f>
        <v>46634</v>
      </c>
      <c r="D1346" s="33" t="str">
        <f>UPPER(TEXT((Tableau1[[#This Row],[Date]]),"mmmm"))</f>
        <v>SEPTEMBRE</v>
      </c>
      <c r="E1346" s="33">
        <f>YEAR(Tableau1[[#This Row],[Date]])</f>
        <v>2027</v>
      </c>
      <c r="F1346" s="34"/>
      <c r="G1346" s="34"/>
      <c r="H1346" s="34"/>
      <c r="I1346" s="34"/>
      <c r="J1346" s="34"/>
      <c r="K1346" s="39">
        <f>MOD(Tableau1[[#This Row],[Fin
apm]]-Tableau1[[#This Row],[Début
apm]],1)+MOD(Tableau1[[#This Row],[Fin
matin]]-Tableau1[[#This Row],[Début
matin]],1)</f>
        <v>0</v>
      </c>
      <c r="L1346" s="39">
        <f>IFERROR(VLOOKUP(Tableau1[[#This Row],[Abs.]],Tmotif[],3,0),0)</f>
        <v>0</v>
      </c>
      <c r="M1346" s="46">
        <f ca="1">IF(WEEKDAY(Tableau1[[#This Row],[Date]],2)&lt;7,0,MAX(0,SUM(OFFSET(Tableau1[[#This Row],[Heures]],-6,,7))+SUM(OFFSET(Tableau1[[#This Row],[H_Abs]],-6,,7))-_HS))</f>
        <v>0</v>
      </c>
    </row>
    <row r="1347" spans="2:13" ht="15" hidden="1" customHeight="1" x14ac:dyDescent="0.25">
      <c r="B1347" s="31">
        <f>WEEKNUM(Tableau1[[#This Row],[Date]])</f>
        <v>37</v>
      </c>
      <c r="C1347" s="32">
        <f>debut+ROW()-ROW(Tableau1[[#Headers],[Date]])-1</f>
        <v>46635</v>
      </c>
      <c r="D1347" s="33" t="str">
        <f>UPPER(TEXT((Tableau1[[#This Row],[Date]]),"mmmm"))</f>
        <v>SEPTEMBRE</v>
      </c>
      <c r="E1347" s="33">
        <f>YEAR(Tableau1[[#This Row],[Date]])</f>
        <v>2027</v>
      </c>
      <c r="F1347" s="34"/>
      <c r="G1347" s="34"/>
      <c r="H1347" s="34"/>
      <c r="I1347" s="34"/>
      <c r="J1347" s="34"/>
      <c r="K1347" s="39">
        <f>MOD(Tableau1[[#This Row],[Fin
apm]]-Tableau1[[#This Row],[Début
apm]],1)+MOD(Tableau1[[#This Row],[Fin
matin]]-Tableau1[[#This Row],[Début
matin]],1)</f>
        <v>0</v>
      </c>
      <c r="L1347" s="39">
        <f>IFERROR(VLOOKUP(Tableau1[[#This Row],[Abs.]],Tmotif[],3,0),0)</f>
        <v>0</v>
      </c>
      <c r="M1347" s="46">
        <f ca="1">IF(WEEKDAY(Tableau1[[#This Row],[Date]],2)&lt;7,0,MAX(0,SUM(OFFSET(Tableau1[[#This Row],[Heures]],-6,,7))+SUM(OFFSET(Tableau1[[#This Row],[H_Abs]],-6,,7))-_HS))</f>
        <v>0</v>
      </c>
    </row>
    <row r="1348" spans="2:13" ht="15" hidden="1" customHeight="1" x14ac:dyDescent="0.25">
      <c r="B1348" s="31">
        <f>WEEKNUM(Tableau1[[#This Row],[Date]])</f>
        <v>37</v>
      </c>
      <c r="C1348" s="32">
        <f>debut+ROW()-ROW(Tableau1[[#Headers],[Date]])-1</f>
        <v>46636</v>
      </c>
      <c r="D1348" s="33" t="str">
        <f>UPPER(TEXT((Tableau1[[#This Row],[Date]]),"mmmm"))</f>
        <v>SEPTEMBRE</v>
      </c>
      <c r="E1348" s="33">
        <f>YEAR(Tableau1[[#This Row],[Date]])</f>
        <v>2027</v>
      </c>
      <c r="F1348" s="34"/>
      <c r="G1348" s="34"/>
      <c r="H1348" s="34"/>
      <c r="I1348" s="34"/>
      <c r="J1348" s="34"/>
      <c r="K1348" s="39">
        <f>MOD(Tableau1[[#This Row],[Fin
apm]]-Tableau1[[#This Row],[Début
apm]],1)+MOD(Tableau1[[#This Row],[Fin
matin]]-Tableau1[[#This Row],[Début
matin]],1)</f>
        <v>0</v>
      </c>
      <c r="L1348" s="39">
        <f>IFERROR(VLOOKUP(Tableau1[[#This Row],[Abs.]],Tmotif[],3,0),0)</f>
        <v>0</v>
      </c>
      <c r="M1348" s="46">
        <f ca="1">IF(WEEKDAY(Tableau1[[#This Row],[Date]],2)&lt;7,0,MAX(0,SUM(OFFSET(Tableau1[[#This Row],[Heures]],-6,,7))+SUM(OFFSET(Tableau1[[#This Row],[H_Abs]],-6,,7))-_HS))</f>
        <v>0</v>
      </c>
    </row>
    <row r="1349" spans="2:13" ht="15" hidden="1" customHeight="1" x14ac:dyDescent="0.25">
      <c r="B1349" s="31">
        <f>WEEKNUM(Tableau1[[#This Row],[Date]])</f>
        <v>37</v>
      </c>
      <c r="C1349" s="32">
        <f>debut+ROW()-ROW(Tableau1[[#Headers],[Date]])-1</f>
        <v>46637</v>
      </c>
      <c r="D1349" s="33" t="str">
        <f>UPPER(TEXT((Tableau1[[#This Row],[Date]]),"mmmm"))</f>
        <v>SEPTEMBRE</v>
      </c>
      <c r="E1349" s="33">
        <f>YEAR(Tableau1[[#This Row],[Date]])</f>
        <v>2027</v>
      </c>
      <c r="F1349" s="34"/>
      <c r="G1349" s="34"/>
      <c r="H1349" s="34"/>
      <c r="I1349" s="34"/>
      <c r="J1349" s="34"/>
      <c r="K1349" s="39">
        <f>MOD(Tableau1[[#This Row],[Fin
apm]]-Tableau1[[#This Row],[Début
apm]],1)+MOD(Tableau1[[#This Row],[Fin
matin]]-Tableau1[[#This Row],[Début
matin]],1)</f>
        <v>0</v>
      </c>
      <c r="L1349" s="39">
        <f>IFERROR(VLOOKUP(Tableau1[[#This Row],[Abs.]],Tmotif[],3,0),0)</f>
        <v>0</v>
      </c>
      <c r="M1349" s="46">
        <f ca="1">IF(WEEKDAY(Tableau1[[#This Row],[Date]],2)&lt;7,0,MAX(0,SUM(OFFSET(Tableau1[[#This Row],[Heures]],-6,,7))+SUM(OFFSET(Tableau1[[#This Row],[H_Abs]],-6,,7))-_HS))</f>
        <v>0</v>
      </c>
    </row>
    <row r="1350" spans="2:13" ht="15" hidden="1" customHeight="1" x14ac:dyDescent="0.25">
      <c r="B1350" s="31">
        <f>WEEKNUM(Tableau1[[#This Row],[Date]])</f>
        <v>37</v>
      </c>
      <c r="C1350" s="32">
        <f>debut+ROW()-ROW(Tableau1[[#Headers],[Date]])-1</f>
        <v>46638</v>
      </c>
      <c r="D1350" s="33" t="str">
        <f>UPPER(TEXT((Tableau1[[#This Row],[Date]]),"mmmm"))</f>
        <v>SEPTEMBRE</v>
      </c>
      <c r="E1350" s="33">
        <f>YEAR(Tableau1[[#This Row],[Date]])</f>
        <v>2027</v>
      </c>
      <c r="F1350" s="34"/>
      <c r="G1350" s="34"/>
      <c r="H1350" s="34"/>
      <c r="I1350" s="34"/>
      <c r="J1350" s="34"/>
      <c r="K1350" s="39">
        <f>MOD(Tableau1[[#This Row],[Fin
apm]]-Tableau1[[#This Row],[Début
apm]],1)+MOD(Tableau1[[#This Row],[Fin
matin]]-Tableau1[[#This Row],[Début
matin]],1)</f>
        <v>0</v>
      </c>
      <c r="L1350" s="39">
        <f>IFERROR(VLOOKUP(Tableau1[[#This Row],[Abs.]],Tmotif[],3,0),0)</f>
        <v>0</v>
      </c>
      <c r="M1350" s="46">
        <f ca="1">IF(WEEKDAY(Tableau1[[#This Row],[Date]],2)&lt;7,0,MAX(0,SUM(OFFSET(Tableau1[[#This Row],[Heures]],-6,,7))+SUM(OFFSET(Tableau1[[#This Row],[H_Abs]],-6,,7))-_HS))</f>
        <v>0</v>
      </c>
    </row>
    <row r="1351" spans="2:13" ht="15" hidden="1" customHeight="1" x14ac:dyDescent="0.25">
      <c r="B1351" s="31">
        <f>WEEKNUM(Tableau1[[#This Row],[Date]])</f>
        <v>37</v>
      </c>
      <c r="C1351" s="32">
        <f>debut+ROW()-ROW(Tableau1[[#Headers],[Date]])-1</f>
        <v>46639</v>
      </c>
      <c r="D1351" s="33" t="str">
        <f>UPPER(TEXT((Tableau1[[#This Row],[Date]]),"mmmm"))</f>
        <v>SEPTEMBRE</v>
      </c>
      <c r="E1351" s="33">
        <f>YEAR(Tableau1[[#This Row],[Date]])</f>
        <v>2027</v>
      </c>
      <c r="F1351" s="34"/>
      <c r="G1351" s="34"/>
      <c r="H1351" s="34"/>
      <c r="I1351" s="34"/>
      <c r="J1351" s="34"/>
      <c r="K1351" s="39">
        <f>MOD(Tableau1[[#This Row],[Fin
apm]]-Tableau1[[#This Row],[Début
apm]],1)+MOD(Tableau1[[#This Row],[Fin
matin]]-Tableau1[[#This Row],[Début
matin]],1)</f>
        <v>0</v>
      </c>
      <c r="L1351" s="39">
        <f>IFERROR(VLOOKUP(Tableau1[[#This Row],[Abs.]],Tmotif[],3,0),0)</f>
        <v>0</v>
      </c>
      <c r="M1351" s="46">
        <f ca="1">IF(WEEKDAY(Tableau1[[#This Row],[Date]],2)&lt;7,0,MAX(0,SUM(OFFSET(Tableau1[[#This Row],[Heures]],-6,,7))+SUM(OFFSET(Tableau1[[#This Row],[H_Abs]],-6,,7))-_HS))</f>
        <v>0</v>
      </c>
    </row>
    <row r="1352" spans="2:13" ht="15" hidden="1" customHeight="1" x14ac:dyDescent="0.25">
      <c r="B1352" s="31">
        <f>WEEKNUM(Tableau1[[#This Row],[Date]])</f>
        <v>37</v>
      </c>
      <c r="C1352" s="32">
        <f>debut+ROW()-ROW(Tableau1[[#Headers],[Date]])-1</f>
        <v>46640</v>
      </c>
      <c r="D1352" s="33" t="str">
        <f>UPPER(TEXT((Tableau1[[#This Row],[Date]]),"mmmm"))</f>
        <v>SEPTEMBRE</v>
      </c>
      <c r="E1352" s="33">
        <f>YEAR(Tableau1[[#This Row],[Date]])</f>
        <v>2027</v>
      </c>
      <c r="F1352" s="34"/>
      <c r="G1352" s="34"/>
      <c r="H1352" s="34"/>
      <c r="I1352" s="34"/>
      <c r="J1352" s="34"/>
      <c r="K1352" s="39">
        <f>MOD(Tableau1[[#This Row],[Fin
apm]]-Tableau1[[#This Row],[Début
apm]],1)+MOD(Tableau1[[#This Row],[Fin
matin]]-Tableau1[[#This Row],[Début
matin]],1)</f>
        <v>0</v>
      </c>
      <c r="L1352" s="39">
        <f>IFERROR(VLOOKUP(Tableau1[[#This Row],[Abs.]],Tmotif[],3,0),0)</f>
        <v>0</v>
      </c>
      <c r="M1352" s="46">
        <f ca="1">IF(WEEKDAY(Tableau1[[#This Row],[Date]],2)&lt;7,0,MAX(0,SUM(OFFSET(Tableau1[[#This Row],[Heures]],-6,,7))+SUM(OFFSET(Tableau1[[#This Row],[H_Abs]],-6,,7))-_HS))</f>
        <v>0</v>
      </c>
    </row>
    <row r="1353" spans="2:13" ht="15" hidden="1" customHeight="1" x14ac:dyDescent="0.25">
      <c r="B1353" s="31">
        <f>WEEKNUM(Tableau1[[#This Row],[Date]])</f>
        <v>37</v>
      </c>
      <c r="C1353" s="32">
        <f>debut+ROW()-ROW(Tableau1[[#Headers],[Date]])-1</f>
        <v>46641</v>
      </c>
      <c r="D1353" s="33" t="str">
        <f>UPPER(TEXT((Tableau1[[#This Row],[Date]]),"mmmm"))</f>
        <v>SEPTEMBRE</v>
      </c>
      <c r="E1353" s="33">
        <f>YEAR(Tableau1[[#This Row],[Date]])</f>
        <v>2027</v>
      </c>
      <c r="F1353" s="34"/>
      <c r="G1353" s="34"/>
      <c r="H1353" s="34"/>
      <c r="I1353" s="34"/>
      <c r="J1353" s="34"/>
      <c r="K1353" s="39">
        <f>MOD(Tableau1[[#This Row],[Fin
apm]]-Tableau1[[#This Row],[Début
apm]],1)+MOD(Tableau1[[#This Row],[Fin
matin]]-Tableau1[[#This Row],[Début
matin]],1)</f>
        <v>0</v>
      </c>
      <c r="L1353" s="39">
        <f>IFERROR(VLOOKUP(Tableau1[[#This Row],[Abs.]],Tmotif[],3,0),0)</f>
        <v>0</v>
      </c>
      <c r="M1353" s="46">
        <f ca="1">IF(WEEKDAY(Tableau1[[#This Row],[Date]],2)&lt;7,0,MAX(0,SUM(OFFSET(Tableau1[[#This Row],[Heures]],-6,,7))+SUM(OFFSET(Tableau1[[#This Row],[H_Abs]],-6,,7))-_HS))</f>
        <v>0</v>
      </c>
    </row>
    <row r="1354" spans="2:13" ht="15" hidden="1" customHeight="1" x14ac:dyDescent="0.25">
      <c r="B1354" s="31">
        <f>WEEKNUM(Tableau1[[#This Row],[Date]])</f>
        <v>38</v>
      </c>
      <c r="C1354" s="32">
        <f>debut+ROW()-ROW(Tableau1[[#Headers],[Date]])-1</f>
        <v>46642</v>
      </c>
      <c r="D1354" s="33" t="str">
        <f>UPPER(TEXT((Tableau1[[#This Row],[Date]]),"mmmm"))</f>
        <v>SEPTEMBRE</v>
      </c>
      <c r="E1354" s="33">
        <f>YEAR(Tableau1[[#This Row],[Date]])</f>
        <v>2027</v>
      </c>
      <c r="F1354" s="34"/>
      <c r="G1354" s="34"/>
      <c r="H1354" s="34"/>
      <c r="I1354" s="34"/>
      <c r="J1354" s="34"/>
      <c r="K1354" s="39">
        <f>MOD(Tableau1[[#This Row],[Fin
apm]]-Tableau1[[#This Row],[Début
apm]],1)+MOD(Tableau1[[#This Row],[Fin
matin]]-Tableau1[[#This Row],[Début
matin]],1)</f>
        <v>0</v>
      </c>
      <c r="L1354" s="39">
        <f>IFERROR(VLOOKUP(Tableau1[[#This Row],[Abs.]],Tmotif[],3,0),0)</f>
        <v>0</v>
      </c>
      <c r="M1354" s="46">
        <f ca="1">IF(WEEKDAY(Tableau1[[#This Row],[Date]],2)&lt;7,0,MAX(0,SUM(OFFSET(Tableau1[[#This Row],[Heures]],-6,,7))+SUM(OFFSET(Tableau1[[#This Row],[H_Abs]],-6,,7))-_HS))</f>
        <v>0</v>
      </c>
    </row>
    <row r="1355" spans="2:13" ht="15" hidden="1" customHeight="1" x14ac:dyDescent="0.25">
      <c r="B1355" s="31">
        <f>WEEKNUM(Tableau1[[#This Row],[Date]])</f>
        <v>38</v>
      </c>
      <c r="C1355" s="32">
        <f>debut+ROW()-ROW(Tableau1[[#Headers],[Date]])-1</f>
        <v>46643</v>
      </c>
      <c r="D1355" s="33" t="str">
        <f>UPPER(TEXT((Tableau1[[#This Row],[Date]]),"mmmm"))</f>
        <v>SEPTEMBRE</v>
      </c>
      <c r="E1355" s="33">
        <f>YEAR(Tableau1[[#This Row],[Date]])</f>
        <v>2027</v>
      </c>
      <c r="F1355" s="34"/>
      <c r="G1355" s="34"/>
      <c r="H1355" s="34"/>
      <c r="I1355" s="34"/>
      <c r="J1355" s="34"/>
      <c r="K1355" s="39">
        <f>MOD(Tableau1[[#This Row],[Fin
apm]]-Tableau1[[#This Row],[Début
apm]],1)+MOD(Tableau1[[#This Row],[Fin
matin]]-Tableau1[[#This Row],[Début
matin]],1)</f>
        <v>0</v>
      </c>
      <c r="L1355" s="39">
        <f>IFERROR(VLOOKUP(Tableau1[[#This Row],[Abs.]],Tmotif[],3,0),0)</f>
        <v>0</v>
      </c>
      <c r="M1355" s="46">
        <f ca="1">IF(WEEKDAY(Tableau1[[#This Row],[Date]],2)&lt;7,0,MAX(0,SUM(OFFSET(Tableau1[[#This Row],[Heures]],-6,,7))+SUM(OFFSET(Tableau1[[#This Row],[H_Abs]],-6,,7))-_HS))</f>
        <v>0</v>
      </c>
    </row>
    <row r="1356" spans="2:13" ht="15" hidden="1" customHeight="1" x14ac:dyDescent="0.25">
      <c r="B1356" s="31">
        <f>WEEKNUM(Tableau1[[#This Row],[Date]])</f>
        <v>38</v>
      </c>
      <c r="C1356" s="32">
        <f>debut+ROW()-ROW(Tableau1[[#Headers],[Date]])-1</f>
        <v>46644</v>
      </c>
      <c r="D1356" s="33" t="str">
        <f>UPPER(TEXT((Tableau1[[#This Row],[Date]]),"mmmm"))</f>
        <v>SEPTEMBRE</v>
      </c>
      <c r="E1356" s="33">
        <f>YEAR(Tableau1[[#This Row],[Date]])</f>
        <v>2027</v>
      </c>
      <c r="F1356" s="34"/>
      <c r="G1356" s="34"/>
      <c r="H1356" s="34"/>
      <c r="I1356" s="34"/>
      <c r="J1356" s="34"/>
      <c r="K1356" s="39">
        <f>MOD(Tableau1[[#This Row],[Fin
apm]]-Tableau1[[#This Row],[Début
apm]],1)+MOD(Tableau1[[#This Row],[Fin
matin]]-Tableau1[[#This Row],[Début
matin]],1)</f>
        <v>0</v>
      </c>
      <c r="L1356" s="39">
        <f>IFERROR(VLOOKUP(Tableau1[[#This Row],[Abs.]],Tmotif[],3,0),0)</f>
        <v>0</v>
      </c>
      <c r="M1356" s="46">
        <f ca="1">IF(WEEKDAY(Tableau1[[#This Row],[Date]],2)&lt;7,0,MAX(0,SUM(OFFSET(Tableau1[[#This Row],[Heures]],-6,,7))+SUM(OFFSET(Tableau1[[#This Row],[H_Abs]],-6,,7))-_HS))</f>
        <v>0</v>
      </c>
    </row>
    <row r="1357" spans="2:13" ht="15" hidden="1" customHeight="1" x14ac:dyDescent="0.25">
      <c r="B1357" s="31">
        <f>WEEKNUM(Tableau1[[#This Row],[Date]])</f>
        <v>38</v>
      </c>
      <c r="C1357" s="32">
        <f>debut+ROW()-ROW(Tableau1[[#Headers],[Date]])-1</f>
        <v>46645</v>
      </c>
      <c r="D1357" s="33" t="str">
        <f>UPPER(TEXT((Tableau1[[#This Row],[Date]]),"mmmm"))</f>
        <v>SEPTEMBRE</v>
      </c>
      <c r="E1357" s="33">
        <f>YEAR(Tableau1[[#This Row],[Date]])</f>
        <v>2027</v>
      </c>
      <c r="F1357" s="34"/>
      <c r="G1357" s="34"/>
      <c r="H1357" s="34"/>
      <c r="I1357" s="34"/>
      <c r="J1357" s="34"/>
      <c r="K1357" s="39">
        <f>MOD(Tableau1[[#This Row],[Fin
apm]]-Tableau1[[#This Row],[Début
apm]],1)+MOD(Tableau1[[#This Row],[Fin
matin]]-Tableau1[[#This Row],[Début
matin]],1)</f>
        <v>0</v>
      </c>
      <c r="L1357" s="39">
        <f>IFERROR(VLOOKUP(Tableau1[[#This Row],[Abs.]],Tmotif[],3,0),0)</f>
        <v>0</v>
      </c>
      <c r="M1357" s="46">
        <f ca="1">IF(WEEKDAY(Tableau1[[#This Row],[Date]],2)&lt;7,0,MAX(0,SUM(OFFSET(Tableau1[[#This Row],[Heures]],-6,,7))+SUM(OFFSET(Tableau1[[#This Row],[H_Abs]],-6,,7))-_HS))</f>
        <v>0</v>
      </c>
    </row>
    <row r="1358" spans="2:13" ht="15" hidden="1" customHeight="1" x14ac:dyDescent="0.25">
      <c r="B1358" s="31">
        <f>WEEKNUM(Tableau1[[#This Row],[Date]])</f>
        <v>38</v>
      </c>
      <c r="C1358" s="32">
        <f>debut+ROW()-ROW(Tableau1[[#Headers],[Date]])-1</f>
        <v>46646</v>
      </c>
      <c r="D1358" s="33" t="str">
        <f>UPPER(TEXT((Tableau1[[#This Row],[Date]]),"mmmm"))</f>
        <v>SEPTEMBRE</v>
      </c>
      <c r="E1358" s="33">
        <f>YEAR(Tableau1[[#This Row],[Date]])</f>
        <v>2027</v>
      </c>
      <c r="F1358" s="34"/>
      <c r="G1358" s="34"/>
      <c r="H1358" s="34"/>
      <c r="I1358" s="34"/>
      <c r="J1358" s="34"/>
      <c r="K1358" s="39">
        <f>MOD(Tableau1[[#This Row],[Fin
apm]]-Tableau1[[#This Row],[Début
apm]],1)+MOD(Tableau1[[#This Row],[Fin
matin]]-Tableau1[[#This Row],[Début
matin]],1)</f>
        <v>0</v>
      </c>
      <c r="L1358" s="39">
        <f>IFERROR(VLOOKUP(Tableau1[[#This Row],[Abs.]],Tmotif[],3,0),0)</f>
        <v>0</v>
      </c>
      <c r="M1358" s="46">
        <f ca="1">IF(WEEKDAY(Tableau1[[#This Row],[Date]],2)&lt;7,0,MAX(0,SUM(OFFSET(Tableau1[[#This Row],[Heures]],-6,,7))+SUM(OFFSET(Tableau1[[#This Row],[H_Abs]],-6,,7))-_HS))</f>
        <v>0</v>
      </c>
    </row>
    <row r="1359" spans="2:13" ht="15" hidden="1" customHeight="1" x14ac:dyDescent="0.25">
      <c r="B1359" s="31">
        <f>WEEKNUM(Tableau1[[#This Row],[Date]])</f>
        <v>38</v>
      </c>
      <c r="C1359" s="32">
        <f>debut+ROW()-ROW(Tableau1[[#Headers],[Date]])-1</f>
        <v>46647</v>
      </c>
      <c r="D1359" s="33" t="str">
        <f>UPPER(TEXT((Tableau1[[#This Row],[Date]]),"mmmm"))</f>
        <v>SEPTEMBRE</v>
      </c>
      <c r="E1359" s="33">
        <f>YEAR(Tableau1[[#This Row],[Date]])</f>
        <v>2027</v>
      </c>
      <c r="F1359" s="34"/>
      <c r="G1359" s="34"/>
      <c r="H1359" s="34"/>
      <c r="I1359" s="34"/>
      <c r="J1359" s="34"/>
      <c r="K1359" s="39">
        <f>MOD(Tableau1[[#This Row],[Fin
apm]]-Tableau1[[#This Row],[Début
apm]],1)+MOD(Tableau1[[#This Row],[Fin
matin]]-Tableau1[[#This Row],[Début
matin]],1)</f>
        <v>0</v>
      </c>
      <c r="L1359" s="39">
        <f>IFERROR(VLOOKUP(Tableau1[[#This Row],[Abs.]],Tmotif[],3,0),0)</f>
        <v>0</v>
      </c>
      <c r="M1359" s="46">
        <f ca="1">IF(WEEKDAY(Tableau1[[#This Row],[Date]],2)&lt;7,0,MAX(0,SUM(OFFSET(Tableau1[[#This Row],[Heures]],-6,,7))+SUM(OFFSET(Tableau1[[#This Row],[H_Abs]],-6,,7))-_HS))</f>
        <v>0</v>
      </c>
    </row>
    <row r="1360" spans="2:13" ht="15" hidden="1" customHeight="1" x14ac:dyDescent="0.25">
      <c r="B1360" s="31">
        <f>WEEKNUM(Tableau1[[#This Row],[Date]])</f>
        <v>38</v>
      </c>
      <c r="C1360" s="32">
        <f>debut+ROW()-ROW(Tableau1[[#Headers],[Date]])-1</f>
        <v>46648</v>
      </c>
      <c r="D1360" s="33" t="str">
        <f>UPPER(TEXT((Tableau1[[#This Row],[Date]]),"mmmm"))</f>
        <v>SEPTEMBRE</v>
      </c>
      <c r="E1360" s="33">
        <f>YEAR(Tableau1[[#This Row],[Date]])</f>
        <v>2027</v>
      </c>
      <c r="F1360" s="34"/>
      <c r="G1360" s="34"/>
      <c r="H1360" s="34"/>
      <c r="I1360" s="34"/>
      <c r="J1360" s="34"/>
      <c r="K1360" s="39">
        <f>MOD(Tableau1[[#This Row],[Fin
apm]]-Tableau1[[#This Row],[Début
apm]],1)+MOD(Tableau1[[#This Row],[Fin
matin]]-Tableau1[[#This Row],[Début
matin]],1)</f>
        <v>0</v>
      </c>
      <c r="L1360" s="39">
        <f>IFERROR(VLOOKUP(Tableau1[[#This Row],[Abs.]],Tmotif[],3,0),0)</f>
        <v>0</v>
      </c>
      <c r="M1360" s="46">
        <f ca="1">IF(WEEKDAY(Tableau1[[#This Row],[Date]],2)&lt;7,0,MAX(0,SUM(OFFSET(Tableau1[[#This Row],[Heures]],-6,,7))+SUM(OFFSET(Tableau1[[#This Row],[H_Abs]],-6,,7))-_HS))</f>
        <v>0</v>
      </c>
    </row>
    <row r="1361" spans="2:13" ht="15" hidden="1" customHeight="1" x14ac:dyDescent="0.25">
      <c r="B1361" s="31">
        <f>WEEKNUM(Tableau1[[#This Row],[Date]])</f>
        <v>39</v>
      </c>
      <c r="C1361" s="32">
        <f>debut+ROW()-ROW(Tableau1[[#Headers],[Date]])-1</f>
        <v>46649</v>
      </c>
      <c r="D1361" s="33" t="str">
        <f>UPPER(TEXT((Tableau1[[#This Row],[Date]]),"mmmm"))</f>
        <v>SEPTEMBRE</v>
      </c>
      <c r="E1361" s="33">
        <f>YEAR(Tableau1[[#This Row],[Date]])</f>
        <v>2027</v>
      </c>
      <c r="F1361" s="34"/>
      <c r="G1361" s="34"/>
      <c r="H1361" s="34"/>
      <c r="I1361" s="34"/>
      <c r="J1361" s="34"/>
      <c r="K1361" s="39">
        <f>MOD(Tableau1[[#This Row],[Fin
apm]]-Tableau1[[#This Row],[Début
apm]],1)+MOD(Tableau1[[#This Row],[Fin
matin]]-Tableau1[[#This Row],[Début
matin]],1)</f>
        <v>0</v>
      </c>
      <c r="L1361" s="39">
        <f>IFERROR(VLOOKUP(Tableau1[[#This Row],[Abs.]],Tmotif[],3,0),0)</f>
        <v>0</v>
      </c>
      <c r="M1361" s="46">
        <f ca="1">IF(WEEKDAY(Tableau1[[#This Row],[Date]],2)&lt;7,0,MAX(0,SUM(OFFSET(Tableau1[[#This Row],[Heures]],-6,,7))+SUM(OFFSET(Tableau1[[#This Row],[H_Abs]],-6,,7))-_HS))</f>
        <v>0</v>
      </c>
    </row>
    <row r="1362" spans="2:13" ht="15" hidden="1" customHeight="1" x14ac:dyDescent="0.25">
      <c r="B1362" s="31">
        <f>WEEKNUM(Tableau1[[#This Row],[Date]])</f>
        <v>39</v>
      </c>
      <c r="C1362" s="32">
        <f>debut+ROW()-ROW(Tableau1[[#Headers],[Date]])-1</f>
        <v>46650</v>
      </c>
      <c r="D1362" s="33" t="str">
        <f>UPPER(TEXT((Tableau1[[#This Row],[Date]]),"mmmm"))</f>
        <v>SEPTEMBRE</v>
      </c>
      <c r="E1362" s="33">
        <f>YEAR(Tableau1[[#This Row],[Date]])</f>
        <v>2027</v>
      </c>
      <c r="F1362" s="34"/>
      <c r="G1362" s="34"/>
      <c r="H1362" s="34"/>
      <c r="I1362" s="34"/>
      <c r="J1362" s="34"/>
      <c r="K1362" s="39">
        <f>MOD(Tableau1[[#This Row],[Fin
apm]]-Tableau1[[#This Row],[Début
apm]],1)+MOD(Tableau1[[#This Row],[Fin
matin]]-Tableau1[[#This Row],[Début
matin]],1)</f>
        <v>0</v>
      </c>
      <c r="L1362" s="39">
        <f>IFERROR(VLOOKUP(Tableau1[[#This Row],[Abs.]],Tmotif[],3,0),0)</f>
        <v>0</v>
      </c>
      <c r="M1362" s="46">
        <f ca="1">IF(WEEKDAY(Tableau1[[#This Row],[Date]],2)&lt;7,0,MAX(0,SUM(OFFSET(Tableau1[[#This Row],[Heures]],-6,,7))+SUM(OFFSET(Tableau1[[#This Row],[H_Abs]],-6,,7))-_HS))</f>
        <v>0</v>
      </c>
    </row>
    <row r="1363" spans="2:13" ht="15" hidden="1" customHeight="1" x14ac:dyDescent="0.25">
      <c r="B1363" s="31">
        <f>WEEKNUM(Tableau1[[#This Row],[Date]])</f>
        <v>39</v>
      </c>
      <c r="C1363" s="32">
        <f>debut+ROW()-ROW(Tableau1[[#Headers],[Date]])-1</f>
        <v>46651</v>
      </c>
      <c r="D1363" s="33" t="str">
        <f>UPPER(TEXT((Tableau1[[#This Row],[Date]]),"mmmm"))</f>
        <v>SEPTEMBRE</v>
      </c>
      <c r="E1363" s="33">
        <f>YEAR(Tableau1[[#This Row],[Date]])</f>
        <v>2027</v>
      </c>
      <c r="F1363" s="34"/>
      <c r="G1363" s="34"/>
      <c r="H1363" s="34"/>
      <c r="I1363" s="34"/>
      <c r="J1363" s="34"/>
      <c r="K1363" s="39">
        <f>MOD(Tableau1[[#This Row],[Fin
apm]]-Tableau1[[#This Row],[Début
apm]],1)+MOD(Tableau1[[#This Row],[Fin
matin]]-Tableau1[[#This Row],[Début
matin]],1)</f>
        <v>0</v>
      </c>
      <c r="L1363" s="39">
        <f>IFERROR(VLOOKUP(Tableau1[[#This Row],[Abs.]],Tmotif[],3,0),0)</f>
        <v>0</v>
      </c>
      <c r="M1363" s="46">
        <f ca="1">IF(WEEKDAY(Tableau1[[#This Row],[Date]],2)&lt;7,0,MAX(0,SUM(OFFSET(Tableau1[[#This Row],[Heures]],-6,,7))+SUM(OFFSET(Tableau1[[#This Row],[H_Abs]],-6,,7))-_HS))</f>
        <v>0</v>
      </c>
    </row>
    <row r="1364" spans="2:13" ht="15" hidden="1" customHeight="1" x14ac:dyDescent="0.25">
      <c r="B1364" s="31">
        <f>WEEKNUM(Tableau1[[#This Row],[Date]])</f>
        <v>39</v>
      </c>
      <c r="C1364" s="32">
        <f>debut+ROW()-ROW(Tableau1[[#Headers],[Date]])-1</f>
        <v>46652</v>
      </c>
      <c r="D1364" s="33" t="str">
        <f>UPPER(TEXT((Tableau1[[#This Row],[Date]]),"mmmm"))</f>
        <v>SEPTEMBRE</v>
      </c>
      <c r="E1364" s="33">
        <f>YEAR(Tableau1[[#This Row],[Date]])</f>
        <v>2027</v>
      </c>
      <c r="F1364" s="34"/>
      <c r="G1364" s="34"/>
      <c r="H1364" s="34"/>
      <c r="I1364" s="34"/>
      <c r="J1364" s="34"/>
      <c r="K1364" s="39">
        <f>MOD(Tableau1[[#This Row],[Fin
apm]]-Tableau1[[#This Row],[Début
apm]],1)+MOD(Tableau1[[#This Row],[Fin
matin]]-Tableau1[[#This Row],[Début
matin]],1)</f>
        <v>0</v>
      </c>
      <c r="L1364" s="39">
        <f>IFERROR(VLOOKUP(Tableau1[[#This Row],[Abs.]],Tmotif[],3,0),0)</f>
        <v>0</v>
      </c>
      <c r="M1364" s="46">
        <f ca="1">IF(WEEKDAY(Tableau1[[#This Row],[Date]],2)&lt;7,0,MAX(0,SUM(OFFSET(Tableau1[[#This Row],[Heures]],-6,,7))+SUM(OFFSET(Tableau1[[#This Row],[H_Abs]],-6,,7))-_HS))</f>
        <v>0</v>
      </c>
    </row>
    <row r="1365" spans="2:13" ht="15" hidden="1" customHeight="1" x14ac:dyDescent="0.25">
      <c r="B1365" s="31">
        <f>WEEKNUM(Tableau1[[#This Row],[Date]])</f>
        <v>39</v>
      </c>
      <c r="C1365" s="32">
        <f>debut+ROW()-ROW(Tableau1[[#Headers],[Date]])-1</f>
        <v>46653</v>
      </c>
      <c r="D1365" s="33" t="str">
        <f>UPPER(TEXT((Tableau1[[#This Row],[Date]]),"mmmm"))</f>
        <v>SEPTEMBRE</v>
      </c>
      <c r="E1365" s="33">
        <f>YEAR(Tableau1[[#This Row],[Date]])</f>
        <v>2027</v>
      </c>
      <c r="F1365" s="34"/>
      <c r="G1365" s="34"/>
      <c r="H1365" s="34"/>
      <c r="I1365" s="34"/>
      <c r="J1365" s="34"/>
      <c r="K1365" s="39">
        <f>MOD(Tableau1[[#This Row],[Fin
apm]]-Tableau1[[#This Row],[Début
apm]],1)+MOD(Tableau1[[#This Row],[Fin
matin]]-Tableau1[[#This Row],[Début
matin]],1)</f>
        <v>0</v>
      </c>
      <c r="L1365" s="39">
        <f>IFERROR(VLOOKUP(Tableau1[[#This Row],[Abs.]],Tmotif[],3,0),0)</f>
        <v>0</v>
      </c>
      <c r="M1365" s="46">
        <f ca="1">IF(WEEKDAY(Tableau1[[#This Row],[Date]],2)&lt;7,0,MAX(0,SUM(OFFSET(Tableau1[[#This Row],[Heures]],-6,,7))+SUM(OFFSET(Tableau1[[#This Row],[H_Abs]],-6,,7))-_HS))</f>
        <v>0</v>
      </c>
    </row>
    <row r="1366" spans="2:13" ht="15" hidden="1" customHeight="1" x14ac:dyDescent="0.25">
      <c r="B1366" s="31">
        <f>WEEKNUM(Tableau1[[#This Row],[Date]])</f>
        <v>39</v>
      </c>
      <c r="C1366" s="32">
        <f>debut+ROW()-ROW(Tableau1[[#Headers],[Date]])-1</f>
        <v>46654</v>
      </c>
      <c r="D1366" s="33" t="str">
        <f>UPPER(TEXT((Tableau1[[#This Row],[Date]]),"mmmm"))</f>
        <v>SEPTEMBRE</v>
      </c>
      <c r="E1366" s="33">
        <f>YEAR(Tableau1[[#This Row],[Date]])</f>
        <v>2027</v>
      </c>
      <c r="F1366" s="34"/>
      <c r="G1366" s="34"/>
      <c r="H1366" s="34"/>
      <c r="I1366" s="34"/>
      <c r="J1366" s="34"/>
      <c r="K1366" s="39">
        <f>MOD(Tableau1[[#This Row],[Fin
apm]]-Tableau1[[#This Row],[Début
apm]],1)+MOD(Tableau1[[#This Row],[Fin
matin]]-Tableau1[[#This Row],[Début
matin]],1)</f>
        <v>0</v>
      </c>
      <c r="L1366" s="39">
        <f>IFERROR(VLOOKUP(Tableau1[[#This Row],[Abs.]],Tmotif[],3,0),0)</f>
        <v>0</v>
      </c>
      <c r="M1366" s="46">
        <f ca="1">IF(WEEKDAY(Tableau1[[#This Row],[Date]],2)&lt;7,0,MAX(0,SUM(OFFSET(Tableau1[[#This Row],[Heures]],-6,,7))+SUM(OFFSET(Tableau1[[#This Row],[H_Abs]],-6,,7))-_HS))</f>
        <v>0</v>
      </c>
    </row>
    <row r="1367" spans="2:13" ht="15" hidden="1" customHeight="1" x14ac:dyDescent="0.25">
      <c r="B1367" s="31">
        <f>WEEKNUM(Tableau1[[#This Row],[Date]])</f>
        <v>39</v>
      </c>
      <c r="C1367" s="32">
        <f>debut+ROW()-ROW(Tableau1[[#Headers],[Date]])-1</f>
        <v>46655</v>
      </c>
      <c r="D1367" s="33" t="str">
        <f>UPPER(TEXT((Tableau1[[#This Row],[Date]]),"mmmm"))</f>
        <v>SEPTEMBRE</v>
      </c>
      <c r="E1367" s="33">
        <f>YEAR(Tableau1[[#This Row],[Date]])</f>
        <v>2027</v>
      </c>
      <c r="F1367" s="34"/>
      <c r="G1367" s="34"/>
      <c r="H1367" s="34"/>
      <c r="I1367" s="34"/>
      <c r="J1367" s="34"/>
      <c r="K1367" s="39">
        <f>MOD(Tableau1[[#This Row],[Fin
apm]]-Tableau1[[#This Row],[Début
apm]],1)+MOD(Tableau1[[#This Row],[Fin
matin]]-Tableau1[[#This Row],[Début
matin]],1)</f>
        <v>0</v>
      </c>
      <c r="L1367" s="39">
        <f>IFERROR(VLOOKUP(Tableau1[[#This Row],[Abs.]],Tmotif[],3,0),0)</f>
        <v>0</v>
      </c>
      <c r="M1367" s="46">
        <f ca="1">IF(WEEKDAY(Tableau1[[#This Row],[Date]],2)&lt;7,0,MAX(0,SUM(OFFSET(Tableau1[[#This Row],[Heures]],-6,,7))+SUM(OFFSET(Tableau1[[#This Row],[H_Abs]],-6,,7))-_HS))</f>
        <v>0</v>
      </c>
    </row>
    <row r="1368" spans="2:13" ht="15" hidden="1" customHeight="1" x14ac:dyDescent="0.25">
      <c r="B1368" s="31">
        <f>WEEKNUM(Tableau1[[#This Row],[Date]])</f>
        <v>40</v>
      </c>
      <c r="C1368" s="32">
        <f>debut+ROW()-ROW(Tableau1[[#Headers],[Date]])-1</f>
        <v>46656</v>
      </c>
      <c r="D1368" s="33" t="str">
        <f>UPPER(TEXT((Tableau1[[#This Row],[Date]]),"mmmm"))</f>
        <v>SEPTEMBRE</v>
      </c>
      <c r="E1368" s="33">
        <f>YEAR(Tableau1[[#This Row],[Date]])</f>
        <v>2027</v>
      </c>
      <c r="F1368" s="34"/>
      <c r="G1368" s="34"/>
      <c r="H1368" s="34"/>
      <c r="I1368" s="34"/>
      <c r="J1368" s="34"/>
      <c r="K1368" s="39">
        <f>MOD(Tableau1[[#This Row],[Fin
apm]]-Tableau1[[#This Row],[Début
apm]],1)+MOD(Tableau1[[#This Row],[Fin
matin]]-Tableau1[[#This Row],[Début
matin]],1)</f>
        <v>0</v>
      </c>
      <c r="L1368" s="39">
        <f>IFERROR(VLOOKUP(Tableau1[[#This Row],[Abs.]],Tmotif[],3,0),0)</f>
        <v>0</v>
      </c>
      <c r="M1368" s="46">
        <f ca="1">IF(WEEKDAY(Tableau1[[#This Row],[Date]],2)&lt;7,0,MAX(0,SUM(OFFSET(Tableau1[[#This Row],[Heures]],-6,,7))+SUM(OFFSET(Tableau1[[#This Row],[H_Abs]],-6,,7))-_HS))</f>
        <v>0</v>
      </c>
    </row>
    <row r="1369" spans="2:13" ht="15" hidden="1" customHeight="1" x14ac:dyDescent="0.25">
      <c r="B1369" s="31">
        <f>WEEKNUM(Tableau1[[#This Row],[Date]])</f>
        <v>40</v>
      </c>
      <c r="C1369" s="32">
        <f>debut+ROW()-ROW(Tableau1[[#Headers],[Date]])-1</f>
        <v>46657</v>
      </c>
      <c r="D1369" s="33" t="str">
        <f>UPPER(TEXT((Tableau1[[#This Row],[Date]]),"mmmm"))</f>
        <v>SEPTEMBRE</v>
      </c>
      <c r="E1369" s="33">
        <f>YEAR(Tableau1[[#This Row],[Date]])</f>
        <v>2027</v>
      </c>
      <c r="F1369" s="34"/>
      <c r="G1369" s="34"/>
      <c r="H1369" s="34"/>
      <c r="I1369" s="34"/>
      <c r="J1369" s="34"/>
      <c r="K1369" s="39">
        <f>MOD(Tableau1[[#This Row],[Fin
apm]]-Tableau1[[#This Row],[Début
apm]],1)+MOD(Tableau1[[#This Row],[Fin
matin]]-Tableau1[[#This Row],[Début
matin]],1)</f>
        <v>0</v>
      </c>
      <c r="L1369" s="39">
        <f>IFERROR(VLOOKUP(Tableau1[[#This Row],[Abs.]],Tmotif[],3,0),0)</f>
        <v>0</v>
      </c>
      <c r="M1369" s="46">
        <f ca="1">IF(WEEKDAY(Tableau1[[#This Row],[Date]],2)&lt;7,0,MAX(0,SUM(OFFSET(Tableau1[[#This Row],[Heures]],-6,,7))+SUM(OFFSET(Tableau1[[#This Row],[H_Abs]],-6,,7))-_HS))</f>
        <v>0</v>
      </c>
    </row>
    <row r="1370" spans="2:13" ht="15" hidden="1" customHeight="1" x14ac:dyDescent="0.25">
      <c r="B1370" s="31">
        <f>WEEKNUM(Tableau1[[#This Row],[Date]])</f>
        <v>40</v>
      </c>
      <c r="C1370" s="32">
        <f>debut+ROW()-ROW(Tableau1[[#Headers],[Date]])-1</f>
        <v>46658</v>
      </c>
      <c r="D1370" s="33" t="str">
        <f>UPPER(TEXT((Tableau1[[#This Row],[Date]]),"mmmm"))</f>
        <v>SEPTEMBRE</v>
      </c>
      <c r="E1370" s="33">
        <f>YEAR(Tableau1[[#This Row],[Date]])</f>
        <v>2027</v>
      </c>
      <c r="F1370" s="34"/>
      <c r="G1370" s="34"/>
      <c r="H1370" s="34"/>
      <c r="I1370" s="34"/>
      <c r="J1370" s="34"/>
      <c r="K1370" s="39">
        <f>MOD(Tableau1[[#This Row],[Fin
apm]]-Tableau1[[#This Row],[Début
apm]],1)+MOD(Tableau1[[#This Row],[Fin
matin]]-Tableau1[[#This Row],[Début
matin]],1)</f>
        <v>0</v>
      </c>
      <c r="L1370" s="39">
        <f>IFERROR(VLOOKUP(Tableau1[[#This Row],[Abs.]],Tmotif[],3,0),0)</f>
        <v>0</v>
      </c>
      <c r="M1370" s="46">
        <f ca="1">IF(WEEKDAY(Tableau1[[#This Row],[Date]],2)&lt;7,0,MAX(0,SUM(OFFSET(Tableau1[[#This Row],[Heures]],-6,,7))+SUM(OFFSET(Tableau1[[#This Row],[H_Abs]],-6,,7))-_HS))</f>
        <v>0</v>
      </c>
    </row>
    <row r="1371" spans="2:13" ht="15" hidden="1" customHeight="1" x14ac:dyDescent="0.25">
      <c r="B1371" s="31">
        <f>WEEKNUM(Tableau1[[#This Row],[Date]])</f>
        <v>40</v>
      </c>
      <c r="C1371" s="32">
        <f>debut+ROW()-ROW(Tableau1[[#Headers],[Date]])-1</f>
        <v>46659</v>
      </c>
      <c r="D1371" s="33" t="str">
        <f>UPPER(TEXT((Tableau1[[#This Row],[Date]]),"mmmm"))</f>
        <v>SEPTEMBRE</v>
      </c>
      <c r="E1371" s="33">
        <f>YEAR(Tableau1[[#This Row],[Date]])</f>
        <v>2027</v>
      </c>
      <c r="F1371" s="34"/>
      <c r="G1371" s="34"/>
      <c r="H1371" s="34"/>
      <c r="I1371" s="34"/>
      <c r="J1371" s="34"/>
      <c r="K1371" s="39">
        <f>MOD(Tableau1[[#This Row],[Fin
apm]]-Tableau1[[#This Row],[Début
apm]],1)+MOD(Tableau1[[#This Row],[Fin
matin]]-Tableau1[[#This Row],[Début
matin]],1)</f>
        <v>0</v>
      </c>
      <c r="L1371" s="39">
        <f>IFERROR(VLOOKUP(Tableau1[[#This Row],[Abs.]],Tmotif[],3,0),0)</f>
        <v>0</v>
      </c>
      <c r="M1371" s="46">
        <f ca="1">IF(WEEKDAY(Tableau1[[#This Row],[Date]],2)&lt;7,0,MAX(0,SUM(OFFSET(Tableau1[[#This Row],[Heures]],-6,,7))+SUM(OFFSET(Tableau1[[#This Row],[H_Abs]],-6,,7))-_HS))</f>
        <v>0</v>
      </c>
    </row>
    <row r="1372" spans="2:13" ht="15" hidden="1" customHeight="1" x14ac:dyDescent="0.25">
      <c r="B1372" s="31">
        <f>WEEKNUM(Tableau1[[#This Row],[Date]])</f>
        <v>40</v>
      </c>
      <c r="C1372" s="32">
        <f>debut+ROW()-ROW(Tableau1[[#Headers],[Date]])-1</f>
        <v>46660</v>
      </c>
      <c r="D1372" s="33" t="str">
        <f>UPPER(TEXT((Tableau1[[#This Row],[Date]]),"mmmm"))</f>
        <v>SEPTEMBRE</v>
      </c>
      <c r="E1372" s="33">
        <f>YEAR(Tableau1[[#This Row],[Date]])</f>
        <v>2027</v>
      </c>
      <c r="F1372" s="34"/>
      <c r="G1372" s="34"/>
      <c r="H1372" s="34"/>
      <c r="I1372" s="34"/>
      <c r="J1372" s="34"/>
      <c r="K1372" s="39">
        <f>MOD(Tableau1[[#This Row],[Fin
apm]]-Tableau1[[#This Row],[Début
apm]],1)+MOD(Tableau1[[#This Row],[Fin
matin]]-Tableau1[[#This Row],[Début
matin]],1)</f>
        <v>0</v>
      </c>
      <c r="L1372" s="39">
        <f>IFERROR(VLOOKUP(Tableau1[[#This Row],[Abs.]],Tmotif[],3,0),0)</f>
        <v>0</v>
      </c>
      <c r="M1372" s="46">
        <f ca="1">IF(WEEKDAY(Tableau1[[#This Row],[Date]],2)&lt;7,0,MAX(0,SUM(OFFSET(Tableau1[[#This Row],[Heures]],-6,,7))+SUM(OFFSET(Tableau1[[#This Row],[H_Abs]],-6,,7))-_HS))</f>
        <v>0</v>
      </c>
    </row>
    <row r="1373" spans="2:13" ht="15" hidden="1" customHeight="1" x14ac:dyDescent="0.25">
      <c r="B1373" s="31">
        <f>WEEKNUM(Tableau1[[#This Row],[Date]])</f>
        <v>40</v>
      </c>
      <c r="C1373" s="32">
        <f>debut+ROW()-ROW(Tableau1[[#Headers],[Date]])-1</f>
        <v>46661</v>
      </c>
      <c r="D1373" s="33" t="str">
        <f>UPPER(TEXT((Tableau1[[#This Row],[Date]]),"mmmm"))</f>
        <v>OCTOBRE</v>
      </c>
      <c r="E1373" s="33">
        <f>YEAR(Tableau1[[#This Row],[Date]])</f>
        <v>2027</v>
      </c>
      <c r="F1373" s="34"/>
      <c r="G1373" s="34"/>
      <c r="H1373" s="34"/>
      <c r="I1373" s="34"/>
      <c r="J1373" s="34"/>
      <c r="K1373" s="39">
        <f>MOD(Tableau1[[#This Row],[Fin
apm]]-Tableau1[[#This Row],[Début
apm]],1)+MOD(Tableau1[[#This Row],[Fin
matin]]-Tableau1[[#This Row],[Début
matin]],1)</f>
        <v>0</v>
      </c>
      <c r="L1373" s="39">
        <f>IFERROR(VLOOKUP(Tableau1[[#This Row],[Abs.]],Tmotif[],3,0),0)</f>
        <v>0</v>
      </c>
      <c r="M1373" s="46">
        <f ca="1">IF(WEEKDAY(Tableau1[[#This Row],[Date]],2)&lt;7,0,MAX(0,SUM(OFFSET(Tableau1[[#This Row],[Heures]],-6,,7))+SUM(OFFSET(Tableau1[[#This Row],[H_Abs]],-6,,7))-_HS))</f>
        <v>0</v>
      </c>
    </row>
    <row r="1374" spans="2:13" ht="15" hidden="1" customHeight="1" x14ac:dyDescent="0.25">
      <c r="B1374" s="31">
        <f>WEEKNUM(Tableau1[[#This Row],[Date]])</f>
        <v>40</v>
      </c>
      <c r="C1374" s="32">
        <f>debut+ROW()-ROW(Tableau1[[#Headers],[Date]])-1</f>
        <v>46662</v>
      </c>
      <c r="D1374" s="33" t="str">
        <f>UPPER(TEXT((Tableau1[[#This Row],[Date]]),"mmmm"))</f>
        <v>OCTOBRE</v>
      </c>
      <c r="E1374" s="33">
        <f>YEAR(Tableau1[[#This Row],[Date]])</f>
        <v>2027</v>
      </c>
      <c r="F1374" s="34"/>
      <c r="G1374" s="34"/>
      <c r="H1374" s="34"/>
      <c r="I1374" s="34"/>
      <c r="J1374" s="34"/>
      <c r="K1374" s="39">
        <f>MOD(Tableau1[[#This Row],[Fin
apm]]-Tableau1[[#This Row],[Début
apm]],1)+MOD(Tableau1[[#This Row],[Fin
matin]]-Tableau1[[#This Row],[Début
matin]],1)</f>
        <v>0</v>
      </c>
      <c r="L1374" s="39">
        <f>IFERROR(VLOOKUP(Tableau1[[#This Row],[Abs.]],Tmotif[],3,0),0)</f>
        <v>0</v>
      </c>
      <c r="M1374" s="46">
        <f ca="1">IF(WEEKDAY(Tableau1[[#This Row],[Date]],2)&lt;7,0,MAX(0,SUM(OFFSET(Tableau1[[#This Row],[Heures]],-6,,7))+SUM(OFFSET(Tableau1[[#This Row],[H_Abs]],-6,,7))-_HS))</f>
        <v>0</v>
      </c>
    </row>
    <row r="1375" spans="2:13" ht="15" hidden="1" customHeight="1" x14ac:dyDescent="0.25">
      <c r="B1375" s="31">
        <f>WEEKNUM(Tableau1[[#This Row],[Date]])</f>
        <v>41</v>
      </c>
      <c r="C1375" s="32">
        <f>debut+ROW()-ROW(Tableau1[[#Headers],[Date]])-1</f>
        <v>46663</v>
      </c>
      <c r="D1375" s="33" t="str">
        <f>UPPER(TEXT((Tableau1[[#This Row],[Date]]),"mmmm"))</f>
        <v>OCTOBRE</v>
      </c>
      <c r="E1375" s="33">
        <f>YEAR(Tableau1[[#This Row],[Date]])</f>
        <v>2027</v>
      </c>
      <c r="F1375" s="34"/>
      <c r="G1375" s="34"/>
      <c r="H1375" s="34"/>
      <c r="I1375" s="34"/>
      <c r="J1375" s="34"/>
      <c r="K1375" s="39">
        <f>MOD(Tableau1[[#This Row],[Fin
apm]]-Tableau1[[#This Row],[Début
apm]],1)+MOD(Tableau1[[#This Row],[Fin
matin]]-Tableau1[[#This Row],[Début
matin]],1)</f>
        <v>0</v>
      </c>
      <c r="L1375" s="39">
        <f>IFERROR(VLOOKUP(Tableau1[[#This Row],[Abs.]],Tmotif[],3,0),0)</f>
        <v>0</v>
      </c>
      <c r="M1375" s="46">
        <f ca="1">IF(WEEKDAY(Tableau1[[#This Row],[Date]],2)&lt;7,0,MAX(0,SUM(OFFSET(Tableau1[[#This Row],[Heures]],-6,,7))+SUM(OFFSET(Tableau1[[#This Row],[H_Abs]],-6,,7))-_HS))</f>
        <v>0</v>
      </c>
    </row>
    <row r="1376" spans="2:13" ht="15" hidden="1" customHeight="1" x14ac:dyDescent="0.25">
      <c r="B1376" s="31">
        <f>WEEKNUM(Tableau1[[#This Row],[Date]])</f>
        <v>41</v>
      </c>
      <c r="C1376" s="32">
        <f>debut+ROW()-ROW(Tableau1[[#Headers],[Date]])-1</f>
        <v>46664</v>
      </c>
      <c r="D1376" s="33" t="str">
        <f>UPPER(TEXT((Tableau1[[#This Row],[Date]]),"mmmm"))</f>
        <v>OCTOBRE</v>
      </c>
      <c r="E1376" s="33">
        <f>YEAR(Tableau1[[#This Row],[Date]])</f>
        <v>2027</v>
      </c>
      <c r="F1376" s="34"/>
      <c r="G1376" s="34"/>
      <c r="H1376" s="34"/>
      <c r="I1376" s="34"/>
      <c r="J1376" s="34"/>
      <c r="K1376" s="39">
        <f>MOD(Tableau1[[#This Row],[Fin
apm]]-Tableau1[[#This Row],[Début
apm]],1)+MOD(Tableau1[[#This Row],[Fin
matin]]-Tableau1[[#This Row],[Début
matin]],1)</f>
        <v>0</v>
      </c>
      <c r="L1376" s="39">
        <f>IFERROR(VLOOKUP(Tableau1[[#This Row],[Abs.]],Tmotif[],3,0),0)</f>
        <v>0</v>
      </c>
      <c r="M1376" s="46">
        <f ca="1">IF(WEEKDAY(Tableau1[[#This Row],[Date]],2)&lt;7,0,MAX(0,SUM(OFFSET(Tableau1[[#This Row],[Heures]],-6,,7))+SUM(OFFSET(Tableau1[[#This Row],[H_Abs]],-6,,7))-_HS))</f>
        <v>0</v>
      </c>
    </row>
    <row r="1377" spans="2:13" ht="15" hidden="1" customHeight="1" x14ac:dyDescent="0.25">
      <c r="B1377" s="31">
        <f>WEEKNUM(Tableau1[[#This Row],[Date]])</f>
        <v>41</v>
      </c>
      <c r="C1377" s="32">
        <f>debut+ROW()-ROW(Tableau1[[#Headers],[Date]])-1</f>
        <v>46665</v>
      </c>
      <c r="D1377" s="33" t="str">
        <f>UPPER(TEXT((Tableau1[[#This Row],[Date]]),"mmmm"))</f>
        <v>OCTOBRE</v>
      </c>
      <c r="E1377" s="33">
        <f>YEAR(Tableau1[[#This Row],[Date]])</f>
        <v>2027</v>
      </c>
      <c r="F1377" s="34"/>
      <c r="G1377" s="34"/>
      <c r="H1377" s="34"/>
      <c r="I1377" s="34"/>
      <c r="J1377" s="34"/>
      <c r="K1377" s="39">
        <f>MOD(Tableau1[[#This Row],[Fin
apm]]-Tableau1[[#This Row],[Début
apm]],1)+MOD(Tableau1[[#This Row],[Fin
matin]]-Tableau1[[#This Row],[Début
matin]],1)</f>
        <v>0</v>
      </c>
      <c r="L1377" s="39">
        <f>IFERROR(VLOOKUP(Tableau1[[#This Row],[Abs.]],Tmotif[],3,0),0)</f>
        <v>0</v>
      </c>
      <c r="M1377" s="46">
        <f ca="1">IF(WEEKDAY(Tableau1[[#This Row],[Date]],2)&lt;7,0,MAX(0,SUM(OFFSET(Tableau1[[#This Row],[Heures]],-6,,7))+SUM(OFFSET(Tableau1[[#This Row],[H_Abs]],-6,,7))-_HS))</f>
        <v>0</v>
      </c>
    </row>
    <row r="1378" spans="2:13" ht="15" hidden="1" customHeight="1" x14ac:dyDescent="0.25">
      <c r="B1378" s="31">
        <f>WEEKNUM(Tableau1[[#This Row],[Date]])</f>
        <v>41</v>
      </c>
      <c r="C1378" s="32">
        <f>debut+ROW()-ROW(Tableau1[[#Headers],[Date]])-1</f>
        <v>46666</v>
      </c>
      <c r="D1378" s="33" t="str">
        <f>UPPER(TEXT((Tableau1[[#This Row],[Date]]),"mmmm"))</f>
        <v>OCTOBRE</v>
      </c>
      <c r="E1378" s="33">
        <f>YEAR(Tableau1[[#This Row],[Date]])</f>
        <v>2027</v>
      </c>
      <c r="F1378" s="34"/>
      <c r="G1378" s="34"/>
      <c r="H1378" s="34"/>
      <c r="I1378" s="34"/>
      <c r="J1378" s="34"/>
      <c r="K1378" s="39">
        <f>MOD(Tableau1[[#This Row],[Fin
apm]]-Tableau1[[#This Row],[Début
apm]],1)+MOD(Tableau1[[#This Row],[Fin
matin]]-Tableau1[[#This Row],[Début
matin]],1)</f>
        <v>0</v>
      </c>
      <c r="L1378" s="39">
        <f>IFERROR(VLOOKUP(Tableau1[[#This Row],[Abs.]],Tmotif[],3,0),0)</f>
        <v>0</v>
      </c>
      <c r="M1378" s="46">
        <f ca="1">IF(WEEKDAY(Tableau1[[#This Row],[Date]],2)&lt;7,0,MAX(0,SUM(OFFSET(Tableau1[[#This Row],[Heures]],-6,,7))+SUM(OFFSET(Tableau1[[#This Row],[H_Abs]],-6,,7))-_HS))</f>
        <v>0</v>
      </c>
    </row>
    <row r="1379" spans="2:13" ht="15" hidden="1" customHeight="1" x14ac:dyDescent="0.25">
      <c r="B1379" s="31">
        <f>WEEKNUM(Tableau1[[#This Row],[Date]])</f>
        <v>41</v>
      </c>
      <c r="C1379" s="32">
        <f>debut+ROW()-ROW(Tableau1[[#Headers],[Date]])-1</f>
        <v>46667</v>
      </c>
      <c r="D1379" s="33" t="str">
        <f>UPPER(TEXT((Tableau1[[#This Row],[Date]]),"mmmm"))</f>
        <v>OCTOBRE</v>
      </c>
      <c r="E1379" s="33">
        <f>YEAR(Tableau1[[#This Row],[Date]])</f>
        <v>2027</v>
      </c>
      <c r="F1379" s="34"/>
      <c r="G1379" s="34"/>
      <c r="H1379" s="34"/>
      <c r="I1379" s="34"/>
      <c r="J1379" s="34"/>
      <c r="K1379" s="39">
        <f>MOD(Tableau1[[#This Row],[Fin
apm]]-Tableau1[[#This Row],[Début
apm]],1)+MOD(Tableau1[[#This Row],[Fin
matin]]-Tableau1[[#This Row],[Début
matin]],1)</f>
        <v>0</v>
      </c>
      <c r="L1379" s="39">
        <f>IFERROR(VLOOKUP(Tableau1[[#This Row],[Abs.]],Tmotif[],3,0),0)</f>
        <v>0</v>
      </c>
      <c r="M1379" s="46">
        <f ca="1">IF(WEEKDAY(Tableau1[[#This Row],[Date]],2)&lt;7,0,MAX(0,SUM(OFFSET(Tableau1[[#This Row],[Heures]],-6,,7))+SUM(OFFSET(Tableau1[[#This Row],[H_Abs]],-6,,7))-_HS))</f>
        <v>0</v>
      </c>
    </row>
    <row r="1380" spans="2:13" ht="15" hidden="1" customHeight="1" x14ac:dyDescent="0.25">
      <c r="B1380" s="31">
        <f>WEEKNUM(Tableau1[[#This Row],[Date]])</f>
        <v>41</v>
      </c>
      <c r="C1380" s="32">
        <f>debut+ROW()-ROW(Tableau1[[#Headers],[Date]])-1</f>
        <v>46668</v>
      </c>
      <c r="D1380" s="33" t="str">
        <f>UPPER(TEXT((Tableau1[[#This Row],[Date]]),"mmmm"))</f>
        <v>OCTOBRE</v>
      </c>
      <c r="E1380" s="33">
        <f>YEAR(Tableau1[[#This Row],[Date]])</f>
        <v>2027</v>
      </c>
      <c r="F1380" s="34"/>
      <c r="G1380" s="34"/>
      <c r="H1380" s="34"/>
      <c r="I1380" s="34"/>
      <c r="J1380" s="34"/>
      <c r="K1380" s="39">
        <f>MOD(Tableau1[[#This Row],[Fin
apm]]-Tableau1[[#This Row],[Début
apm]],1)+MOD(Tableau1[[#This Row],[Fin
matin]]-Tableau1[[#This Row],[Début
matin]],1)</f>
        <v>0</v>
      </c>
      <c r="L1380" s="39">
        <f>IFERROR(VLOOKUP(Tableau1[[#This Row],[Abs.]],Tmotif[],3,0),0)</f>
        <v>0</v>
      </c>
      <c r="M1380" s="46">
        <f ca="1">IF(WEEKDAY(Tableau1[[#This Row],[Date]],2)&lt;7,0,MAX(0,SUM(OFFSET(Tableau1[[#This Row],[Heures]],-6,,7))+SUM(OFFSET(Tableau1[[#This Row],[H_Abs]],-6,,7))-_HS))</f>
        <v>0</v>
      </c>
    </row>
    <row r="1381" spans="2:13" ht="15" hidden="1" customHeight="1" x14ac:dyDescent="0.25">
      <c r="B1381" s="31">
        <f>WEEKNUM(Tableau1[[#This Row],[Date]])</f>
        <v>41</v>
      </c>
      <c r="C1381" s="32">
        <f>debut+ROW()-ROW(Tableau1[[#Headers],[Date]])-1</f>
        <v>46669</v>
      </c>
      <c r="D1381" s="33" t="str">
        <f>UPPER(TEXT((Tableau1[[#This Row],[Date]]),"mmmm"))</f>
        <v>OCTOBRE</v>
      </c>
      <c r="E1381" s="33">
        <f>YEAR(Tableau1[[#This Row],[Date]])</f>
        <v>2027</v>
      </c>
      <c r="F1381" s="34"/>
      <c r="G1381" s="34"/>
      <c r="H1381" s="34"/>
      <c r="I1381" s="34"/>
      <c r="J1381" s="34"/>
      <c r="K1381" s="39">
        <f>MOD(Tableau1[[#This Row],[Fin
apm]]-Tableau1[[#This Row],[Début
apm]],1)+MOD(Tableau1[[#This Row],[Fin
matin]]-Tableau1[[#This Row],[Début
matin]],1)</f>
        <v>0</v>
      </c>
      <c r="L1381" s="39">
        <f>IFERROR(VLOOKUP(Tableau1[[#This Row],[Abs.]],Tmotif[],3,0),0)</f>
        <v>0</v>
      </c>
      <c r="M1381" s="46">
        <f ca="1">IF(WEEKDAY(Tableau1[[#This Row],[Date]],2)&lt;7,0,MAX(0,SUM(OFFSET(Tableau1[[#This Row],[Heures]],-6,,7))+SUM(OFFSET(Tableau1[[#This Row],[H_Abs]],-6,,7))-_HS))</f>
        <v>0</v>
      </c>
    </row>
    <row r="1382" spans="2:13" ht="15" hidden="1" customHeight="1" x14ac:dyDescent="0.25">
      <c r="B1382" s="31">
        <f>WEEKNUM(Tableau1[[#This Row],[Date]])</f>
        <v>42</v>
      </c>
      <c r="C1382" s="32">
        <f>debut+ROW()-ROW(Tableau1[[#Headers],[Date]])-1</f>
        <v>46670</v>
      </c>
      <c r="D1382" s="33" t="str">
        <f>UPPER(TEXT((Tableau1[[#This Row],[Date]]),"mmmm"))</f>
        <v>OCTOBRE</v>
      </c>
      <c r="E1382" s="33">
        <f>YEAR(Tableau1[[#This Row],[Date]])</f>
        <v>2027</v>
      </c>
      <c r="F1382" s="34"/>
      <c r="G1382" s="34"/>
      <c r="H1382" s="34"/>
      <c r="I1382" s="34"/>
      <c r="J1382" s="34"/>
      <c r="K1382" s="39">
        <f>MOD(Tableau1[[#This Row],[Fin
apm]]-Tableau1[[#This Row],[Début
apm]],1)+MOD(Tableau1[[#This Row],[Fin
matin]]-Tableau1[[#This Row],[Début
matin]],1)</f>
        <v>0</v>
      </c>
      <c r="L1382" s="39">
        <f>IFERROR(VLOOKUP(Tableau1[[#This Row],[Abs.]],Tmotif[],3,0),0)</f>
        <v>0</v>
      </c>
      <c r="M1382" s="46">
        <f ca="1">IF(WEEKDAY(Tableau1[[#This Row],[Date]],2)&lt;7,0,MAX(0,SUM(OFFSET(Tableau1[[#This Row],[Heures]],-6,,7))+SUM(OFFSET(Tableau1[[#This Row],[H_Abs]],-6,,7))-_HS))</f>
        <v>0</v>
      </c>
    </row>
    <row r="1383" spans="2:13" ht="15" hidden="1" customHeight="1" x14ac:dyDescent="0.25">
      <c r="B1383" s="31">
        <f>WEEKNUM(Tableau1[[#This Row],[Date]])</f>
        <v>42</v>
      </c>
      <c r="C1383" s="32">
        <f>debut+ROW()-ROW(Tableau1[[#Headers],[Date]])-1</f>
        <v>46671</v>
      </c>
      <c r="D1383" s="33" t="str">
        <f>UPPER(TEXT((Tableau1[[#This Row],[Date]]),"mmmm"))</f>
        <v>OCTOBRE</v>
      </c>
      <c r="E1383" s="33">
        <f>YEAR(Tableau1[[#This Row],[Date]])</f>
        <v>2027</v>
      </c>
      <c r="F1383" s="34"/>
      <c r="G1383" s="34"/>
      <c r="H1383" s="34"/>
      <c r="I1383" s="34"/>
      <c r="J1383" s="34"/>
      <c r="K1383" s="39">
        <f>MOD(Tableau1[[#This Row],[Fin
apm]]-Tableau1[[#This Row],[Début
apm]],1)+MOD(Tableau1[[#This Row],[Fin
matin]]-Tableau1[[#This Row],[Début
matin]],1)</f>
        <v>0</v>
      </c>
      <c r="L1383" s="39">
        <f>IFERROR(VLOOKUP(Tableau1[[#This Row],[Abs.]],Tmotif[],3,0),0)</f>
        <v>0</v>
      </c>
      <c r="M1383" s="46">
        <f ca="1">IF(WEEKDAY(Tableau1[[#This Row],[Date]],2)&lt;7,0,MAX(0,SUM(OFFSET(Tableau1[[#This Row],[Heures]],-6,,7))+SUM(OFFSET(Tableau1[[#This Row],[H_Abs]],-6,,7))-_HS))</f>
        <v>0</v>
      </c>
    </row>
    <row r="1384" spans="2:13" ht="15" hidden="1" customHeight="1" x14ac:dyDescent="0.25">
      <c r="B1384" s="31">
        <f>WEEKNUM(Tableau1[[#This Row],[Date]])</f>
        <v>42</v>
      </c>
      <c r="C1384" s="32">
        <f>debut+ROW()-ROW(Tableau1[[#Headers],[Date]])-1</f>
        <v>46672</v>
      </c>
      <c r="D1384" s="33" t="str">
        <f>UPPER(TEXT((Tableau1[[#This Row],[Date]]),"mmmm"))</f>
        <v>OCTOBRE</v>
      </c>
      <c r="E1384" s="33">
        <f>YEAR(Tableau1[[#This Row],[Date]])</f>
        <v>2027</v>
      </c>
      <c r="F1384" s="34"/>
      <c r="G1384" s="34"/>
      <c r="H1384" s="34"/>
      <c r="I1384" s="34"/>
      <c r="J1384" s="34"/>
      <c r="K1384" s="39">
        <f>MOD(Tableau1[[#This Row],[Fin
apm]]-Tableau1[[#This Row],[Début
apm]],1)+MOD(Tableau1[[#This Row],[Fin
matin]]-Tableau1[[#This Row],[Début
matin]],1)</f>
        <v>0</v>
      </c>
      <c r="L1384" s="39">
        <f>IFERROR(VLOOKUP(Tableau1[[#This Row],[Abs.]],Tmotif[],3,0),0)</f>
        <v>0</v>
      </c>
      <c r="M1384" s="46">
        <f ca="1">IF(WEEKDAY(Tableau1[[#This Row],[Date]],2)&lt;7,0,MAX(0,SUM(OFFSET(Tableau1[[#This Row],[Heures]],-6,,7))+SUM(OFFSET(Tableau1[[#This Row],[H_Abs]],-6,,7))-_HS))</f>
        <v>0</v>
      </c>
    </row>
    <row r="1385" spans="2:13" ht="15" hidden="1" customHeight="1" x14ac:dyDescent="0.25">
      <c r="B1385" s="31">
        <f>WEEKNUM(Tableau1[[#This Row],[Date]])</f>
        <v>42</v>
      </c>
      <c r="C1385" s="32">
        <f>debut+ROW()-ROW(Tableau1[[#Headers],[Date]])-1</f>
        <v>46673</v>
      </c>
      <c r="D1385" s="33" t="str">
        <f>UPPER(TEXT((Tableau1[[#This Row],[Date]]),"mmmm"))</f>
        <v>OCTOBRE</v>
      </c>
      <c r="E1385" s="33">
        <f>YEAR(Tableau1[[#This Row],[Date]])</f>
        <v>2027</v>
      </c>
      <c r="F1385" s="34"/>
      <c r="G1385" s="34"/>
      <c r="H1385" s="34"/>
      <c r="I1385" s="34"/>
      <c r="J1385" s="34"/>
      <c r="K1385" s="39">
        <f>MOD(Tableau1[[#This Row],[Fin
apm]]-Tableau1[[#This Row],[Début
apm]],1)+MOD(Tableau1[[#This Row],[Fin
matin]]-Tableau1[[#This Row],[Début
matin]],1)</f>
        <v>0</v>
      </c>
      <c r="L1385" s="39">
        <f>IFERROR(VLOOKUP(Tableau1[[#This Row],[Abs.]],Tmotif[],3,0),0)</f>
        <v>0</v>
      </c>
      <c r="M1385" s="46">
        <f ca="1">IF(WEEKDAY(Tableau1[[#This Row],[Date]],2)&lt;7,0,MAX(0,SUM(OFFSET(Tableau1[[#This Row],[Heures]],-6,,7))+SUM(OFFSET(Tableau1[[#This Row],[H_Abs]],-6,,7))-_HS))</f>
        <v>0</v>
      </c>
    </row>
    <row r="1386" spans="2:13" ht="15" hidden="1" customHeight="1" x14ac:dyDescent="0.25">
      <c r="B1386" s="31">
        <f>WEEKNUM(Tableau1[[#This Row],[Date]])</f>
        <v>42</v>
      </c>
      <c r="C1386" s="32">
        <f>debut+ROW()-ROW(Tableau1[[#Headers],[Date]])-1</f>
        <v>46674</v>
      </c>
      <c r="D1386" s="33" t="str">
        <f>UPPER(TEXT((Tableau1[[#This Row],[Date]]),"mmmm"))</f>
        <v>OCTOBRE</v>
      </c>
      <c r="E1386" s="33">
        <f>YEAR(Tableau1[[#This Row],[Date]])</f>
        <v>2027</v>
      </c>
      <c r="F1386" s="34"/>
      <c r="G1386" s="34"/>
      <c r="H1386" s="34"/>
      <c r="I1386" s="34"/>
      <c r="J1386" s="34"/>
      <c r="K1386" s="39">
        <f>MOD(Tableau1[[#This Row],[Fin
apm]]-Tableau1[[#This Row],[Début
apm]],1)+MOD(Tableau1[[#This Row],[Fin
matin]]-Tableau1[[#This Row],[Début
matin]],1)</f>
        <v>0</v>
      </c>
      <c r="L1386" s="39">
        <f>IFERROR(VLOOKUP(Tableau1[[#This Row],[Abs.]],Tmotif[],3,0),0)</f>
        <v>0</v>
      </c>
      <c r="M1386" s="46">
        <f ca="1">IF(WEEKDAY(Tableau1[[#This Row],[Date]],2)&lt;7,0,MAX(0,SUM(OFFSET(Tableau1[[#This Row],[Heures]],-6,,7))+SUM(OFFSET(Tableau1[[#This Row],[H_Abs]],-6,,7))-_HS))</f>
        <v>0</v>
      </c>
    </row>
    <row r="1387" spans="2:13" ht="15" hidden="1" customHeight="1" x14ac:dyDescent="0.25">
      <c r="B1387" s="31">
        <f>WEEKNUM(Tableau1[[#This Row],[Date]])</f>
        <v>42</v>
      </c>
      <c r="C1387" s="32">
        <f>debut+ROW()-ROW(Tableau1[[#Headers],[Date]])-1</f>
        <v>46675</v>
      </c>
      <c r="D1387" s="33" t="str">
        <f>UPPER(TEXT((Tableau1[[#This Row],[Date]]),"mmmm"))</f>
        <v>OCTOBRE</v>
      </c>
      <c r="E1387" s="33">
        <f>YEAR(Tableau1[[#This Row],[Date]])</f>
        <v>2027</v>
      </c>
      <c r="F1387" s="34"/>
      <c r="G1387" s="34"/>
      <c r="H1387" s="34"/>
      <c r="I1387" s="34"/>
      <c r="J1387" s="34"/>
      <c r="K1387" s="39">
        <f>MOD(Tableau1[[#This Row],[Fin
apm]]-Tableau1[[#This Row],[Début
apm]],1)+MOD(Tableau1[[#This Row],[Fin
matin]]-Tableau1[[#This Row],[Début
matin]],1)</f>
        <v>0</v>
      </c>
      <c r="L1387" s="39">
        <f>IFERROR(VLOOKUP(Tableau1[[#This Row],[Abs.]],Tmotif[],3,0),0)</f>
        <v>0</v>
      </c>
      <c r="M1387" s="46">
        <f ca="1">IF(WEEKDAY(Tableau1[[#This Row],[Date]],2)&lt;7,0,MAX(0,SUM(OFFSET(Tableau1[[#This Row],[Heures]],-6,,7))+SUM(OFFSET(Tableau1[[#This Row],[H_Abs]],-6,,7))-_HS))</f>
        <v>0</v>
      </c>
    </row>
    <row r="1388" spans="2:13" ht="15" hidden="1" customHeight="1" x14ac:dyDescent="0.25">
      <c r="B1388" s="31">
        <f>WEEKNUM(Tableau1[[#This Row],[Date]])</f>
        <v>42</v>
      </c>
      <c r="C1388" s="32">
        <f>debut+ROW()-ROW(Tableau1[[#Headers],[Date]])-1</f>
        <v>46676</v>
      </c>
      <c r="D1388" s="33" t="str">
        <f>UPPER(TEXT((Tableau1[[#This Row],[Date]]),"mmmm"))</f>
        <v>OCTOBRE</v>
      </c>
      <c r="E1388" s="33">
        <f>YEAR(Tableau1[[#This Row],[Date]])</f>
        <v>2027</v>
      </c>
      <c r="F1388" s="34"/>
      <c r="G1388" s="34"/>
      <c r="H1388" s="34"/>
      <c r="I1388" s="34"/>
      <c r="J1388" s="34"/>
      <c r="K1388" s="39">
        <f>MOD(Tableau1[[#This Row],[Fin
apm]]-Tableau1[[#This Row],[Début
apm]],1)+MOD(Tableau1[[#This Row],[Fin
matin]]-Tableau1[[#This Row],[Début
matin]],1)</f>
        <v>0</v>
      </c>
      <c r="L1388" s="39">
        <f>IFERROR(VLOOKUP(Tableau1[[#This Row],[Abs.]],Tmotif[],3,0),0)</f>
        <v>0</v>
      </c>
      <c r="M1388" s="46">
        <f ca="1">IF(WEEKDAY(Tableau1[[#This Row],[Date]],2)&lt;7,0,MAX(0,SUM(OFFSET(Tableau1[[#This Row],[Heures]],-6,,7))+SUM(OFFSET(Tableau1[[#This Row],[H_Abs]],-6,,7))-_HS))</f>
        <v>0</v>
      </c>
    </row>
    <row r="1389" spans="2:13" ht="15" hidden="1" customHeight="1" x14ac:dyDescent="0.25">
      <c r="B1389" s="31">
        <f>WEEKNUM(Tableau1[[#This Row],[Date]])</f>
        <v>43</v>
      </c>
      <c r="C1389" s="32">
        <f>debut+ROW()-ROW(Tableau1[[#Headers],[Date]])-1</f>
        <v>46677</v>
      </c>
      <c r="D1389" s="33" t="str">
        <f>UPPER(TEXT((Tableau1[[#This Row],[Date]]),"mmmm"))</f>
        <v>OCTOBRE</v>
      </c>
      <c r="E1389" s="33">
        <f>YEAR(Tableau1[[#This Row],[Date]])</f>
        <v>2027</v>
      </c>
      <c r="F1389" s="34"/>
      <c r="G1389" s="34"/>
      <c r="H1389" s="34"/>
      <c r="I1389" s="34"/>
      <c r="J1389" s="34"/>
      <c r="K1389" s="39">
        <f>MOD(Tableau1[[#This Row],[Fin
apm]]-Tableau1[[#This Row],[Début
apm]],1)+MOD(Tableau1[[#This Row],[Fin
matin]]-Tableau1[[#This Row],[Début
matin]],1)</f>
        <v>0</v>
      </c>
      <c r="L1389" s="39">
        <f>IFERROR(VLOOKUP(Tableau1[[#This Row],[Abs.]],Tmotif[],3,0),0)</f>
        <v>0</v>
      </c>
      <c r="M1389" s="46">
        <f ca="1">IF(WEEKDAY(Tableau1[[#This Row],[Date]],2)&lt;7,0,MAX(0,SUM(OFFSET(Tableau1[[#This Row],[Heures]],-6,,7))+SUM(OFFSET(Tableau1[[#This Row],[H_Abs]],-6,,7))-_HS))</f>
        <v>0</v>
      </c>
    </row>
    <row r="1390" spans="2:13" ht="15" hidden="1" customHeight="1" x14ac:dyDescent="0.25">
      <c r="B1390" s="31">
        <f>WEEKNUM(Tableau1[[#This Row],[Date]])</f>
        <v>43</v>
      </c>
      <c r="C1390" s="32">
        <f>debut+ROW()-ROW(Tableau1[[#Headers],[Date]])-1</f>
        <v>46678</v>
      </c>
      <c r="D1390" s="33" t="str">
        <f>UPPER(TEXT((Tableau1[[#This Row],[Date]]),"mmmm"))</f>
        <v>OCTOBRE</v>
      </c>
      <c r="E1390" s="33">
        <f>YEAR(Tableau1[[#This Row],[Date]])</f>
        <v>2027</v>
      </c>
      <c r="F1390" s="34"/>
      <c r="G1390" s="34"/>
      <c r="H1390" s="34"/>
      <c r="I1390" s="34"/>
      <c r="J1390" s="34"/>
      <c r="K1390" s="39">
        <f>MOD(Tableau1[[#This Row],[Fin
apm]]-Tableau1[[#This Row],[Début
apm]],1)+MOD(Tableau1[[#This Row],[Fin
matin]]-Tableau1[[#This Row],[Début
matin]],1)</f>
        <v>0</v>
      </c>
      <c r="L1390" s="39">
        <f>IFERROR(VLOOKUP(Tableau1[[#This Row],[Abs.]],Tmotif[],3,0),0)</f>
        <v>0</v>
      </c>
      <c r="M1390" s="46">
        <f ca="1">IF(WEEKDAY(Tableau1[[#This Row],[Date]],2)&lt;7,0,MAX(0,SUM(OFFSET(Tableau1[[#This Row],[Heures]],-6,,7))+SUM(OFFSET(Tableau1[[#This Row],[H_Abs]],-6,,7))-_HS))</f>
        <v>0</v>
      </c>
    </row>
    <row r="1391" spans="2:13" ht="15" hidden="1" customHeight="1" x14ac:dyDescent="0.25">
      <c r="B1391" s="31">
        <f>WEEKNUM(Tableau1[[#This Row],[Date]])</f>
        <v>43</v>
      </c>
      <c r="C1391" s="32">
        <f>debut+ROW()-ROW(Tableau1[[#Headers],[Date]])-1</f>
        <v>46679</v>
      </c>
      <c r="D1391" s="33" t="str">
        <f>UPPER(TEXT((Tableau1[[#This Row],[Date]]),"mmmm"))</f>
        <v>OCTOBRE</v>
      </c>
      <c r="E1391" s="33">
        <f>YEAR(Tableau1[[#This Row],[Date]])</f>
        <v>2027</v>
      </c>
      <c r="F1391" s="34"/>
      <c r="G1391" s="34"/>
      <c r="H1391" s="34"/>
      <c r="I1391" s="34"/>
      <c r="J1391" s="34"/>
      <c r="K1391" s="39">
        <f>MOD(Tableau1[[#This Row],[Fin
apm]]-Tableau1[[#This Row],[Début
apm]],1)+MOD(Tableau1[[#This Row],[Fin
matin]]-Tableau1[[#This Row],[Début
matin]],1)</f>
        <v>0</v>
      </c>
      <c r="L1391" s="39">
        <f>IFERROR(VLOOKUP(Tableau1[[#This Row],[Abs.]],Tmotif[],3,0),0)</f>
        <v>0</v>
      </c>
      <c r="M1391" s="46">
        <f ca="1">IF(WEEKDAY(Tableau1[[#This Row],[Date]],2)&lt;7,0,MAX(0,SUM(OFFSET(Tableau1[[#This Row],[Heures]],-6,,7))+SUM(OFFSET(Tableau1[[#This Row],[H_Abs]],-6,,7))-_HS))</f>
        <v>0</v>
      </c>
    </row>
    <row r="1392" spans="2:13" ht="15" hidden="1" customHeight="1" x14ac:dyDescent="0.25">
      <c r="B1392" s="31">
        <f>WEEKNUM(Tableau1[[#This Row],[Date]])</f>
        <v>43</v>
      </c>
      <c r="C1392" s="32">
        <f>debut+ROW()-ROW(Tableau1[[#Headers],[Date]])-1</f>
        <v>46680</v>
      </c>
      <c r="D1392" s="33" t="str">
        <f>UPPER(TEXT((Tableau1[[#This Row],[Date]]),"mmmm"))</f>
        <v>OCTOBRE</v>
      </c>
      <c r="E1392" s="33">
        <f>YEAR(Tableau1[[#This Row],[Date]])</f>
        <v>2027</v>
      </c>
      <c r="F1392" s="34"/>
      <c r="G1392" s="34"/>
      <c r="H1392" s="34"/>
      <c r="I1392" s="34"/>
      <c r="J1392" s="34"/>
      <c r="K1392" s="39">
        <f>MOD(Tableau1[[#This Row],[Fin
apm]]-Tableau1[[#This Row],[Début
apm]],1)+MOD(Tableau1[[#This Row],[Fin
matin]]-Tableau1[[#This Row],[Début
matin]],1)</f>
        <v>0</v>
      </c>
      <c r="L1392" s="39">
        <f>IFERROR(VLOOKUP(Tableau1[[#This Row],[Abs.]],Tmotif[],3,0),0)</f>
        <v>0</v>
      </c>
      <c r="M1392" s="46">
        <f ca="1">IF(WEEKDAY(Tableau1[[#This Row],[Date]],2)&lt;7,0,MAX(0,SUM(OFFSET(Tableau1[[#This Row],[Heures]],-6,,7))+SUM(OFFSET(Tableau1[[#This Row],[H_Abs]],-6,,7))-_HS))</f>
        <v>0</v>
      </c>
    </row>
    <row r="1393" spans="2:13" ht="15" hidden="1" customHeight="1" x14ac:dyDescent="0.25">
      <c r="B1393" s="31">
        <f>WEEKNUM(Tableau1[[#This Row],[Date]])</f>
        <v>43</v>
      </c>
      <c r="C1393" s="32">
        <f>debut+ROW()-ROW(Tableau1[[#Headers],[Date]])-1</f>
        <v>46681</v>
      </c>
      <c r="D1393" s="33" t="str">
        <f>UPPER(TEXT((Tableau1[[#This Row],[Date]]),"mmmm"))</f>
        <v>OCTOBRE</v>
      </c>
      <c r="E1393" s="33">
        <f>YEAR(Tableau1[[#This Row],[Date]])</f>
        <v>2027</v>
      </c>
      <c r="F1393" s="34"/>
      <c r="G1393" s="34"/>
      <c r="H1393" s="34"/>
      <c r="I1393" s="34"/>
      <c r="J1393" s="34"/>
      <c r="K1393" s="39">
        <f>MOD(Tableau1[[#This Row],[Fin
apm]]-Tableau1[[#This Row],[Début
apm]],1)+MOD(Tableau1[[#This Row],[Fin
matin]]-Tableau1[[#This Row],[Début
matin]],1)</f>
        <v>0</v>
      </c>
      <c r="L1393" s="39">
        <f>IFERROR(VLOOKUP(Tableau1[[#This Row],[Abs.]],Tmotif[],3,0),0)</f>
        <v>0</v>
      </c>
      <c r="M1393" s="46">
        <f ca="1">IF(WEEKDAY(Tableau1[[#This Row],[Date]],2)&lt;7,0,MAX(0,SUM(OFFSET(Tableau1[[#This Row],[Heures]],-6,,7))+SUM(OFFSET(Tableau1[[#This Row],[H_Abs]],-6,,7))-_HS))</f>
        <v>0</v>
      </c>
    </row>
    <row r="1394" spans="2:13" ht="15" hidden="1" customHeight="1" x14ac:dyDescent="0.25">
      <c r="B1394" s="31">
        <f>WEEKNUM(Tableau1[[#This Row],[Date]])</f>
        <v>43</v>
      </c>
      <c r="C1394" s="32">
        <f>debut+ROW()-ROW(Tableau1[[#Headers],[Date]])-1</f>
        <v>46682</v>
      </c>
      <c r="D1394" s="33" t="str">
        <f>UPPER(TEXT((Tableau1[[#This Row],[Date]]),"mmmm"))</f>
        <v>OCTOBRE</v>
      </c>
      <c r="E1394" s="33">
        <f>YEAR(Tableau1[[#This Row],[Date]])</f>
        <v>2027</v>
      </c>
      <c r="F1394" s="34"/>
      <c r="G1394" s="34"/>
      <c r="H1394" s="34"/>
      <c r="I1394" s="34"/>
      <c r="J1394" s="34"/>
      <c r="K1394" s="39">
        <f>MOD(Tableau1[[#This Row],[Fin
apm]]-Tableau1[[#This Row],[Début
apm]],1)+MOD(Tableau1[[#This Row],[Fin
matin]]-Tableau1[[#This Row],[Début
matin]],1)</f>
        <v>0</v>
      </c>
      <c r="L1394" s="39">
        <f>IFERROR(VLOOKUP(Tableau1[[#This Row],[Abs.]],Tmotif[],3,0),0)</f>
        <v>0</v>
      </c>
      <c r="M1394" s="46">
        <f ca="1">IF(WEEKDAY(Tableau1[[#This Row],[Date]],2)&lt;7,0,MAX(0,SUM(OFFSET(Tableau1[[#This Row],[Heures]],-6,,7))+SUM(OFFSET(Tableau1[[#This Row],[H_Abs]],-6,,7))-_HS))</f>
        <v>0</v>
      </c>
    </row>
    <row r="1395" spans="2:13" ht="15" hidden="1" customHeight="1" x14ac:dyDescent="0.25">
      <c r="B1395" s="31">
        <f>WEEKNUM(Tableau1[[#This Row],[Date]])</f>
        <v>43</v>
      </c>
      <c r="C1395" s="32">
        <f>debut+ROW()-ROW(Tableau1[[#Headers],[Date]])-1</f>
        <v>46683</v>
      </c>
      <c r="D1395" s="33" t="str">
        <f>UPPER(TEXT((Tableau1[[#This Row],[Date]]),"mmmm"))</f>
        <v>OCTOBRE</v>
      </c>
      <c r="E1395" s="33">
        <f>YEAR(Tableau1[[#This Row],[Date]])</f>
        <v>2027</v>
      </c>
      <c r="F1395" s="34"/>
      <c r="G1395" s="34"/>
      <c r="H1395" s="34"/>
      <c r="I1395" s="34"/>
      <c r="J1395" s="34"/>
      <c r="K1395" s="39">
        <f>MOD(Tableau1[[#This Row],[Fin
apm]]-Tableau1[[#This Row],[Début
apm]],1)+MOD(Tableau1[[#This Row],[Fin
matin]]-Tableau1[[#This Row],[Début
matin]],1)</f>
        <v>0</v>
      </c>
      <c r="L1395" s="39">
        <f>IFERROR(VLOOKUP(Tableau1[[#This Row],[Abs.]],Tmotif[],3,0),0)</f>
        <v>0</v>
      </c>
      <c r="M1395" s="46">
        <f ca="1">IF(WEEKDAY(Tableau1[[#This Row],[Date]],2)&lt;7,0,MAX(0,SUM(OFFSET(Tableau1[[#This Row],[Heures]],-6,,7))+SUM(OFFSET(Tableau1[[#This Row],[H_Abs]],-6,,7))-_HS))</f>
        <v>0</v>
      </c>
    </row>
    <row r="1396" spans="2:13" ht="15" hidden="1" customHeight="1" x14ac:dyDescent="0.25">
      <c r="B1396" s="31">
        <f>WEEKNUM(Tableau1[[#This Row],[Date]])</f>
        <v>44</v>
      </c>
      <c r="C1396" s="32">
        <f>debut+ROW()-ROW(Tableau1[[#Headers],[Date]])-1</f>
        <v>46684</v>
      </c>
      <c r="D1396" s="33" t="str">
        <f>UPPER(TEXT((Tableau1[[#This Row],[Date]]),"mmmm"))</f>
        <v>OCTOBRE</v>
      </c>
      <c r="E1396" s="33">
        <f>YEAR(Tableau1[[#This Row],[Date]])</f>
        <v>2027</v>
      </c>
      <c r="F1396" s="34"/>
      <c r="G1396" s="34"/>
      <c r="H1396" s="34"/>
      <c r="I1396" s="34"/>
      <c r="J1396" s="34"/>
      <c r="K1396" s="39">
        <f>MOD(Tableau1[[#This Row],[Fin
apm]]-Tableau1[[#This Row],[Début
apm]],1)+MOD(Tableau1[[#This Row],[Fin
matin]]-Tableau1[[#This Row],[Début
matin]],1)</f>
        <v>0</v>
      </c>
      <c r="L1396" s="39">
        <f>IFERROR(VLOOKUP(Tableau1[[#This Row],[Abs.]],Tmotif[],3,0),0)</f>
        <v>0</v>
      </c>
      <c r="M1396" s="46">
        <f ca="1">IF(WEEKDAY(Tableau1[[#This Row],[Date]],2)&lt;7,0,MAX(0,SUM(OFFSET(Tableau1[[#This Row],[Heures]],-6,,7))+SUM(OFFSET(Tableau1[[#This Row],[H_Abs]],-6,,7))-_HS))</f>
        <v>0</v>
      </c>
    </row>
    <row r="1397" spans="2:13" ht="15" hidden="1" customHeight="1" x14ac:dyDescent="0.25">
      <c r="B1397" s="31">
        <f>WEEKNUM(Tableau1[[#This Row],[Date]])</f>
        <v>44</v>
      </c>
      <c r="C1397" s="32">
        <f>debut+ROW()-ROW(Tableau1[[#Headers],[Date]])-1</f>
        <v>46685</v>
      </c>
      <c r="D1397" s="33" t="str">
        <f>UPPER(TEXT((Tableau1[[#This Row],[Date]]),"mmmm"))</f>
        <v>OCTOBRE</v>
      </c>
      <c r="E1397" s="33">
        <f>YEAR(Tableau1[[#This Row],[Date]])</f>
        <v>2027</v>
      </c>
      <c r="F1397" s="34"/>
      <c r="G1397" s="34"/>
      <c r="H1397" s="34"/>
      <c r="I1397" s="34"/>
      <c r="J1397" s="34"/>
      <c r="K1397" s="39">
        <f>MOD(Tableau1[[#This Row],[Fin
apm]]-Tableau1[[#This Row],[Début
apm]],1)+MOD(Tableau1[[#This Row],[Fin
matin]]-Tableau1[[#This Row],[Début
matin]],1)</f>
        <v>0</v>
      </c>
      <c r="L1397" s="39">
        <f>IFERROR(VLOOKUP(Tableau1[[#This Row],[Abs.]],Tmotif[],3,0),0)</f>
        <v>0</v>
      </c>
      <c r="M1397" s="46">
        <f ca="1">IF(WEEKDAY(Tableau1[[#This Row],[Date]],2)&lt;7,0,MAX(0,SUM(OFFSET(Tableau1[[#This Row],[Heures]],-6,,7))+SUM(OFFSET(Tableau1[[#This Row],[H_Abs]],-6,,7))-_HS))</f>
        <v>0</v>
      </c>
    </row>
    <row r="1398" spans="2:13" ht="15" hidden="1" customHeight="1" x14ac:dyDescent="0.25">
      <c r="B1398" s="31">
        <f>WEEKNUM(Tableau1[[#This Row],[Date]])</f>
        <v>44</v>
      </c>
      <c r="C1398" s="32">
        <f>debut+ROW()-ROW(Tableau1[[#Headers],[Date]])-1</f>
        <v>46686</v>
      </c>
      <c r="D1398" s="33" t="str">
        <f>UPPER(TEXT((Tableau1[[#This Row],[Date]]),"mmmm"))</f>
        <v>OCTOBRE</v>
      </c>
      <c r="E1398" s="33">
        <f>YEAR(Tableau1[[#This Row],[Date]])</f>
        <v>2027</v>
      </c>
      <c r="F1398" s="34"/>
      <c r="G1398" s="34"/>
      <c r="H1398" s="34"/>
      <c r="I1398" s="34"/>
      <c r="J1398" s="34"/>
      <c r="K1398" s="39">
        <f>MOD(Tableau1[[#This Row],[Fin
apm]]-Tableau1[[#This Row],[Début
apm]],1)+MOD(Tableau1[[#This Row],[Fin
matin]]-Tableau1[[#This Row],[Début
matin]],1)</f>
        <v>0</v>
      </c>
      <c r="L1398" s="39">
        <f>IFERROR(VLOOKUP(Tableau1[[#This Row],[Abs.]],Tmotif[],3,0),0)</f>
        <v>0</v>
      </c>
      <c r="M1398" s="46">
        <f ca="1">IF(WEEKDAY(Tableau1[[#This Row],[Date]],2)&lt;7,0,MAX(0,SUM(OFFSET(Tableau1[[#This Row],[Heures]],-6,,7))+SUM(OFFSET(Tableau1[[#This Row],[H_Abs]],-6,,7))-_HS))</f>
        <v>0</v>
      </c>
    </row>
    <row r="1399" spans="2:13" ht="15" hidden="1" customHeight="1" x14ac:dyDescent="0.25">
      <c r="B1399" s="31">
        <f>WEEKNUM(Tableau1[[#This Row],[Date]])</f>
        <v>44</v>
      </c>
      <c r="C1399" s="32">
        <f>debut+ROW()-ROW(Tableau1[[#Headers],[Date]])-1</f>
        <v>46687</v>
      </c>
      <c r="D1399" s="33" t="str">
        <f>UPPER(TEXT((Tableau1[[#This Row],[Date]]),"mmmm"))</f>
        <v>OCTOBRE</v>
      </c>
      <c r="E1399" s="33">
        <f>YEAR(Tableau1[[#This Row],[Date]])</f>
        <v>2027</v>
      </c>
      <c r="F1399" s="34"/>
      <c r="G1399" s="34"/>
      <c r="H1399" s="34"/>
      <c r="I1399" s="34"/>
      <c r="J1399" s="34"/>
      <c r="K1399" s="39">
        <f>MOD(Tableau1[[#This Row],[Fin
apm]]-Tableau1[[#This Row],[Début
apm]],1)+MOD(Tableau1[[#This Row],[Fin
matin]]-Tableau1[[#This Row],[Début
matin]],1)</f>
        <v>0</v>
      </c>
      <c r="L1399" s="39">
        <f>IFERROR(VLOOKUP(Tableau1[[#This Row],[Abs.]],Tmotif[],3,0),0)</f>
        <v>0</v>
      </c>
      <c r="M1399" s="46">
        <f ca="1">IF(WEEKDAY(Tableau1[[#This Row],[Date]],2)&lt;7,0,MAX(0,SUM(OFFSET(Tableau1[[#This Row],[Heures]],-6,,7))+SUM(OFFSET(Tableau1[[#This Row],[H_Abs]],-6,,7))-_HS))</f>
        <v>0</v>
      </c>
    </row>
    <row r="1400" spans="2:13" ht="15" hidden="1" customHeight="1" x14ac:dyDescent="0.25">
      <c r="B1400" s="31">
        <f>WEEKNUM(Tableau1[[#This Row],[Date]])</f>
        <v>44</v>
      </c>
      <c r="C1400" s="32">
        <f>debut+ROW()-ROW(Tableau1[[#Headers],[Date]])-1</f>
        <v>46688</v>
      </c>
      <c r="D1400" s="33" t="str">
        <f>UPPER(TEXT((Tableau1[[#This Row],[Date]]),"mmmm"))</f>
        <v>OCTOBRE</v>
      </c>
      <c r="E1400" s="33">
        <f>YEAR(Tableau1[[#This Row],[Date]])</f>
        <v>2027</v>
      </c>
      <c r="F1400" s="34"/>
      <c r="G1400" s="34"/>
      <c r="H1400" s="34"/>
      <c r="I1400" s="34"/>
      <c r="J1400" s="34"/>
      <c r="K1400" s="39">
        <f>MOD(Tableau1[[#This Row],[Fin
apm]]-Tableau1[[#This Row],[Début
apm]],1)+MOD(Tableau1[[#This Row],[Fin
matin]]-Tableau1[[#This Row],[Début
matin]],1)</f>
        <v>0</v>
      </c>
      <c r="L1400" s="39">
        <f>IFERROR(VLOOKUP(Tableau1[[#This Row],[Abs.]],Tmotif[],3,0),0)</f>
        <v>0</v>
      </c>
      <c r="M1400" s="46">
        <f ca="1">IF(WEEKDAY(Tableau1[[#This Row],[Date]],2)&lt;7,0,MAX(0,SUM(OFFSET(Tableau1[[#This Row],[Heures]],-6,,7))+SUM(OFFSET(Tableau1[[#This Row],[H_Abs]],-6,,7))-_HS))</f>
        <v>0</v>
      </c>
    </row>
    <row r="1401" spans="2:13" ht="15" hidden="1" customHeight="1" x14ac:dyDescent="0.25">
      <c r="B1401" s="31">
        <f>WEEKNUM(Tableau1[[#This Row],[Date]])</f>
        <v>44</v>
      </c>
      <c r="C1401" s="32">
        <f>debut+ROW()-ROW(Tableau1[[#Headers],[Date]])-1</f>
        <v>46689</v>
      </c>
      <c r="D1401" s="33" t="str">
        <f>UPPER(TEXT((Tableau1[[#This Row],[Date]]),"mmmm"))</f>
        <v>OCTOBRE</v>
      </c>
      <c r="E1401" s="33">
        <f>YEAR(Tableau1[[#This Row],[Date]])</f>
        <v>2027</v>
      </c>
      <c r="F1401" s="34"/>
      <c r="G1401" s="34"/>
      <c r="H1401" s="34"/>
      <c r="I1401" s="34"/>
      <c r="J1401" s="34"/>
      <c r="K1401" s="39">
        <f>MOD(Tableau1[[#This Row],[Fin
apm]]-Tableau1[[#This Row],[Début
apm]],1)+MOD(Tableau1[[#This Row],[Fin
matin]]-Tableau1[[#This Row],[Début
matin]],1)</f>
        <v>0</v>
      </c>
      <c r="L1401" s="39">
        <f>IFERROR(VLOOKUP(Tableau1[[#This Row],[Abs.]],Tmotif[],3,0),0)</f>
        <v>0</v>
      </c>
      <c r="M1401" s="46">
        <f ca="1">IF(WEEKDAY(Tableau1[[#This Row],[Date]],2)&lt;7,0,MAX(0,SUM(OFFSET(Tableau1[[#This Row],[Heures]],-6,,7))+SUM(OFFSET(Tableau1[[#This Row],[H_Abs]],-6,,7))-_HS))</f>
        <v>0</v>
      </c>
    </row>
    <row r="1402" spans="2:13" ht="15" hidden="1" customHeight="1" x14ac:dyDescent="0.25">
      <c r="B1402" s="31">
        <f>WEEKNUM(Tableau1[[#This Row],[Date]])</f>
        <v>44</v>
      </c>
      <c r="C1402" s="32">
        <f>debut+ROW()-ROW(Tableau1[[#Headers],[Date]])-1</f>
        <v>46690</v>
      </c>
      <c r="D1402" s="33" t="str">
        <f>UPPER(TEXT((Tableau1[[#This Row],[Date]]),"mmmm"))</f>
        <v>OCTOBRE</v>
      </c>
      <c r="E1402" s="33">
        <f>YEAR(Tableau1[[#This Row],[Date]])</f>
        <v>2027</v>
      </c>
      <c r="F1402" s="34"/>
      <c r="G1402" s="34"/>
      <c r="H1402" s="34"/>
      <c r="I1402" s="34"/>
      <c r="J1402" s="34"/>
      <c r="K1402" s="39">
        <f>MOD(Tableau1[[#This Row],[Fin
apm]]-Tableau1[[#This Row],[Début
apm]],1)+MOD(Tableau1[[#This Row],[Fin
matin]]-Tableau1[[#This Row],[Début
matin]],1)</f>
        <v>0</v>
      </c>
      <c r="L1402" s="39">
        <f>IFERROR(VLOOKUP(Tableau1[[#This Row],[Abs.]],Tmotif[],3,0),0)</f>
        <v>0</v>
      </c>
      <c r="M1402" s="46">
        <f ca="1">IF(WEEKDAY(Tableau1[[#This Row],[Date]],2)&lt;7,0,MAX(0,SUM(OFFSET(Tableau1[[#This Row],[Heures]],-6,,7))+SUM(OFFSET(Tableau1[[#This Row],[H_Abs]],-6,,7))-_HS))</f>
        <v>0</v>
      </c>
    </row>
    <row r="1403" spans="2:13" ht="15" hidden="1" customHeight="1" x14ac:dyDescent="0.25">
      <c r="B1403" s="31">
        <f>WEEKNUM(Tableau1[[#This Row],[Date]])</f>
        <v>45</v>
      </c>
      <c r="C1403" s="32">
        <f>debut+ROW()-ROW(Tableau1[[#Headers],[Date]])-1</f>
        <v>46691</v>
      </c>
      <c r="D1403" s="33" t="str">
        <f>UPPER(TEXT((Tableau1[[#This Row],[Date]]),"mmmm"))</f>
        <v>OCTOBRE</v>
      </c>
      <c r="E1403" s="33">
        <f>YEAR(Tableau1[[#This Row],[Date]])</f>
        <v>2027</v>
      </c>
      <c r="F1403" s="34"/>
      <c r="G1403" s="34"/>
      <c r="H1403" s="34"/>
      <c r="I1403" s="34"/>
      <c r="J1403" s="34"/>
      <c r="K1403" s="39">
        <f>MOD(Tableau1[[#This Row],[Fin
apm]]-Tableau1[[#This Row],[Début
apm]],1)+MOD(Tableau1[[#This Row],[Fin
matin]]-Tableau1[[#This Row],[Début
matin]],1)</f>
        <v>0</v>
      </c>
      <c r="L1403" s="39">
        <f>IFERROR(VLOOKUP(Tableau1[[#This Row],[Abs.]],Tmotif[],3,0),0)</f>
        <v>0</v>
      </c>
      <c r="M1403" s="46">
        <f ca="1">IF(WEEKDAY(Tableau1[[#This Row],[Date]],2)&lt;7,0,MAX(0,SUM(OFFSET(Tableau1[[#This Row],[Heures]],-6,,7))+SUM(OFFSET(Tableau1[[#This Row],[H_Abs]],-6,,7))-_HS))</f>
        <v>0</v>
      </c>
    </row>
    <row r="1404" spans="2:13" ht="15" hidden="1" customHeight="1" x14ac:dyDescent="0.25">
      <c r="B1404" s="31">
        <f>WEEKNUM(Tableau1[[#This Row],[Date]])</f>
        <v>45</v>
      </c>
      <c r="C1404" s="32">
        <f>debut+ROW()-ROW(Tableau1[[#Headers],[Date]])-1</f>
        <v>46692</v>
      </c>
      <c r="D1404" s="33" t="str">
        <f>UPPER(TEXT((Tableau1[[#This Row],[Date]]),"mmmm"))</f>
        <v>NOVEMBRE</v>
      </c>
      <c r="E1404" s="33">
        <f>YEAR(Tableau1[[#This Row],[Date]])</f>
        <v>2027</v>
      </c>
      <c r="F1404" s="34"/>
      <c r="G1404" s="34"/>
      <c r="H1404" s="34"/>
      <c r="I1404" s="34"/>
      <c r="J1404" s="34"/>
      <c r="K1404" s="39">
        <f>MOD(Tableau1[[#This Row],[Fin
apm]]-Tableau1[[#This Row],[Début
apm]],1)+MOD(Tableau1[[#This Row],[Fin
matin]]-Tableau1[[#This Row],[Début
matin]],1)</f>
        <v>0</v>
      </c>
      <c r="L1404" s="39">
        <f>IFERROR(VLOOKUP(Tableau1[[#This Row],[Abs.]],Tmotif[],3,0),0)</f>
        <v>0</v>
      </c>
      <c r="M1404" s="46">
        <f ca="1">IF(WEEKDAY(Tableau1[[#This Row],[Date]],2)&lt;7,0,MAX(0,SUM(OFFSET(Tableau1[[#This Row],[Heures]],-6,,7))+SUM(OFFSET(Tableau1[[#This Row],[H_Abs]],-6,,7))-_HS))</f>
        <v>0</v>
      </c>
    </row>
    <row r="1405" spans="2:13" ht="15" hidden="1" customHeight="1" x14ac:dyDescent="0.25">
      <c r="B1405" s="31">
        <f>WEEKNUM(Tableau1[[#This Row],[Date]])</f>
        <v>45</v>
      </c>
      <c r="C1405" s="32">
        <f>debut+ROW()-ROW(Tableau1[[#Headers],[Date]])-1</f>
        <v>46693</v>
      </c>
      <c r="D1405" s="33" t="str">
        <f>UPPER(TEXT((Tableau1[[#This Row],[Date]]),"mmmm"))</f>
        <v>NOVEMBRE</v>
      </c>
      <c r="E1405" s="33">
        <f>YEAR(Tableau1[[#This Row],[Date]])</f>
        <v>2027</v>
      </c>
      <c r="F1405" s="34"/>
      <c r="G1405" s="34"/>
      <c r="H1405" s="34"/>
      <c r="I1405" s="34"/>
      <c r="J1405" s="34"/>
      <c r="K1405" s="39">
        <f>MOD(Tableau1[[#This Row],[Fin
apm]]-Tableau1[[#This Row],[Début
apm]],1)+MOD(Tableau1[[#This Row],[Fin
matin]]-Tableau1[[#This Row],[Début
matin]],1)</f>
        <v>0</v>
      </c>
      <c r="L1405" s="39">
        <f>IFERROR(VLOOKUP(Tableau1[[#This Row],[Abs.]],Tmotif[],3,0),0)</f>
        <v>0</v>
      </c>
      <c r="M1405" s="46">
        <f ca="1">IF(WEEKDAY(Tableau1[[#This Row],[Date]],2)&lt;7,0,MAX(0,SUM(OFFSET(Tableau1[[#This Row],[Heures]],-6,,7))+SUM(OFFSET(Tableau1[[#This Row],[H_Abs]],-6,,7))-_HS))</f>
        <v>0</v>
      </c>
    </row>
    <row r="1406" spans="2:13" ht="15" hidden="1" customHeight="1" x14ac:dyDescent="0.25">
      <c r="B1406" s="31">
        <f>WEEKNUM(Tableau1[[#This Row],[Date]])</f>
        <v>45</v>
      </c>
      <c r="C1406" s="32">
        <f>debut+ROW()-ROW(Tableau1[[#Headers],[Date]])-1</f>
        <v>46694</v>
      </c>
      <c r="D1406" s="33" t="str">
        <f>UPPER(TEXT((Tableau1[[#This Row],[Date]]),"mmmm"))</f>
        <v>NOVEMBRE</v>
      </c>
      <c r="E1406" s="33">
        <f>YEAR(Tableau1[[#This Row],[Date]])</f>
        <v>2027</v>
      </c>
      <c r="F1406" s="34"/>
      <c r="G1406" s="34"/>
      <c r="H1406" s="34"/>
      <c r="I1406" s="34"/>
      <c r="J1406" s="34"/>
      <c r="K1406" s="39">
        <f>MOD(Tableau1[[#This Row],[Fin
apm]]-Tableau1[[#This Row],[Début
apm]],1)+MOD(Tableau1[[#This Row],[Fin
matin]]-Tableau1[[#This Row],[Début
matin]],1)</f>
        <v>0</v>
      </c>
      <c r="L1406" s="39">
        <f>IFERROR(VLOOKUP(Tableau1[[#This Row],[Abs.]],Tmotif[],3,0),0)</f>
        <v>0</v>
      </c>
      <c r="M1406" s="46">
        <f ca="1">IF(WEEKDAY(Tableau1[[#This Row],[Date]],2)&lt;7,0,MAX(0,SUM(OFFSET(Tableau1[[#This Row],[Heures]],-6,,7))+SUM(OFFSET(Tableau1[[#This Row],[H_Abs]],-6,,7))-_HS))</f>
        <v>0</v>
      </c>
    </row>
    <row r="1407" spans="2:13" ht="15" hidden="1" customHeight="1" x14ac:dyDescent="0.25">
      <c r="B1407" s="31">
        <f>WEEKNUM(Tableau1[[#This Row],[Date]])</f>
        <v>45</v>
      </c>
      <c r="C1407" s="32">
        <f>debut+ROW()-ROW(Tableau1[[#Headers],[Date]])-1</f>
        <v>46695</v>
      </c>
      <c r="D1407" s="33" t="str">
        <f>UPPER(TEXT((Tableau1[[#This Row],[Date]]),"mmmm"))</f>
        <v>NOVEMBRE</v>
      </c>
      <c r="E1407" s="33">
        <f>YEAR(Tableau1[[#This Row],[Date]])</f>
        <v>2027</v>
      </c>
      <c r="F1407" s="34"/>
      <c r="G1407" s="34"/>
      <c r="H1407" s="34"/>
      <c r="I1407" s="34"/>
      <c r="J1407" s="34"/>
      <c r="K1407" s="39">
        <f>MOD(Tableau1[[#This Row],[Fin
apm]]-Tableau1[[#This Row],[Début
apm]],1)+MOD(Tableau1[[#This Row],[Fin
matin]]-Tableau1[[#This Row],[Début
matin]],1)</f>
        <v>0</v>
      </c>
      <c r="L1407" s="39">
        <f>IFERROR(VLOOKUP(Tableau1[[#This Row],[Abs.]],Tmotif[],3,0),0)</f>
        <v>0</v>
      </c>
      <c r="M1407" s="46">
        <f ca="1">IF(WEEKDAY(Tableau1[[#This Row],[Date]],2)&lt;7,0,MAX(0,SUM(OFFSET(Tableau1[[#This Row],[Heures]],-6,,7))+SUM(OFFSET(Tableau1[[#This Row],[H_Abs]],-6,,7))-_HS))</f>
        <v>0</v>
      </c>
    </row>
    <row r="1408" spans="2:13" ht="15" hidden="1" customHeight="1" x14ac:dyDescent="0.25">
      <c r="B1408" s="31">
        <f>WEEKNUM(Tableau1[[#This Row],[Date]])</f>
        <v>45</v>
      </c>
      <c r="C1408" s="32">
        <f>debut+ROW()-ROW(Tableau1[[#Headers],[Date]])-1</f>
        <v>46696</v>
      </c>
      <c r="D1408" s="33" t="str">
        <f>UPPER(TEXT((Tableau1[[#This Row],[Date]]),"mmmm"))</f>
        <v>NOVEMBRE</v>
      </c>
      <c r="E1408" s="33">
        <f>YEAR(Tableau1[[#This Row],[Date]])</f>
        <v>2027</v>
      </c>
      <c r="F1408" s="34"/>
      <c r="G1408" s="34"/>
      <c r="H1408" s="34"/>
      <c r="I1408" s="34"/>
      <c r="J1408" s="34"/>
      <c r="K1408" s="39">
        <f>MOD(Tableau1[[#This Row],[Fin
apm]]-Tableau1[[#This Row],[Début
apm]],1)+MOD(Tableau1[[#This Row],[Fin
matin]]-Tableau1[[#This Row],[Début
matin]],1)</f>
        <v>0</v>
      </c>
      <c r="L1408" s="39">
        <f>IFERROR(VLOOKUP(Tableau1[[#This Row],[Abs.]],Tmotif[],3,0),0)</f>
        <v>0</v>
      </c>
      <c r="M1408" s="46">
        <f ca="1">IF(WEEKDAY(Tableau1[[#This Row],[Date]],2)&lt;7,0,MAX(0,SUM(OFFSET(Tableau1[[#This Row],[Heures]],-6,,7))+SUM(OFFSET(Tableau1[[#This Row],[H_Abs]],-6,,7))-_HS))</f>
        <v>0</v>
      </c>
    </row>
    <row r="1409" spans="2:13" ht="15" hidden="1" customHeight="1" x14ac:dyDescent="0.25">
      <c r="B1409" s="31">
        <f>WEEKNUM(Tableau1[[#This Row],[Date]])</f>
        <v>45</v>
      </c>
      <c r="C1409" s="32">
        <f>debut+ROW()-ROW(Tableau1[[#Headers],[Date]])-1</f>
        <v>46697</v>
      </c>
      <c r="D1409" s="33" t="str">
        <f>UPPER(TEXT((Tableau1[[#This Row],[Date]]),"mmmm"))</f>
        <v>NOVEMBRE</v>
      </c>
      <c r="E1409" s="33">
        <f>YEAR(Tableau1[[#This Row],[Date]])</f>
        <v>2027</v>
      </c>
      <c r="F1409" s="34"/>
      <c r="G1409" s="34"/>
      <c r="H1409" s="34"/>
      <c r="I1409" s="34"/>
      <c r="J1409" s="34"/>
      <c r="K1409" s="39">
        <f>MOD(Tableau1[[#This Row],[Fin
apm]]-Tableau1[[#This Row],[Début
apm]],1)+MOD(Tableau1[[#This Row],[Fin
matin]]-Tableau1[[#This Row],[Début
matin]],1)</f>
        <v>0</v>
      </c>
      <c r="L1409" s="39">
        <f>IFERROR(VLOOKUP(Tableau1[[#This Row],[Abs.]],Tmotif[],3,0),0)</f>
        <v>0</v>
      </c>
      <c r="M1409" s="46">
        <f ca="1">IF(WEEKDAY(Tableau1[[#This Row],[Date]],2)&lt;7,0,MAX(0,SUM(OFFSET(Tableau1[[#This Row],[Heures]],-6,,7))+SUM(OFFSET(Tableau1[[#This Row],[H_Abs]],-6,,7))-_HS))</f>
        <v>0</v>
      </c>
    </row>
    <row r="1410" spans="2:13" ht="15" hidden="1" customHeight="1" x14ac:dyDescent="0.25">
      <c r="B1410" s="31">
        <f>WEEKNUM(Tableau1[[#This Row],[Date]])</f>
        <v>46</v>
      </c>
      <c r="C1410" s="32">
        <f>debut+ROW()-ROW(Tableau1[[#Headers],[Date]])-1</f>
        <v>46698</v>
      </c>
      <c r="D1410" s="33" t="str">
        <f>UPPER(TEXT((Tableau1[[#This Row],[Date]]),"mmmm"))</f>
        <v>NOVEMBRE</v>
      </c>
      <c r="E1410" s="33">
        <f>YEAR(Tableau1[[#This Row],[Date]])</f>
        <v>2027</v>
      </c>
      <c r="F1410" s="34"/>
      <c r="G1410" s="34"/>
      <c r="H1410" s="34"/>
      <c r="I1410" s="34"/>
      <c r="J1410" s="34"/>
      <c r="K1410" s="39">
        <f>MOD(Tableau1[[#This Row],[Fin
apm]]-Tableau1[[#This Row],[Début
apm]],1)+MOD(Tableau1[[#This Row],[Fin
matin]]-Tableau1[[#This Row],[Début
matin]],1)</f>
        <v>0</v>
      </c>
      <c r="L1410" s="39">
        <f>IFERROR(VLOOKUP(Tableau1[[#This Row],[Abs.]],Tmotif[],3,0),0)</f>
        <v>0</v>
      </c>
      <c r="M1410" s="46">
        <f ca="1">IF(WEEKDAY(Tableau1[[#This Row],[Date]],2)&lt;7,0,MAX(0,SUM(OFFSET(Tableau1[[#This Row],[Heures]],-6,,7))+SUM(OFFSET(Tableau1[[#This Row],[H_Abs]],-6,,7))-_HS))</f>
        <v>0</v>
      </c>
    </row>
    <row r="1411" spans="2:13" ht="15" hidden="1" customHeight="1" x14ac:dyDescent="0.25">
      <c r="B1411" s="31">
        <f>WEEKNUM(Tableau1[[#This Row],[Date]])</f>
        <v>46</v>
      </c>
      <c r="C1411" s="32">
        <f>debut+ROW()-ROW(Tableau1[[#Headers],[Date]])-1</f>
        <v>46699</v>
      </c>
      <c r="D1411" s="33" t="str">
        <f>UPPER(TEXT((Tableau1[[#This Row],[Date]]),"mmmm"))</f>
        <v>NOVEMBRE</v>
      </c>
      <c r="E1411" s="33">
        <f>YEAR(Tableau1[[#This Row],[Date]])</f>
        <v>2027</v>
      </c>
      <c r="F1411" s="34"/>
      <c r="G1411" s="34"/>
      <c r="H1411" s="34"/>
      <c r="I1411" s="34"/>
      <c r="J1411" s="34"/>
      <c r="K1411" s="39">
        <f>MOD(Tableau1[[#This Row],[Fin
apm]]-Tableau1[[#This Row],[Début
apm]],1)+MOD(Tableau1[[#This Row],[Fin
matin]]-Tableau1[[#This Row],[Début
matin]],1)</f>
        <v>0</v>
      </c>
      <c r="L1411" s="39">
        <f>IFERROR(VLOOKUP(Tableau1[[#This Row],[Abs.]],Tmotif[],3,0),0)</f>
        <v>0</v>
      </c>
      <c r="M1411" s="46">
        <f ca="1">IF(WEEKDAY(Tableau1[[#This Row],[Date]],2)&lt;7,0,MAX(0,SUM(OFFSET(Tableau1[[#This Row],[Heures]],-6,,7))+SUM(OFFSET(Tableau1[[#This Row],[H_Abs]],-6,,7))-_HS))</f>
        <v>0</v>
      </c>
    </row>
    <row r="1412" spans="2:13" ht="15" hidden="1" customHeight="1" x14ac:dyDescent="0.25">
      <c r="B1412" s="31">
        <f>WEEKNUM(Tableau1[[#This Row],[Date]])</f>
        <v>46</v>
      </c>
      <c r="C1412" s="32">
        <f>debut+ROW()-ROW(Tableau1[[#Headers],[Date]])-1</f>
        <v>46700</v>
      </c>
      <c r="D1412" s="33" t="str">
        <f>UPPER(TEXT((Tableau1[[#This Row],[Date]]),"mmmm"))</f>
        <v>NOVEMBRE</v>
      </c>
      <c r="E1412" s="33">
        <f>YEAR(Tableau1[[#This Row],[Date]])</f>
        <v>2027</v>
      </c>
      <c r="F1412" s="34"/>
      <c r="G1412" s="34"/>
      <c r="H1412" s="34"/>
      <c r="I1412" s="34"/>
      <c r="J1412" s="34"/>
      <c r="K1412" s="39">
        <f>MOD(Tableau1[[#This Row],[Fin
apm]]-Tableau1[[#This Row],[Début
apm]],1)+MOD(Tableau1[[#This Row],[Fin
matin]]-Tableau1[[#This Row],[Début
matin]],1)</f>
        <v>0</v>
      </c>
      <c r="L1412" s="39">
        <f>IFERROR(VLOOKUP(Tableau1[[#This Row],[Abs.]],Tmotif[],3,0),0)</f>
        <v>0</v>
      </c>
      <c r="M1412" s="46">
        <f ca="1">IF(WEEKDAY(Tableau1[[#This Row],[Date]],2)&lt;7,0,MAX(0,SUM(OFFSET(Tableau1[[#This Row],[Heures]],-6,,7))+SUM(OFFSET(Tableau1[[#This Row],[H_Abs]],-6,,7))-_HS))</f>
        <v>0</v>
      </c>
    </row>
    <row r="1413" spans="2:13" ht="15" hidden="1" customHeight="1" x14ac:dyDescent="0.25">
      <c r="B1413" s="31">
        <f>WEEKNUM(Tableau1[[#This Row],[Date]])</f>
        <v>46</v>
      </c>
      <c r="C1413" s="32">
        <f>debut+ROW()-ROW(Tableau1[[#Headers],[Date]])-1</f>
        <v>46701</v>
      </c>
      <c r="D1413" s="33" t="str">
        <f>UPPER(TEXT((Tableau1[[#This Row],[Date]]),"mmmm"))</f>
        <v>NOVEMBRE</v>
      </c>
      <c r="E1413" s="33">
        <f>YEAR(Tableau1[[#This Row],[Date]])</f>
        <v>2027</v>
      </c>
      <c r="F1413" s="34"/>
      <c r="G1413" s="34"/>
      <c r="H1413" s="34"/>
      <c r="I1413" s="34"/>
      <c r="J1413" s="34"/>
      <c r="K1413" s="39">
        <f>MOD(Tableau1[[#This Row],[Fin
apm]]-Tableau1[[#This Row],[Début
apm]],1)+MOD(Tableau1[[#This Row],[Fin
matin]]-Tableau1[[#This Row],[Début
matin]],1)</f>
        <v>0</v>
      </c>
      <c r="L1413" s="39">
        <f>IFERROR(VLOOKUP(Tableau1[[#This Row],[Abs.]],Tmotif[],3,0),0)</f>
        <v>0</v>
      </c>
      <c r="M1413" s="46">
        <f ca="1">IF(WEEKDAY(Tableau1[[#This Row],[Date]],2)&lt;7,0,MAX(0,SUM(OFFSET(Tableau1[[#This Row],[Heures]],-6,,7))+SUM(OFFSET(Tableau1[[#This Row],[H_Abs]],-6,,7))-_HS))</f>
        <v>0</v>
      </c>
    </row>
    <row r="1414" spans="2:13" ht="15" hidden="1" customHeight="1" x14ac:dyDescent="0.25">
      <c r="B1414" s="31">
        <f>WEEKNUM(Tableau1[[#This Row],[Date]])</f>
        <v>46</v>
      </c>
      <c r="C1414" s="32">
        <f>debut+ROW()-ROW(Tableau1[[#Headers],[Date]])-1</f>
        <v>46702</v>
      </c>
      <c r="D1414" s="33" t="str">
        <f>UPPER(TEXT((Tableau1[[#This Row],[Date]]),"mmmm"))</f>
        <v>NOVEMBRE</v>
      </c>
      <c r="E1414" s="33">
        <f>YEAR(Tableau1[[#This Row],[Date]])</f>
        <v>2027</v>
      </c>
      <c r="F1414" s="34"/>
      <c r="G1414" s="34"/>
      <c r="H1414" s="34"/>
      <c r="I1414" s="34"/>
      <c r="J1414" s="34"/>
      <c r="K1414" s="39">
        <f>MOD(Tableau1[[#This Row],[Fin
apm]]-Tableau1[[#This Row],[Début
apm]],1)+MOD(Tableau1[[#This Row],[Fin
matin]]-Tableau1[[#This Row],[Début
matin]],1)</f>
        <v>0</v>
      </c>
      <c r="L1414" s="39">
        <f>IFERROR(VLOOKUP(Tableau1[[#This Row],[Abs.]],Tmotif[],3,0),0)</f>
        <v>0</v>
      </c>
      <c r="M1414" s="46">
        <f ca="1">IF(WEEKDAY(Tableau1[[#This Row],[Date]],2)&lt;7,0,MAX(0,SUM(OFFSET(Tableau1[[#This Row],[Heures]],-6,,7))+SUM(OFFSET(Tableau1[[#This Row],[H_Abs]],-6,,7))-_HS))</f>
        <v>0</v>
      </c>
    </row>
    <row r="1415" spans="2:13" ht="15" hidden="1" customHeight="1" x14ac:dyDescent="0.25">
      <c r="B1415" s="31">
        <f>WEEKNUM(Tableau1[[#This Row],[Date]])</f>
        <v>46</v>
      </c>
      <c r="C1415" s="32">
        <f>debut+ROW()-ROW(Tableau1[[#Headers],[Date]])-1</f>
        <v>46703</v>
      </c>
      <c r="D1415" s="33" t="str">
        <f>UPPER(TEXT((Tableau1[[#This Row],[Date]]),"mmmm"))</f>
        <v>NOVEMBRE</v>
      </c>
      <c r="E1415" s="33">
        <f>YEAR(Tableau1[[#This Row],[Date]])</f>
        <v>2027</v>
      </c>
      <c r="F1415" s="34"/>
      <c r="G1415" s="34"/>
      <c r="H1415" s="34"/>
      <c r="I1415" s="34"/>
      <c r="J1415" s="34"/>
      <c r="K1415" s="39">
        <f>MOD(Tableau1[[#This Row],[Fin
apm]]-Tableau1[[#This Row],[Début
apm]],1)+MOD(Tableau1[[#This Row],[Fin
matin]]-Tableau1[[#This Row],[Début
matin]],1)</f>
        <v>0</v>
      </c>
      <c r="L1415" s="39">
        <f>IFERROR(VLOOKUP(Tableau1[[#This Row],[Abs.]],Tmotif[],3,0),0)</f>
        <v>0</v>
      </c>
      <c r="M1415" s="46">
        <f ca="1">IF(WEEKDAY(Tableau1[[#This Row],[Date]],2)&lt;7,0,MAX(0,SUM(OFFSET(Tableau1[[#This Row],[Heures]],-6,,7))+SUM(OFFSET(Tableau1[[#This Row],[H_Abs]],-6,,7))-_HS))</f>
        <v>0</v>
      </c>
    </row>
    <row r="1416" spans="2:13" ht="15" hidden="1" customHeight="1" x14ac:dyDescent="0.25">
      <c r="B1416" s="31">
        <f>WEEKNUM(Tableau1[[#This Row],[Date]])</f>
        <v>46</v>
      </c>
      <c r="C1416" s="32">
        <f>debut+ROW()-ROW(Tableau1[[#Headers],[Date]])-1</f>
        <v>46704</v>
      </c>
      <c r="D1416" s="33" t="str">
        <f>UPPER(TEXT((Tableau1[[#This Row],[Date]]),"mmmm"))</f>
        <v>NOVEMBRE</v>
      </c>
      <c r="E1416" s="33">
        <f>YEAR(Tableau1[[#This Row],[Date]])</f>
        <v>2027</v>
      </c>
      <c r="F1416" s="34"/>
      <c r="G1416" s="34"/>
      <c r="H1416" s="34"/>
      <c r="I1416" s="34"/>
      <c r="J1416" s="34"/>
      <c r="K1416" s="39">
        <f>MOD(Tableau1[[#This Row],[Fin
apm]]-Tableau1[[#This Row],[Début
apm]],1)+MOD(Tableau1[[#This Row],[Fin
matin]]-Tableau1[[#This Row],[Début
matin]],1)</f>
        <v>0</v>
      </c>
      <c r="L1416" s="39">
        <f>IFERROR(VLOOKUP(Tableau1[[#This Row],[Abs.]],Tmotif[],3,0),0)</f>
        <v>0</v>
      </c>
      <c r="M1416" s="46">
        <f ca="1">IF(WEEKDAY(Tableau1[[#This Row],[Date]],2)&lt;7,0,MAX(0,SUM(OFFSET(Tableau1[[#This Row],[Heures]],-6,,7))+SUM(OFFSET(Tableau1[[#This Row],[H_Abs]],-6,,7))-_HS))</f>
        <v>0</v>
      </c>
    </row>
    <row r="1417" spans="2:13" ht="15" hidden="1" customHeight="1" x14ac:dyDescent="0.25">
      <c r="B1417" s="31">
        <f>WEEKNUM(Tableau1[[#This Row],[Date]])</f>
        <v>47</v>
      </c>
      <c r="C1417" s="32">
        <f>debut+ROW()-ROW(Tableau1[[#Headers],[Date]])-1</f>
        <v>46705</v>
      </c>
      <c r="D1417" s="33" t="str">
        <f>UPPER(TEXT((Tableau1[[#This Row],[Date]]),"mmmm"))</f>
        <v>NOVEMBRE</v>
      </c>
      <c r="E1417" s="33">
        <f>YEAR(Tableau1[[#This Row],[Date]])</f>
        <v>2027</v>
      </c>
      <c r="F1417" s="34"/>
      <c r="G1417" s="34"/>
      <c r="H1417" s="34"/>
      <c r="I1417" s="34"/>
      <c r="J1417" s="34"/>
      <c r="K1417" s="39">
        <f>MOD(Tableau1[[#This Row],[Fin
apm]]-Tableau1[[#This Row],[Début
apm]],1)+MOD(Tableau1[[#This Row],[Fin
matin]]-Tableau1[[#This Row],[Début
matin]],1)</f>
        <v>0</v>
      </c>
      <c r="L1417" s="39">
        <f>IFERROR(VLOOKUP(Tableau1[[#This Row],[Abs.]],Tmotif[],3,0),0)</f>
        <v>0</v>
      </c>
      <c r="M1417" s="46">
        <f ca="1">IF(WEEKDAY(Tableau1[[#This Row],[Date]],2)&lt;7,0,MAX(0,SUM(OFFSET(Tableau1[[#This Row],[Heures]],-6,,7))+SUM(OFFSET(Tableau1[[#This Row],[H_Abs]],-6,,7))-_HS))</f>
        <v>0</v>
      </c>
    </row>
    <row r="1418" spans="2:13" ht="15" hidden="1" customHeight="1" x14ac:dyDescent="0.25">
      <c r="B1418" s="31">
        <f>WEEKNUM(Tableau1[[#This Row],[Date]])</f>
        <v>47</v>
      </c>
      <c r="C1418" s="32">
        <f>debut+ROW()-ROW(Tableau1[[#Headers],[Date]])-1</f>
        <v>46706</v>
      </c>
      <c r="D1418" s="33" t="str">
        <f>UPPER(TEXT((Tableau1[[#This Row],[Date]]),"mmmm"))</f>
        <v>NOVEMBRE</v>
      </c>
      <c r="E1418" s="33">
        <f>YEAR(Tableau1[[#This Row],[Date]])</f>
        <v>2027</v>
      </c>
      <c r="F1418" s="34"/>
      <c r="G1418" s="34"/>
      <c r="H1418" s="34"/>
      <c r="I1418" s="34"/>
      <c r="J1418" s="34"/>
      <c r="K1418" s="39">
        <f>MOD(Tableau1[[#This Row],[Fin
apm]]-Tableau1[[#This Row],[Début
apm]],1)+MOD(Tableau1[[#This Row],[Fin
matin]]-Tableau1[[#This Row],[Début
matin]],1)</f>
        <v>0</v>
      </c>
      <c r="L1418" s="39">
        <f>IFERROR(VLOOKUP(Tableau1[[#This Row],[Abs.]],Tmotif[],3,0),0)</f>
        <v>0</v>
      </c>
      <c r="M1418" s="46">
        <f ca="1">IF(WEEKDAY(Tableau1[[#This Row],[Date]],2)&lt;7,0,MAX(0,SUM(OFFSET(Tableau1[[#This Row],[Heures]],-6,,7))+SUM(OFFSET(Tableau1[[#This Row],[H_Abs]],-6,,7))-_HS))</f>
        <v>0</v>
      </c>
    </row>
    <row r="1419" spans="2:13" ht="15" hidden="1" customHeight="1" x14ac:dyDescent="0.25">
      <c r="B1419" s="31">
        <f>WEEKNUM(Tableau1[[#This Row],[Date]])</f>
        <v>47</v>
      </c>
      <c r="C1419" s="32">
        <f>debut+ROW()-ROW(Tableau1[[#Headers],[Date]])-1</f>
        <v>46707</v>
      </c>
      <c r="D1419" s="33" t="str">
        <f>UPPER(TEXT((Tableau1[[#This Row],[Date]]),"mmmm"))</f>
        <v>NOVEMBRE</v>
      </c>
      <c r="E1419" s="33">
        <f>YEAR(Tableau1[[#This Row],[Date]])</f>
        <v>2027</v>
      </c>
      <c r="F1419" s="34"/>
      <c r="G1419" s="34"/>
      <c r="H1419" s="34"/>
      <c r="I1419" s="34"/>
      <c r="J1419" s="34"/>
      <c r="K1419" s="39">
        <f>MOD(Tableau1[[#This Row],[Fin
apm]]-Tableau1[[#This Row],[Début
apm]],1)+MOD(Tableau1[[#This Row],[Fin
matin]]-Tableau1[[#This Row],[Début
matin]],1)</f>
        <v>0</v>
      </c>
      <c r="L1419" s="39">
        <f>IFERROR(VLOOKUP(Tableau1[[#This Row],[Abs.]],Tmotif[],3,0),0)</f>
        <v>0</v>
      </c>
      <c r="M1419" s="46">
        <f ca="1">IF(WEEKDAY(Tableau1[[#This Row],[Date]],2)&lt;7,0,MAX(0,SUM(OFFSET(Tableau1[[#This Row],[Heures]],-6,,7))+SUM(OFFSET(Tableau1[[#This Row],[H_Abs]],-6,,7))-_HS))</f>
        <v>0</v>
      </c>
    </row>
    <row r="1420" spans="2:13" ht="15" hidden="1" customHeight="1" x14ac:dyDescent="0.25">
      <c r="B1420" s="31">
        <f>WEEKNUM(Tableau1[[#This Row],[Date]])</f>
        <v>47</v>
      </c>
      <c r="C1420" s="32">
        <f>debut+ROW()-ROW(Tableau1[[#Headers],[Date]])-1</f>
        <v>46708</v>
      </c>
      <c r="D1420" s="33" t="str">
        <f>UPPER(TEXT((Tableau1[[#This Row],[Date]]),"mmmm"))</f>
        <v>NOVEMBRE</v>
      </c>
      <c r="E1420" s="33">
        <f>YEAR(Tableau1[[#This Row],[Date]])</f>
        <v>2027</v>
      </c>
      <c r="F1420" s="34"/>
      <c r="G1420" s="34"/>
      <c r="H1420" s="34"/>
      <c r="I1420" s="34"/>
      <c r="J1420" s="34"/>
      <c r="K1420" s="39">
        <f>MOD(Tableau1[[#This Row],[Fin
apm]]-Tableau1[[#This Row],[Début
apm]],1)+MOD(Tableau1[[#This Row],[Fin
matin]]-Tableau1[[#This Row],[Début
matin]],1)</f>
        <v>0</v>
      </c>
      <c r="L1420" s="39">
        <f>IFERROR(VLOOKUP(Tableau1[[#This Row],[Abs.]],Tmotif[],3,0),0)</f>
        <v>0</v>
      </c>
      <c r="M1420" s="46">
        <f ca="1">IF(WEEKDAY(Tableau1[[#This Row],[Date]],2)&lt;7,0,MAX(0,SUM(OFFSET(Tableau1[[#This Row],[Heures]],-6,,7))+SUM(OFFSET(Tableau1[[#This Row],[H_Abs]],-6,,7))-_HS))</f>
        <v>0</v>
      </c>
    </row>
    <row r="1421" spans="2:13" ht="15" hidden="1" customHeight="1" x14ac:dyDescent="0.25">
      <c r="B1421" s="31">
        <f>WEEKNUM(Tableau1[[#This Row],[Date]])</f>
        <v>47</v>
      </c>
      <c r="C1421" s="32">
        <f>debut+ROW()-ROW(Tableau1[[#Headers],[Date]])-1</f>
        <v>46709</v>
      </c>
      <c r="D1421" s="33" t="str">
        <f>UPPER(TEXT((Tableau1[[#This Row],[Date]]),"mmmm"))</f>
        <v>NOVEMBRE</v>
      </c>
      <c r="E1421" s="33">
        <f>YEAR(Tableau1[[#This Row],[Date]])</f>
        <v>2027</v>
      </c>
      <c r="F1421" s="34"/>
      <c r="G1421" s="34"/>
      <c r="H1421" s="34"/>
      <c r="I1421" s="34"/>
      <c r="J1421" s="34"/>
      <c r="K1421" s="39">
        <f>MOD(Tableau1[[#This Row],[Fin
apm]]-Tableau1[[#This Row],[Début
apm]],1)+MOD(Tableau1[[#This Row],[Fin
matin]]-Tableau1[[#This Row],[Début
matin]],1)</f>
        <v>0</v>
      </c>
      <c r="L1421" s="39">
        <f>IFERROR(VLOOKUP(Tableau1[[#This Row],[Abs.]],Tmotif[],3,0),0)</f>
        <v>0</v>
      </c>
      <c r="M1421" s="46">
        <f ca="1">IF(WEEKDAY(Tableau1[[#This Row],[Date]],2)&lt;7,0,MAX(0,SUM(OFFSET(Tableau1[[#This Row],[Heures]],-6,,7))+SUM(OFFSET(Tableau1[[#This Row],[H_Abs]],-6,,7))-_HS))</f>
        <v>0</v>
      </c>
    </row>
    <row r="1422" spans="2:13" ht="15" hidden="1" customHeight="1" x14ac:dyDescent="0.25">
      <c r="B1422" s="31">
        <f>WEEKNUM(Tableau1[[#This Row],[Date]])</f>
        <v>47</v>
      </c>
      <c r="C1422" s="32">
        <f>debut+ROW()-ROW(Tableau1[[#Headers],[Date]])-1</f>
        <v>46710</v>
      </c>
      <c r="D1422" s="33" t="str">
        <f>UPPER(TEXT((Tableau1[[#This Row],[Date]]),"mmmm"))</f>
        <v>NOVEMBRE</v>
      </c>
      <c r="E1422" s="33">
        <f>YEAR(Tableau1[[#This Row],[Date]])</f>
        <v>2027</v>
      </c>
      <c r="F1422" s="34"/>
      <c r="G1422" s="34"/>
      <c r="H1422" s="34"/>
      <c r="I1422" s="34"/>
      <c r="J1422" s="34"/>
      <c r="K1422" s="39">
        <f>MOD(Tableau1[[#This Row],[Fin
apm]]-Tableau1[[#This Row],[Début
apm]],1)+MOD(Tableau1[[#This Row],[Fin
matin]]-Tableau1[[#This Row],[Début
matin]],1)</f>
        <v>0</v>
      </c>
      <c r="L1422" s="39">
        <f>IFERROR(VLOOKUP(Tableau1[[#This Row],[Abs.]],Tmotif[],3,0),0)</f>
        <v>0</v>
      </c>
      <c r="M1422" s="46">
        <f ca="1">IF(WEEKDAY(Tableau1[[#This Row],[Date]],2)&lt;7,0,MAX(0,SUM(OFFSET(Tableau1[[#This Row],[Heures]],-6,,7))+SUM(OFFSET(Tableau1[[#This Row],[H_Abs]],-6,,7))-_HS))</f>
        <v>0</v>
      </c>
    </row>
    <row r="1423" spans="2:13" ht="15" hidden="1" customHeight="1" x14ac:dyDescent="0.25">
      <c r="B1423" s="31">
        <f>WEEKNUM(Tableau1[[#This Row],[Date]])</f>
        <v>47</v>
      </c>
      <c r="C1423" s="32">
        <f>debut+ROW()-ROW(Tableau1[[#Headers],[Date]])-1</f>
        <v>46711</v>
      </c>
      <c r="D1423" s="33" t="str">
        <f>UPPER(TEXT((Tableau1[[#This Row],[Date]]),"mmmm"))</f>
        <v>NOVEMBRE</v>
      </c>
      <c r="E1423" s="33">
        <f>YEAR(Tableau1[[#This Row],[Date]])</f>
        <v>2027</v>
      </c>
      <c r="F1423" s="34"/>
      <c r="G1423" s="34"/>
      <c r="H1423" s="34"/>
      <c r="I1423" s="34"/>
      <c r="J1423" s="34"/>
      <c r="K1423" s="39">
        <f>MOD(Tableau1[[#This Row],[Fin
apm]]-Tableau1[[#This Row],[Début
apm]],1)+MOD(Tableau1[[#This Row],[Fin
matin]]-Tableau1[[#This Row],[Début
matin]],1)</f>
        <v>0</v>
      </c>
      <c r="L1423" s="39">
        <f>IFERROR(VLOOKUP(Tableau1[[#This Row],[Abs.]],Tmotif[],3,0),0)</f>
        <v>0</v>
      </c>
      <c r="M1423" s="46">
        <f ca="1">IF(WEEKDAY(Tableau1[[#This Row],[Date]],2)&lt;7,0,MAX(0,SUM(OFFSET(Tableau1[[#This Row],[Heures]],-6,,7))+SUM(OFFSET(Tableau1[[#This Row],[H_Abs]],-6,,7))-_HS))</f>
        <v>0</v>
      </c>
    </row>
    <row r="1424" spans="2:13" ht="15" hidden="1" customHeight="1" x14ac:dyDescent="0.25">
      <c r="B1424" s="31">
        <f>WEEKNUM(Tableau1[[#This Row],[Date]])</f>
        <v>48</v>
      </c>
      <c r="C1424" s="32">
        <f>debut+ROW()-ROW(Tableau1[[#Headers],[Date]])-1</f>
        <v>46712</v>
      </c>
      <c r="D1424" s="33" t="str">
        <f>UPPER(TEXT((Tableau1[[#This Row],[Date]]),"mmmm"))</f>
        <v>NOVEMBRE</v>
      </c>
      <c r="E1424" s="33">
        <f>YEAR(Tableau1[[#This Row],[Date]])</f>
        <v>2027</v>
      </c>
      <c r="F1424" s="34"/>
      <c r="G1424" s="34"/>
      <c r="H1424" s="34"/>
      <c r="I1424" s="34"/>
      <c r="J1424" s="34"/>
      <c r="K1424" s="39">
        <f>MOD(Tableau1[[#This Row],[Fin
apm]]-Tableau1[[#This Row],[Début
apm]],1)+MOD(Tableau1[[#This Row],[Fin
matin]]-Tableau1[[#This Row],[Début
matin]],1)</f>
        <v>0</v>
      </c>
      <c r="L1424" s="39">
        <f>IFERROR(VLOOKUP(Tableau1[[#This Row],[Abs.]],Tmotif[],3,0),0)</f>
        <v>0</v>
      </c>
      <c r="M1424" s="46">
        <f ca="1">IF(WEEKDAY(Tableau1[[#This Row],[Date]],2)&lt;7,0,MAX(0,SUM(OFFSET(Tableau1[[#This Row],[Heures]],-6,,7))+SUM(OFFSET(Tableau1[[#This Row],[H_Abs]],-6,,7))-_HS))</f>
        <v>0</v>
      </c>
    </row>
    <row r="1425" spans="2:13" ht="15" hidden="1" customHeight="1" x14ac:dyDescent="0.25">
      <c r="B1425" s="31">
        <f>WEEKNUM(Tableau1[[#This Row],[Date]])</f>
        <v>48</v>
      </c>
      <c r="C1425" s="32">
        <f>debut+ROW()-ROW(Tableau1[[#Headers],[Date]])-1</f>
        <v>46713</v>
      </c>
      <c r="D1425" s="33" t="str">
        <f>UPPER(TEXT((Tableau1[[#This Row],[Date]]),"mmmm"))</f>
        <v>NOVEMBRE</v>
      </c>
      <c r="E1425" s="33">
        <f>YEAR(Tableau1[[#This Row],[Date]])</f>
        <v>2027</v>
      </c>
      <c r="F1425" s="34"/>
      <c r="G1425" s="34"/>
      <c r="H1425" s="34"/>
      <c r="I1425" s="34"/>
      <c r="J1425" s="34"/>
      <c r="K1425" s="39">
        <f>MOD(Tableau1[[#This Row],[Fin
apm]]-Tableau1[[#This Row],[Début
apm]],1)+MOD(Tableau1[[#This Row],[Fin
matin]]-Tableau1[[#This Row],[Début
matin]],1)</f>
        <v>0</v>
      </c>
      <c r="L1425" s="39">
        <f>IFERROR(VLOOKUP(Tableau1[[#This Row],[Abs.]],Tmotif[],3,0),0)</f>
        <v>0</v>
      </c>
      <c r="M1425" s="46">
        <f ca="1">IF(WEEKDAY(Tableau1[[#This Row],[Date]],2)&lt;7,0,MAX(0,SUM(OFFSET(Tableau1[[#This Row],[Heures]],-6,,7))+SUM(OFFSET(Tableau1[[#This Row],[H_Abs]],-6,,7))-_HS))</f>
        <v>0</v>
      </c>
    </row>
    <row r="1426" spans="2:13" ht="15" hidden="1" customHeight="1" x14ac:dyDescent="0.25">
      <c r="B1426" s="31">
        <f>WEEKNUM(Tableau1[[#This Row],[Date]])</f>
        <v>48</v>
      </c>
      <c r="C1426" s="32">
        <f>debut+ROW()-ROW(Tableau1[[#Headers],[Date]])-1</f>
        <v>46714</v>
      </c>
      <c r="D1426" s="33" t="str">
        <f>UPPER(TEXT((Tableau1[[#This Row],[Date]]),"mmmm"))</f>
        <v>NOVEMBRE</v>
      </c>
      <c r="E1426" s="33">
        <f>YEAR(Tableau1[[#This Row],[Date]])</f>
        <v>2027</v>
      </c>
      <c r="F1426" s="34"/>
      <c r="G1426" s="34"/>
      <c r="H1426" s="34"/>
      <c r="I1426" s="34"/>
      <c r="J1426" s="34"/>
      <c r="K1426" s="39">
        <f>MOD(Tableau1[[#This Row],[Fin
apm]]-Tableau1[[#This Row],[Début
apm]],1)+MOD(Tableau1[[#This Row],[Fin
matin]]-Tableau1[[#This Row],[Début
matin]],1)</f>
        <v>0</v>
      </c>
      <c r="L1426" s="39">
        <f>IFERROR(VLOOKUP(Tableau1[[#This Row],[Abs.]],Tmotif[],3,0),0)</f>
        <v>0</v>
      </c>
      <c r="M1426" s="46">
        <f ca="1">IF(WEEKDAY(Tableau1[[#This Row],[Date]],2)&lt;7,0,MAX(0,SUM(OFFSET(Tableau1[[#This Row],[Heures]],-6,,7))+SUM(OFFSET(Tableau1[[#This Row],[H_Abs]],-6,,7))-_HS))</f>
        <v>0</v>
      </c>
    </row>
    <row r="1427" spans="2:13" ht="15" hidden="1" customHeight="1" x14ac:dyDescent="0.25">
      <c r="B1427" s="31">
        <f>WEEKNUM(Tableau1[[#This Row],[Date]])</f>
        <v>48</v>
      </c>
      <c r="C1427" s="32">
        <f>debut+ROW()-ROW(Tableau1[[#Headers],[Date]])-1</f>
        <v>46715</v>
      </c>
      <c r="D1427" s="33" t="str">
        <f>UPPER(TEXT((Tableau1[[#This Row],[Date]]),"mmmm"))</f>
        <v>NOVEMBRE</v>
      </c>
      <c r="E1427" s="33">
        <f>YEAR(Tableau1[[#This Row],[Date]])</f>
        <v>2027</v>
      </c>
      <c r="F1427" s="34"/>
      <c r="G1427" s="34"/>
      <c r="H1427" s="34"/>
      <c r="I1427" s="34"/>
      <c r="J1427" s="34"/>
      <c r="K1427" s="39">
        <f>MOD(Tableau1[[#This Row],[Fin
apm]]-Tableau1[[#This Row],[Début
apm]],1)+MOD(Tableau1[[#This Row],[Fin
matin]]-Tableau1[[#This Row],[Début
matin]],1)</f>
        <v>0</v>
      </c>
      <c r="L1427" s="39">
        <f>IFERROR(VLOOKUP(Tableau1[[#This Row],[Abs.]],Tmotif[],3,0),0)</f>
        <v>0</v>
      </c>
      <c r="M1427" s="46">
        <f ca="1">IF(WEEKDAY(Tableau1[[#This Row],[Date]],2)&lt;7,0,MAX(0,SUM(OFFSET(Tableau1[[#This Row],[Heures]],-6,,7))+SUM(OFFSET(Tableau1[[#This Row],[H_Abs]],-6,,7))-_HS))</f>
        <v>0</v>
      </c>
    </row>
    <row r="1428" spans="2:13" ht="15" hidden="1" customHeight="1" x14ac:dyDescent="0.25">
      <c r="B1428" s="31">
        <f>WEEKNUM(Tableau1[[#This Row],[Date]])</f>
        <v>48</v>
      </c>
      <c r="C1428" s="32">
        <f>debut+ROW()-ROW(Tableau1[[#Headers],[Date]])-1</f>
        <v>46716</v>
      </c>
      <c r="D1428" s="33" t="str">
        <f>UPPER(TEXT((Tableau1[[#This Row],[Date]]),"mmmm"))</f>
        <v>NOVEMBRE</v>
      </c>
      <c r="E1428" s="33">
        <f>YEAR(Tableau1[[#This Row],[Date]])</f>
        <v>2027</v>
      </c>
      <c r="F1428" s="34"/>
      <c r="G1428" s="34"/>
      <c r="H1428" s="34"/>
      <c r="I1428" s="34"/>
      <c r="J1428" s="34"/>
      <c r="K1428" s="39">
        <f>MOD(Tableau1[[#This Row],[Fin
apm]]-Tableau1[[#This Row],[Début
apm]],1)+MOD(Tableau1[[#This Row],[Fin
matin]]-Tableau1[[#This Row],[Début
matin]],1)</f>
        <v>0</v>
      </c>
      <c r="L1428" s="39">
        <f>IFERROR(VLOOKUP(Tableau1[[#This Row],[Abs.]],Tmotif[],3,0),0)</f>
        <v>0</v>
      </c>
      <c r="M1428" s="46">
        <f ca="1">IF(WEEKDAY(Tableau1[[#This Row],[Date]],2)&lt;7,0,MAX(0,SUM(OFFSET(Tableau1[[#This Row],[Heures]],-6,,7))+SUM(OFFSET(Tableau1[[#This Row],[H_Abs]],-6,,7))-_HS))</f>
        <v>0</v>
      </c>
    </row>
    <row r="1429" spans="2:13" ht="15" hidden="1" customHeight="1" x14ac:dyDescent="0.25">
      <c r="B1429" s="31">
        <f>WEEKNUM(Tableau1[[#This Row],[Date]])</f>
        <v>48</v>
      </c>
      <c r="C1429" s="32">
        <f>debut+ROW()-ROW(Tableau1[[#Headers],[Date]])-1</f>
        <v>46717</v>
      </c>
      <c r="D1429" s="33" t="str">
        <f>UPPER(TEXT((Tableau1[[#This Row],[Date]]),"mmmm"))</f>
        <v>NOVEMBRE</v>
      </c>
      <c r="E1429" s="33">
        <f>YEAR(Tableau1[[#This Row],[Date]])</f>
        <v>2027</v>
      </c>
      <c r="F1429" s="34"/>
      <c r="G1429" s="34"/>
      <c r="H1429" s="34"/>
      <c r="I1429" s="34"/>
      <c r="J1429" s="34"/>
      <c r="K1429" s="39">
        <f>MOD(Tableau1[[#This Row],[Fin
apm]]-Tableau1[[#This Row],[Début
apm]],1)+MOD(Tableau1[[#This Row],[Fin
matin]]-Tableau1[[#This Row],[Début
matin]],1)</f>
        <v>0</v>
      </c>
      <c r="L1429" s="39">
        <f>IFERROR(VLOOKUP(Tableau1[[#This Row],[Abs.]],Tmotif[],3,0),0)</f>
        <v>0</v>
      </c>
      <c r="M1429" s="46">
        <f ca="1">IF(WEEKDAY(Tableau1[[#This Row],[Date]],2)&lt;7,0,MAX(0,SUM(OFFSET(Tableau1[[#This Row],[Heures]],-6,,7))+SUM(OFFSET(Tableau1[[#This Row],[H_Abs]],-6,,7))-_HS))</f>
        <v>0</v>
      </c>
    </row>
    <row r="1430" spans="2:13" ht="15" hidden="1" customHeight="1" x14ac:dyDescent="0.25">
      <c r="B1430" s="31">
        <f>WEEKNUM(Tableau1[[#This Row],[Date]])</f>
        <v>48</v>
      </c>
      <c r="C1430" s="32">
        <f>debut+ROW()-ROW(Tableau1[[#Headers],[Date]])-1</f>
        <v>46718</v>
      </c>
      <c r="D1430" s="33" t="str">
        <f>UPPER(TEXT((Tableau1[[#This Row],[Date]]),"mmmm"))</f>
        <v>NOVEMBRE</v>
      </c>
      <c r="E1430" s="33">
        <f>YEAR(Tableau1[[#This Row],[Date]])</f>
        <v>2027</v>
      </c>
      <c r="F1430" s="34"/>
      <c r="G1430" s="34"/>
      <c r="H1430" s="34"/>
      <c r="I1430" s="34"/>
      <c r="J1430" s="34"/>
      <c r="K1430" s="39">
        <f>MOD(Tableau1[[#This Row],[Fin
apm]]-Tableau1[[#This Row],[Début
apm]],1)+MOD(Tableau1[[#This Row],[Fin
matin]]-Tableau1[[#This Row],[Début
matin]],1)</f>
        <v>0</v>
      </c>
      <c r="L1430" s="39">
        <f>IFERROR(VLOOKUP(Tableau1[[#This Row],[Abs.]],Tmotif[],3,0),0)</f>
        <v>0</v>
      </c>
      <c r="M1430" s="46">
        <f ca="1">IF(WEEKDAY(Tableau1[[#This Row],[Date]],2)&lt;7,0,MAX(0,SUM(OFFSET(Tableau1[[#This Row],[Heures]],-6,,7))+SUM(OFFSET(Tableau1[[#This Row],[H_Abs]],-6,,7))-_HS))</f>
        <v>0</v>
      </c>
    </row>
    <row r="1431" spans="2:13" ht="15" hidden="1" customHeight="1" x14ac:dyDescent="0.25">
      <c r="B1431" s="31">
        <f>WEEKNUM(Tableau1[[#This Row],[Date]])</f>
        <v>49</v>
      </c>
      <c r="C1431" s="32">
        <f>debut+ROW()-ROW(Tableau1[[#Headers],[Date]])-1</f>
        <v>46719</v>
      </c>
      <c r="D1431" s="33" t="str">
        <f>UPPER(TEXT((Tableau1[[#This Row],[Date]]),"mmmm"))</f>
        <v>NOVEMBRE</v>
      </c>
      <c r="E1431" s="33">
        <f>YEAR(Tableau1[[#This Row],[Date]])</f>
        <v>2027</v>
      </c>
      <c r="F1431" s="34"/>
      <c r="G1431" s="34"/>
      <c r="H1431" s="34"/>
      <c r="I1431" s="34"/>
      <c r="J1431" s="34"/>
      <c r="K1431" s="39">
        <f>MOD(Tableau1[[#This Row],[Fin
apm]]-Tableau1[[#This Row],[Début
apm]],1)+MOD(Tableau1[[#This Row],[Fin
matin]]-Tableau1[[#This Row],[Début
matin]],1)</f>
        <v>0</v>
      </c>
      <c r="L1431" s="39">
        <f>IFERROR(VLOOKUP(Tableau1[[#This Row],[Abs.]],Tmotif[],3,0),0)</f>
        <v>0</v>
      </c>
      <c r="M1431" s="46">
        <f ca="1">IF(WEEKDAY(Tableau1[[#This Row],[Date]],2)&lt;7,0,MAX(0,SUM(OFFSET(Tableau1[[#This Row],[Heures]],-6,,7))+SUM(OFFSET(Tableau1[[#This Row],[H_Abs]],-6,,7))-_HS))</f>
        <v>0</v>
      </c>
    </row>
    <row r="1432" spans="2:13" ht="15" hidden="1" customHeight="1" x14ac:dyDescent="0.25">
      <c r="B1432" s="31">
        <f>WEEKNUM(Tableau1[[#This Row],[Date]])</f>
        <v>49</v>
      </c>
      <c r="C1432" s="32">
        <f>debut+ROW()-ROW(Tableau1[[#Headers],[Date]])-1</f>
        <v>46720</v>
      </c>
      <c r="D1432" s="33" t="str">
        <f>UPPER(TEXT((Tableau1[[#This Row],[Date]]),"mmmm"))</f>
        <v>NOVEMBRE</v>
      </c>
      <c r="E1432" s="33">
        <f>YEAR(Tableau1[[#This Row],[Date]])</f>
        <v>2027</v>
      </c>
      <c r="F1432" s="34"/>
      <c r="G1432" s="34"/>
      <c r="H1432" s="34"/>
      <c r="I1432" s="34"/>
      <c r="J1432" s="34"/>
      <c r="K1432" s="39">
        <f>MOD(Tableau1[[#This Row],[Fin
apm]]-Tableau1[[#This Row],[Début
apm]],1)+MOD(Tableau1[[#This Row],[Fin
matin]]-Tableau1[[#This Row],[Début
matin]],1)</f>
        <v>0</v>
      </c>
      <c r="L1432" s="39">
        <f>IFERROR(VLOOKUP(Tableau1[[#This Row],[Abs.]],Tmotif[],3,0),0)</f>
        <v>0</v>
      </c>
      <c r="M1432" s="46">
        <f ca="1">IF(WEEKDAY(Tableau1[[#This Row],[Date]],2)&lt;7,0,MAX(0,SUM(OFFSET(Tableau1[[#This Row],[Heures]],-6,,7))+SUM(OFFSET(Tableau1[[#This Row],[H_Abs]],-6,,7))-_HS))</f>
        <v>0</v>
      </c>
    </row>
    <row r="1433" spans="2:13" ht="15" hidden="1" customHeight="1" x14ac:dyDescent="0.25">
      <c r="B1433" s="31">
        <f>WEEKNUM(Tableau1[[#This Row],[Date]])</f>
        <v>49</v>
      </c>
      <c r="C1433" s="32">
        <f>debut+ROW()-ROW(Tableau1[[#Headers],[Date]])-1</f>
        <v>46721</v>
      </c>
      <c r="D1433" s="33" t="str">
        <f>UPPER(TEXT((Tableau1[[#This Row],[Date]]),"mmmm"))</f>
        <v>NOVEMBRE</v>
      </c>
      <c r="E1433" s="33">
        <f>YEAR(Tableau1[[#This Row],[Date]])</f>
        <v>2027</v>
      </c>
      <c r="F1433" s="34"/>
      <c r="G1433" s="34"/>
      <c r="H1433" s="34"/>
      <c r="I1433" s="34"/>
      <c r="J1433" s="34"/>
      <c r="K1433" s="39">
        <f>MOD(Tableau1[[#This Row],[Fin
apm]]-Tableau1[[#This Row],[Début
apm]],1)+MOD(Tableau1[[#This Row],[Fin
matin]]-Tableau1[[#This Row],[Début
matin]],1)</f>
        <v>0</v>
      </c>
      <c r="L1433" s="39">
        <f>IFERROR(VLOOKUP(Tableau1[[#This Row],[Abs.]],Tmotif[],3,0),0)</f>
        <v>0</v>
      </c>
      <c r="M1433" s="46">
        <f ca="1">IF(WEEKDAY(Tableau1[[#This Row],[Date]],2)&lt;7,0,MAX(0,SUM(OFFSET(Tableau1[[#This Row],[Heures]],-6,,7))+SUM(OFFSET(Tableau1[[#This Row],[H_Abs]],-6,,7))-_HS))</f>
        <v>0</v>
      </c>
    </row>
    <row r="1434" spans="2:13" ht="15" hidden="1" customHeight="1" x14ac:dyDescent="0.25">
      <c r="B1434" s="31">
        <f>WEEKNUM(Tableau1[[#This Row],[Date]])</f>
        <v>49</v>
      </c>
      <c r="C1434" s="32">
        <f>debut+ROW()-ROW(Tableau1[[#Headers],[Date]])-1</f>
        <v>46722</v>
      </c>
      <c r="D1434" s="33" t="str">
        <f>UPPER(TEXT((Tableau1[[#This Row],[Date]]),"mmmm"))</f>
        <v>DÉCEMBRE</v>
      </c>
      <c r="E1434" s="33">
        <f>YEAR(Tableau1[[#This Row],[Date]])</f>
        <v>2027</v>
      </c>
      <c r="F1434" s="34"/>
      <c r="G1434" s="34"/>
      <c r="H1434" s="34"/>
      <c r="I1434" s="34"/>
      <c r="J1434" s="34"/>
      <c r="K1434" s="39">
        <f>MOD(Tableau1[[#This Row],[Fin
apm]]-Tableau1[[#This Row],[Début
apm]],1)+MOD(Tableau1[[#This Row],[Fin
matin]]-Tableau1[[#This Row],[Début
matin]],1)</f>
        <v>0</v>
      </c>
      <c r="L1434" s="39">
        <f>IFERROR(VLOOKUP(Tableau1[[#This Row],[Abs.]],Tmotif[],3,0),0)</f>
        <v>0</v>
      </c>
      <c r="M1434" s="46">
        <f ca="1">IF(WEEKDAY(Tableau1[[#This Row],[Date]],2)&lt;7,0,MAX(0,SUM(OFFSET(Tableau1[[#This Row],[Heures]],-6,,7))+SUM(OFFSET(Tableau1[[#This Row],[H_Abs]],-6,,7))-_HS))</f>
        <v>0</v>
      </c>
    </row>
    <row r="1435" spans="2:13" ht="15" hidden="1" customHeight="1" x14ac:dyDescent="0.25">
      <c r="B1435" s="31">
        <f>WEEKNUM(Tableau1[[#This Row],[Date]])</f>
        <v>49</v>
      </c>
      <c r="C1435" s="32">
        <f>debut+ROW()-ROW(Tableau1[[#Headers],[Date]])-1</f>
        <v>46723</v>
      </c>
      <c r="D1435" s="33" t="str">
        <f>UPPER(TEXT((Tableau1[[#This Row],[Date]]),"mmmm"))</f>
        <v>DÉCEMBRE</v>
      </c>
      <c r="E1435" s="33">
        <f>YEAR(Tableau1[[#This Row],[Date]])</f>
        <v>2027</v>
      </c>
      <c r="F1435" s="34"/>
      <c r="G1435" s="34"/>
      <c r="H1435" s="34"/>
      <c r="I1435" s="34"/>
      <c r="J1435" s="34"/>
      <c r="K1435" s="39">
        <f>MOD(Tableau1[[#This Row],[Fin
apm]]-Tableau1[[#This Row],[Début
apm]],1)+MOD(Tableau1[[#This Row],[Fin
matin]]-Tableau1[[#This Row],[Début
matin]],1)</f>
        <v>0</v>
      </c>
      <c r="L1435" s="39">
        <f>IFERROR(VLOOKUP(Tableau1[[#This Row],[Abs.]],Tmotif[],3,0),0)</f>
        <v>0</v>
      </c>
      <c r="M1435" s="46">
        <f ca="1">IF(WEEKDAY(Tableau1[[#This Row],[Date]],2)&lt;7,0,MAX(0,SUM(OFFSET(Tableau1[[#This Row],[Heures]],-6,,7))+SUM(OFFSET(Tableau1[[#This Row],[H_Abs]],-6,,7))-_HS))</f>
        <v>0</v>
      </c>
    </row>
    <row r="1436" spans="2:13" ht="15" hidden="1" customHeight="1" x14ac:dyDescent="0.25">
      <c r="B1436" s="31">
        <f>WEEKNUM(Tableau1[[#This Row],[Date]])</f>
        <v>49</v>
      </c>
      <c r="C1436" s="32">
        <f>debut+ROW()-ROW(Tableau1[[#Headers],[Date]])-1</f>
        <v>46724</v>
      </c>
      <c r="D1436" s="33" t="str">
        <f>UPPER(TEXT((Tableau1[[#This Row],[Date]]),"mmmm"))</f>
        <v>DÉCEMBRE</v>
      </c>
      <c r="E1436" s="33">
        <f>YEAR(Tableau1[[#This Row],[Date]])</f>
        <v>2027</v>
      </c>
      <c r="F1436" s="34"/>
      <c r="G1436" s="34"/>
      <c r="H1436" s="34"/>
      <c r="I1436" s="34"/>
      <c r="J1436" s="34"/>
      <c r="K1436" s="39">
        <f>MOD(Tableau1[[#This Row],[Fin
apm]]-Tableau1[[#This Row],[Début
apm]],1)+MOD(Tableau1[[#This Row],[Fin
matin]]-Tableau1[[#This Row],[Début
matin]],1)</f>
        <v>0</v>
      </c>
      <c r="L1436" s="39">
        <f>IFERROR(VLOOKUP(Tableau1[[#This Row],[Abs.]],Tmotif[],3,0),0)</f>
        <v>0</v>
      </c>
      <c r="M1436" s="46">
        <f ca="1">IF(WEEKDAY(Tableau1[[#This Row],[Date]],2)&lt;7,0,MAX(0,SUM(OFFSET(Tableau1[[#This Row],[Heures]],-6,,7))+SUM(OFFSET(Tableau1[[#This Row],[H_Abs]],-6,,7))-_HS))</f>
        <v>0</v>
      </c>
    </row>
    <row r="1437" spans="2:13" ht="15" hidden="1" customHeight="1" x14ac:dyDescent="0.25">
      <c r="B1437" s="31">
        <f>WEEKNUM(Tableau1[[#This Row],[Date]])</f>
        <v>49</v>
      </c>
      <c r="C1437" s="32">
        <f>debut+ROW()-ROW(Tableau1[[#Headers],[Date]])-1</f>
        <v>46725</v>
      </c>
      <c r="D1437" s="33" t="str">
        <f>UPPER(TEXT((Tableau1[[#This Row],[Date]]),"mmmm"))</f>
        <v>DÉCEMBRE</v>
      </c>
      <c r="E1437" s="33">
        <f>YEAR(Tableau1[[#This Row],[Date]])</f>
        <v>2027</v>
      </c>
      <c r="F1437" s="34"/>
      <c r="G1437" s="34"/>
      <c r="H1437" s="34"/>
      <c r="I1437" s="34"/>
      <c r="J1437" s="34"/>
      <c r="K1437" s="39">
        <f>MOD(Tableau1[[#This Row],[Fin
apm]]-Tableau1[[#This Row],[Début
apm]],1)+MOD(Tableau1[[#This Row],[Fin
matin]]-Tableau1[[#This Row],[Début
matin]],1)</f>
        <v>0</v>
      </c>
      <c r="L1437" s="39">
        <f>IFERROR(VLOOKUP(Tableau1[[#This Row],[Abs.]],Tmotif[],3,0),0)</f>
        <v>0</v>
      </c>
      <c r="M1437" s="46">
        <f ca="1">IF(WEEKDAY(Tableau1[[#This Row],[Date]],2)&lt;7,0,MAX(0,SUM(OFFSET(Tableau1[[#This Row],[Heures]],-6,,7))+SUM(OFFSET(Tableau1[[#This Row],[H_Abs]],-6,,7))-_HS))</f>
        <v>0</v>
      </c>
    </row>
    <row r="1438" spans="2:13" ht="15" hidden="1" customHeight="1" x14ac:dyDescent="0.25">
      <c r="B1438" s="31">
        <f>WEEKNUM(Tableau1[[#This Row],[Date]])</f>
        <v>50</v>
      </c>
      <c r="C1438" s="32">
        <f>debut+ROW()-ROW(Tableau1[[#Headers],[Date]])-1</f>
        <v>46726</v>
      </c>
      <c r="D1438" s="33" t="str">
        <f>UPPER(TEXT((Tableau1[[#This Row],[Date]]),"mmmm"))</f>
        <v>DÉCEMBRE</v>
      </c>
      <c r="E1438" s="33">
        <f>YEAR(Tableau1[[#This Row],[Date]])</f>
        <v>2027</v>
      </c>
      <c r="F1438" s="34"/>
      <c r="G1438" s="34"/>
      <c r="H1438" s="34"/>
      <c r="I1438" s="34"/>
      <c r="J1438" s="34"/>
      <c r="K1438" s="39">
        <f>MOD(Tableau1[[#This Row],[Fin
apm]]-Tableau1[[#This Row],[Début
apm]],1)+MOD(Tableau1[[#This Row],[Fin
matin]]-Tableau1[[#This Row],[Début
matin]],1)</f>
        <v>0</v>
      </c>
      <c r="L1438" s="39">
        <f>IFERROR(VLOOKUP(Tableau1[[#This Row],[Abs.]],Tmotif[],3,0),0)</f>
        <v>0</v>
      </c>
      <c r="M1438" s="46">
        <f ca="1">IF(WEEKDAY(Tableau1[[#This Row],[Date]],2)&lt;7,0,MAX(0,SUM(OFFSET(Tableau1[[#This Row],[Heures]],-6,,7))+SUM(OFFSET(Tableau1[[#This Row],[H_Abs]],-6,,7))-_HS))</f>
        <v>0</v>
      </c>
    </row>
    <row r="1439" spans="2:13" ht="15" hidden="1" customHeight="1" x14ac:dyDescent="0.25">
      <c r="B1439" s="31">
        <f>WEEKNUM(Tableau1[[#This Row],[Date]])</f>
        <v>50</v>
      </c>
      <c r="C1439" s="32">
        <f>debut+ROW()-ROW(Tableau1[[#Headers],[Date]])-1</f>
        <v>46727</v>
      </c>
      <c r="D1439" s="33" t="str">
        <f>UPPER(TEXT((Tableau1[[#This Row],[Date]]),"mmmm"))</f>
        <v>DÉCEMBRE</v>
      </c>
      <c r="E1439" s="33">
        <f>YEAR(Tableau1[[#This Row],[Date]])</f>
        <v>2027</v>
      </c>
      <c r="F1439" s="34"/>
      <c r="G1439" s="34"/>
      <c r="H1439" s="34"/>
      <c r="I1439" s="34"/>
      <c r="J1439" s="34"/>
      <c r="K1439" s="39">
        <f>MOD(Tableau1[[#This Row],[Fin
apm]]-Tableau1[[#This Row],[Début
apm]],1)+MOD(Tableau1[[#This Row],[Fin
matin]]-Tableau1[[#This Row],[Début
matin]],1)</f>
        <v>0</v>
      </c>
      <c r="L1439" s="39">
        <f>IFERROR(VLOOKUP(Tableau1[[#This Row],[Abs.]],Tmotif[],3,0),0)</f>
        <v>0</v>
      </c>
      <c r="M1439" s="46">
        <f ca="1">IF(WEEKDAY(Tableau1[[#This Row],[Date]],2)&lt;7,0,MAX(0,SUM(OFFSET(Tableau1[[#This Row],[Heures]],-6,,7))+SUM(OFFSET(Tableau1[[#This Row],[H_Abs]],-6,,7))-_HS))</f>
        <v>0</v>
      </c>
    </row>
    <row r="1440" spans="2:13" ht="15" hidden="1" customHeight="1" x14ac:dyDescent="0.25">
      <c r="B1440" s="31">
        <f>WEEKNUM(Tableau1[[#This Row],[Date]])</f>
        <v>50</v>
      </c>
      <c r="C1440" s="32">
        <f>debut+ROW()-ROW(Tableau1[[#Headers],[Date]])-1</f>
        <v>46728</v>
      </c>
      <c r="D1440" s="33" t="str">
        <f>UPPER(TEXT((Tableau1[[#This Row],[Date]]),"mmmm"))</f>
        <v>DÉCEMBRE</v>
      </c>
      <c r="E1440" s="33">
        <f>YEAR(Tableau1[[#This Row],[Date]])</f>
        <v>2027</v>
      </c>
      <c r="F1440" s="34"/>
      <c r="G1440" s="34"/>
      <c r="H1440" s="34"/>
      <c r="I1440" s="34"/>
      <c r="J1440" s="34"/>
      <c r="K1440" s="39">
        <f>MOD(Tableau1[[#This Row],[Fin
apm]]-Tableau1[[#This Row],[Début
apm]],1)+MOD(Tableau1[[#This Row],[Fin
matin]]-Tableau1[[#This Row],[Début
matin]],1)</f>
        <v>0</v>
      </c>
      <c r="L1440" s="39">
        <f>IFERROR(VLOOKUP(Tableau1[[#This Row],[Abs.]],Tmotif[],3,0),0)</f>
        <v>0</v>
      </c>
      <c r="M1440" s="46">
        <f ca="1">IF(WEEKDAY(Tableau1[[#This Row],[Date]],2)&lt;7,0,MAX(0,SUM(OFFSET(Tableau1[[#This Row],[Heures]],-6,,7))+SUM(OFFSET(Tableau1[[#This Row],[H_Abs]],-6,,7))-_HS))</f>
        <v>0</v>
      </c>
    </row>
    <row r="1441" spans="2:13" ht="15" hidden="1" customHeight="1" x14ac:dyDescent="0.25">
      <c r="B1441" s="31">
        <f>WEEKNUM(Tableau1[[#This Row],[Date]])</f>
        <v>50</v>
      </c>
      <c r="C1441" s="32">
        <f>debut+ROW()-ROW(Tableau1[[#Headers],[Date]])-1</f>
        <v>46729</v>
      </c>
      <c r="D1441" s="33" t="str">
        <f>UPPER(TEXT((Tableau1[[#This Row],[Date]]),"mmmm"))</f>
        <v>DÉCEMBRE</v>
      </c>
      <c r="E1441" s="33">
        <f>YEAR(Tableau1[[#This Row],[Date]])</f>
        <v>2027</v>
      </c>
      <c r="F1441" s="34"/>
      <c r="G1441" s="34"/>
      <c r="H1441" s="34"/>
      <c r="I1441" s="34"/>
      <c r="J1441" s="34"/>
      <c r="K1441" s="39">
        <f>MOD(Tableau1[[#This Row],[Fin
apm]]-Tableau1[[#This Row],[Début
apm]],1)+MOD(Tableau1[[#This Row],[Fin
matin]]-Tableau1[[#This Row],[Début
matin]],1)</f>
        <v>0</v>
      </c>
      <c r="L1441" s="39">
        <f>IFERROR(VLOOKUP(Tableau1[[#This Row],[Abs.]],Tmotif[],3,0),0)</f>
        <v>0</v>
      </c>
      <c r="M1441" s="46">
        <f ca="1">IF(WEEKDAY(Tableau1[[#This Row],[Date]],2)&lt;7,0,MAX(0,SUM(OFFSET(Tableau1[[#This Row],[Heures]],-6,,7))+SUM(OFFSET(Tableau1[[#This Row],[H_Abs]],-6,,7))-_HS))</f>
        <v>0</v>
      </c>
    </row>
    <row r="1442" spans="2:13" ht="15" hidden="1" customHeight="1" x14ac:dyDescent="0.25">
      <c r="B1442" s="31">
        <f>WEEKNUM(Tableau1[[#This Row],[Date]])</f>
        <v>50</v>
      </c>
      <c r="C1442" s="32">
        <f>debut+ROW()-ROW(Tableau1[[#Headers],[Date]])-1</f>
        <v>46730</v>
      </c>
      <c r="D1442" s="33" t="str">
        <f>UPPER(TEXT((Tableau1[[#This Row],[Date]]),"mmmm"))</f>
        <v>DÉCEMBRE</v>
      </c>
      <c r="E1442" s="33">
        <f>YEAR(Tableau1[[#This Row],[Date]])</f>
        <v>2027</v>
      </c>
      <c r="F1442" s="34"/>
      <c r="G1442" s="34"/>
      <c r="H1442" s="34"/>
      <c r="I1442" s="34"/>
      <c r="J1442" s="34"/>
      <c r="K1442" s="39">
        <f>MOD(Tableau1[[#This Row],[Fin
apm]]-Tableau1[[#This Row],[Début
apm]],1)+MOD(Tableau1[[#This Row],[Fin
matin]]-Tableau1[[#This Row],[Début
matin]],1)</f>
        <v>0</v>
      </c>
      <c r="L1442" s="39">
        <f>IFERROR(VLOOKUP(Tableau1[[#This Row],[Abs.]],Tmotif[],3,0),0)</f>
        <v>0</v>
      </c>
      <c r="M1442" s="46">
        <f ca="1">IF(WEEKDAY(Tableau1[[#This Row],[Date]],2)&lt;7,0,MAX(0,SUM(OFFSET(Tableau1[[#This Row],[Heures]],-6,,7))+SUM(OFFSET(Tableau1[[#This Row],[H_Abs]],-6,,7))-_HS))</f>
        <v>0</v>
      </c>
    </row>
    <row r="1443" spans="2:13" ht="15" hidden="1" customHeight="1" x14ac:dyDescent="0.25">
      <c r="B1443" s="31">
        <f>WEEKNUM(Tableau1[[#This Row],[Date]])</f>
        <v>50</v>
      </c>
      <c r="C1443" s="32">
        <f>debut+ROW()-ROW(Tableau1[[#Headers],[Date]])-1</f>
        <v>46731</v>
      </c>
      <c r="D1443" s="33" t="str">
        <f>UPPER(TEXT((Tableau1[[#This Row],[Date]]),"mmmm"))</f>
        <v>DÉCEMBRE</v>
      </c>
      <c r="E1443" s="33">
        <f>YEAR(Tableau1[[#This Row],[Date]])</f>
        <v>2027</v>
      </c>
      <c r="F1443" s="34"/>
      <c r="G1443" s="34"/>
      <c r="H1443" s="34"/>
      <c r="I1443" s="34"/>
      <c r="J1443" s="34"/>
      <c r="K1443" s="39">
        <f>MOD(Tableau1[[#This Row],[Fin
apm]]-Tableau1[[#This Row],[Début
apm]],1)+MOD(Tableau1[[#This Row],[Fin
matin]]-Tableau1[[#This Row],[Début
matin]],1)</f>
        <v>0</v>
      </c>
      <c r="L1443" s="39">
        <f>IFERROR(VLOOKUP(Tableau1[[#This Row],[Abs.]],Tmotif[],3,0),0)</f>
        <v>0</v>
      </c>
      <c r="M1443" s="46">
        <f ca="1">IF(WEEKDAY(Tableau1[[#This Row],[Date]],2)&lt;7,0,MAX(0,SUM(OFFSET(Tableau1[[#This Row],[Heures]],-6,,7))+SUM(OFFSET(Tableau1[[#This Row],[H_Abs]],-6,,7))-_HS))</f>
        <v>0</v>
      </c>
    </row>
    <row r="1444" spans="2:13" ht="15" hidden="1" customHeight="1" x14ac:dyDescent="0.25">
      <c r="B1444" s="31">
        <f>WEEKNUM(Tableau1[[#This Row],[Date]])</f>
        <v>50</v>
      </c>
      <c r="C1444" s="32">
        <f>debut+ROW()-ROW(Tableau1[[#Headers],[Date]])-1</f>
        <v>46732</v>
      </c>
      <c r="D1444" s="33" t="str">
        <f>UPPER(TEXT((Tableau1[[#This Row],[Date]]),"mmmm"))</f>
        <v>DÉCEMBRE</v>
      </c>
      <c r="E1444" s="33">
        <f>YEAR(Tableau1[[#This Row],[Date]])</f>
        <v>2027</v>
      </c>
      <c r="F1444" s="34"/>
      <c r="G1444" s="34"/>
      <c r="H1444" s="34"/>
      <c r="I1444" s="34"/>
      <c r="J1444" s="34"/>
      <c r="K1444" s="39">
        <f>MOD(Tableau1[[#This Row],[Fin
apm]]-Tableau1[[#This Row],[Début
apm]],1)+MOD(Tableau1[[#This Row],[Fin
matin]]-Tableau1[[#This Row],[Début
matin]],1)</f>
        <v>0</v>
      </c>
      <c r="L1444" s="39">
        <f>IFERROR(VLOOKUP(Tableau1[[#This Row],[Abs.]],Tmotif[],3,0),0)</f>
        <v>0</v>
      </c>
      <c r="M1444" s="46">
        <f ca="1">IF(WEEKDAY(Tableau1[[#This Row],[Date]],2)&lt;7,0,MAX(0,SUM(OFFSET(Tableau1[[#This Row],[Heures]],-6,,7))+SUM(OFFSET(Tableau1[[#This Row],[H_Abs]],-6,,7))-_HS))</f>
        <v>0</v>
      </c>
    </row>
    <row r="1445" spans="2:13" ht="15" hidden="1" customHeight="1" x14ac:dyDescent="0.25">
      <c r="B1445" s="31">
        <f>WEEKNUM(Tableau1[[#This Row],[Date]])</f>
        <v>51</v>
      </c>
      <c r="C1445" s="32">
        <f>debut+ROW()-ROW(Tableau1[[#Headers],[Date]])-1</f>
        <v>46733</v>
      </c>
      <c r="D1445" s="33" t="str">
        <f>UPPER(TEXT((Tableau1[[#This Row],[Date]]),"mmmm"))</f>
        <v>DÉCEMBRE</v>
      </c>
      <c r="E1445" s="33">
        <f>YEAR(Tableau1[[#This Row],[Date]])</f>
        <v>2027</v>
      </c>
      <c r="F1445" s="34"/>
      <c r="G1445" s="34"/>
      <c r="H1445" s="34"/>
      <c r="I1445" s="34"/>
      <c r="J1445" s="34"/>
      <c r="K1445" s="39">
        <f>MOD(Tableau1[[#This Row],[Fin
apm]]-Tableau1[[#This Row],[Début
apm]],1)+MOD(Tableau1[[#This Row],[Fin
matin]]-Tableau1[[#This Row],[Début
matin]],1)</f>
        <v>0</v>
      </c>
      <c r="L1445" s="39">
        <f>IFERROR(VLOOKUP(Tableau1[[#This Row],[Abs.]],Tmotif[],3,0),0)</f>
        <v>0</v>
      </c>
      <c r="M1445" s="46">
        <f ca="1">IF(WEEKDAY(Tableau1[[#This Row],[Date]],2)&lt;7,0,MAX(0,SUM(OFFSET(Tableau1[[#This Row],[Heures]],-6,,7))+SUM(OFFSET(Tableau1[[#This Row],[H_Abs]],-6,,7))-_HS))</f>
        <v>0</v>
      </c>
    </row>
    <row r="1446" spans="2:13" ht="15" hidden="1" customHeight="1" x14ac:dyDescent="0.25">
      <c r="B1446" s="31">
        <f>WEEKNUM(Tableau1[[#This Row],[Date]])</f>
        <v>51</v>
      </c>
      <c r="C1446" s="32">
        <f>debut+ROW()-ROW(Tableau1[[#Headers],[Date]])-1</f>
        <v>46734</v>
      </c>
      <c r="D1446" s="33" t="str">
        <f>UPPER(TEXT((Tableau1[[#This Row],[Date]]),"mmmm"))</f>
        <v>DÉCEMBRE</v>
      </c>
      <c r="E1446" s="33">
        <f>YEAR(Tableau1[[#This Row],[Date]])</f>
        <v>2027</v>
      </c>
      <c r="F1446" s="34"/>
      <c r="G1446" s="34"/>
      <c r="H1446" s="34"/>
      <c r="I1446" s="34"/>
      <c r="J1446" s="34"/>
      <c r="K1446" s="39">
        <f>MOD(Tableau1[[#This Row],[Fin
apm]]-Tableau1[[#This Row],[Début
apm]],1)+MOD(Tableau1[[#This Row],[Fin
matin]]-Tableau1[[#This Row],[Début
matin]],1)</f>
        <v>0</v>
      </c>
      <c r="L1446" s="39">
        <f>IFERROR(VLOOKUP(Tableau1[[#This Row],[Abs.]],Tmotif[],3,0),0)</f>
        <v>0</v>
      </c>
      <c r="M1446" s="46">
        <f ca="1">IF(WEEKDAY(Tableau1[[#This Row],[Date]],2)&lt;7,0,MAX(0,SUM(OFFSET(Tableau1[[#This Row],[Heures]],-6,,7))+SUM(OFFSET(Tableau1[[#This Row],[H_Abs]],-6,,7))-_HS))</f>
        <v>0</v>
      </c>
    </row>
    <row r="1447" spans="2:13" ht="15" hidden="1" customHeight="1" x14ac:dyDescent="0.25">
      <c r="B1447" s="31">
        <f>WEEKNUM(Tableau1[[#This Row],[Date]])</f>
        <v>51</v>
      </c>
      <c r="C1447" s="32">
        <f>debut+ROW()-ROW(Tableau1[[#Headers],[Date]])-1</f>
        <v>46735</v>
      </c>
      <c r="D1447" s="33" t="str">
        <f>UPPER(TEXT((Tableau1[[#This Row],[Date]]),"mmmm"))</f>
        <v>DÉCEMBRE</v>
      </c>
      <c r="E1447" s="33">
        <f>YEAR(Tableau1[[#This Row],[Date]])</f>
        <v>2027</v>
      </c>
      <c r="F1447" s="34"/>
      <c r="G1447" s="34"/>
      <c r="H1447" s="34"/>
      <c r="I1447" s="34"/>
      <c r="J1447" s="34"/>
      <c r="K1447" s="39">
        <f>MOD(Tableau1[[#This Row],[Fin
apm]]-Tableau1[[#This Row],[Début
apm]],1)+MOD(Tableau1[[#This Row],[Fin
matin]]-Tableau1[[#This Row],[Début
matin]],1)</f>
        <v>0</v>
      </c>
      <c r="L1447" s="39">
        <f>IFERROR(VLOOKUP(Tableau1[[#This Row],[Abs.]],Tmotif[],3,0),0)</f>
        <v>0</v>
      </c>
      <c r="M1447" s="46">
        <f ca="1">IF(WEEKDAY(Tableau1[[#This Row],[Date]],2)&lt;7,0,MAX(0,SUM(OFFSET(Tableau1[[#This Row],[Heures]],-6,,7))+SUM(OFFSET(Tableau1[[#This Row],[H_Abs]],-6,,7))-_HS))</f>
        <v>0</v>
      </c>
    </row>
    <row r="1448" spans="2:13" ht="15" hidden="1" customHeight="1" x14ac:dyDescent="0.25">
      <c r="B1448" s="31">
        <f>WEEKNUM(Tableau1[[#This Row],[Date]])</f>
        <v>51</v>
      </c>
      <c r="C1448" s="32">
        <f>debut+ROW()-ROW(Tableau1[[#Headers],[Date]])-1</f>
        <v>46736</v>
      </c>
      <c r="D1448" s="33" t="str">
        <f>UPPER(TEXT((Tableau1[[#This Row],[Date]]),"mmmm"))</f>
        <v>DÉCEMBRE</v>
      </c>
      <c r="E1448" s="33">
        <f>YEAR(Tableau1[[#This Row],[Date]])</f>
        <v>2027</v>
      </c>
      <c r="F1448" s="34"/>
      <c r="G1448" s="34"/>
      <c r="H1448" s="34"/>
      <c r="I1448" s="34"/>
      <c r="J1448" s="34"/>
      <c r="K1448" s="39">
        <f>MOD(Tableau1[[#This Row],[Fin
apm]]-Tableau1[[#This Row],[Début
apm]],1)+MOD(Tableau1[[#This Row],[Fin
matin]]-Tableau1[[#This Row],[Début
matin]],1)</f>
        <v>0</v>
      </c>
      <c r="L1448" s="39">
        <f>IFERROR(VLOOKUP(Tableau1[[#This Row],[Abs.]],Tmotif[],3,0),0)</f>
        <v>0</v>
      </c>
      <c r="M1448" s="46">
        <f ca="1">IF(WEEKDAY(Tableau1[[#This Row],[Date]],2)&lt;7,0,MAX(0,SUM(OFFSET(Tableau1[[#This Row],[Heures]],-6,,7))+SUM(OFFSET(Tableau1[[#This Row],[H_Abs]],-6,,7))-_HS))</f>
        <v>0</v>
      </c>
    </row>
    <row r="1449" spans="2:13" ht="15" hidden="1" customHeight="1" x14ac:dyDescent="0.25">
      <c r="B1449" s="31">
        <f>WEEKNUM(Tableau1[[#This Row],[Date]])</f>
        <v>51</v>
      </c>
      <c r="C1449" s="32">
        <f>debut+ROW()-ROW(Tableau1[[#Headers],[Date]])-1</f>
        <v>46737</v>
      </c>
      <c r="D1449" s="33" t="str">
        <f>UPPER(TEXT((Tableau1[[#This Row],[Date]]),"mmmm"))</f>
        <v>DÉCEMBRE</v>
      </c>
      <c r="E1449" s="33">
        <f>YEAR(Tableau1[[#This Row],[Date]])</f>
        <v>2027</v>
      </c>
      <c r="F1449" s="34"/>
      <c r="G1449" s="34"/>
      <c r="H1449" s="34"/>
      <c r="I1449" s="34"/>
      <c r="J1449" s="34"/>
      <c r="K1449" s="39">
        <f>MOD(Tableau1[[#This Row],[Fin
apm]]-Tableau1[[#This Row],[Début
apm]],1)+MOD(Tableau1[[#This Row],[Fin
matin]]-Tableau1[[#This Row],[Début
matin]],1)</f>
        <v>0</v>
      </c>
      <c r="L1449" s="39">
        <f>IFERROR(VLOOKUP(Tableau1[[#This Row],[Abs.]],Tmotif[],3,0),0)</f>
        <v>0</v>
      </c>
      <c r="M1449" s="46">
        <f ca="1">IF(WEEKDAY(Tableau1[[#This Row],[Date]],2)&lt;7,0,MAX(0,SUM(OFFSET(Tableau1[[#This Row],[Heures]],-6,,7))+SUM(OFFSET(Tableau1[[#This Row],[H_Abs]],-6,,7))-_HS))</f>
        <v>0</v>
      </c>
    </row>
    <row r="1450" spans="2:13" ht="15" hidden="1" customHeight="1" x14ac:dyDescent="0.25">
      <c r="B1450" s="31">
        <f>WEEKNUM(Tableau1[[#This Row],[Date]])</f>
        <v>51</v>
      </c>
      <c r="C1450" s="32">
        <f>debut+ROW()-ROW(Tableau1[[#Headers],[Date]])-1</f>
        <v>46738</v>
      </c>
      <c r="D1450" s="33" t="str">
        <f>UPPER(TEXT((Tableau1[[#This Row],[Date]]),"mmmm"))</f>
        <v>DÉCEMBRE</v>
      </c>
      <c r="E1450" s="33">
        <f>YEAR(Tableau1[[#This Row],[Date]])</f>
        <v>2027</v>
      </c>
      <c r="F1450" s="34"/>
      <c r="G1450" s="34"/>
      <c r="H1450" s="34"/>
      <c r="I1450" s="34"/>
      <c r="J1450" s="34"/>
      <c r="K1450" s="39">
        <f>MOD(Tableau1[[#This Row],[Fin
apm]]-Tableau1[[#This Row],[Début
apm]],1)+MOD(Tableau1[[#This Row],[Fin
matin]]-Tableau1[[#This Row],[Début
matin]],1)</f>
        <v>0</v>
      </c>
      <c r="L1450" s="39">
        <f>IFERROR(VLOOKUP(Tableau1[[#This Row],[Abs.]],Tmotif[],3,0),0)</f>
        <v>0</v>
      </c>
      <c r="M1450" s="46">
        <f ca="1">IF(WEEKDAY(Tableau1[[#This Row],[Date]],2)&lt;7,0,MAX(0,SUM(OFFSET(Tableau1[[#This Row],[Heures]],-6,,7))+SUM(OFFSET(Tableau1[[#This Row],[H_Abs]],-6,,7))-_HS))</f>
        <v>0</v>
      </c>
    </row>
    <row r="1451" spans="2:13" ht="15" hidden="1" customHeight="1" x14ac:dyDescent="0.25">
      <c r="B1451" s="31">
        <f>WEEKNUM(Tableau1[[#This Row],[Date]])</f>
        <v>51</v>
      </c>
      <c r="C1451" s="32">
        <f>debut+ROW()-ROW(Tableau1[[#Headers],[Date]])-1</f>
        <v>46739</v>
      </c>
      <c r="D1451" s="33" t="str">
        <f>UPPER(TEXT((Tableau1[[#This Row],[Date]]),"mmmm"))</f>
        <v>DÉCEMBRE</v>
      </c>
      <c r="E1451" s="33">
        <f>YEAR(Tableau1[[#This Row],[Date]])</f>
        <v>2027</v>
      </c>
      <c r="F1451" s="34"/>
      <c r="G1451" s="34"/>
      <c r="H1451" s="34"/>
      <c r="I1451" s="34"/>
      <c r="J1451" s="34"/>
      <c r="K1451" s="39">
        <f>MOD(Tableau1[[#This Row],[Fin
apm]]-Tableau1[[#This Row],[Début
apm]],1)+MOD(Tableau1[[#This Row],[Fin
matin]]-Tableau1[[#This Row],[Début
matin]],1)</f>
        <v>0</v>
      </c>
      <c r="L1451" s="39">
        <f>IFERROR(VLOOKUP(Tableau1[[#This Row],[Abs.]],Tmotif[],3,0),0)</f>
        <v>0</v>
      </c>
      <c r="M1451" s="46">
        <f ca="1">IF(WEEKDAY(Tableau1[[#This Row],[Date]],2)&lt;7,0,MAX(0,SUM(OFFSET(Tableau1[[#This Row],[Heures]],-6,,7))+SUM(OFFSET(Tableau1[[#This Row],[H_Abs]],-6,,7))-_HS))</f>
        <v>0</v>
      </c>
    </row>
    <row r="1452" spans="2:13" ht="15" hidden="1" customHeight="1" x14ac:dyDescent="0.25">
      <c r="B1452" s="31">
        <f>WEEKNUM(Tableau1[[#This Row],[Date]])</f>
        <v>52</v>
      </c>
      <c r="C1452" s="32">
        <f>debut+ROW()-ROW(Tableau1[[#Headers],[Date]])-1</f>
        <v>46740</v>
      </c>
      <c r="D1452" s="33" t="str">
        <f>UPPER(TEXT((Tableau1[[#This Row],[Date]]),"mmmm"))</f>
        <v>DÉCEMBRE</v>
      </c>
      <c r="E1452" s="33">
        <f>YEAR(Tableau1[[#This Row],[Date]])</f>
        <v>2027</v>
      </c>
      <c r="F1452" s="34"/>
      <c r="G1452" s="34"/>
      <c r="H1452" s="34"/>
      <c r="I1452" s="34"/>
      <c r="J1452" s="34"/>
      <c r="K1452" s="39">
        <f>MOD(Tableau1[[#This Row],[Fin
apm]]-Tableau1[[#This Row],[Début
apm]],1)+MOD(Tableau1[[#This Row],[Fin
matin]]-Tableau1[[#This Row],[Début
matin]],1)</f>
        <v>0</v>
      </c>
      <c r="L1452" s="39">
        <f>IFERROR(VLOOKUP(Tableau1[[#This Row],[Abs.]],Tmotif[],3,0),0)</f>
        <v>0</v>
      </c>
      <c r="M1452" s="46">
        <f ca="1">IF(WEEKDAY(Tableau1[[#This Row],[Date]],2)&lt;7,0,MAX(0,SUM(OFFSET(Tableau1[[#This Row],[Heures]],-6,,7))+SUM(OFFSET(Tableau1[[#This Row],[H_Abs]],-6,,7))-_HS))</f>
        <v>0</v>
      </c>
    </row>
    <row r="1453" spans="2:13" ht="15" hidden="1" customHeight="1" x14ac:dyDescent="0.25">
      <c r="B1453" s="31">
        <f>WEEKNUM(Tableau1[[#This Row],[Date]])</f>
        <v>52</v>
      </c>
      <c r="C1453" s="32">
        <f>debut+ROW()-ROW(Tableau1[[#Headers],[Date]])-1</f>
        <v>46741</v>
      </c>
      <c r="D1453" s="33" t="str">
        <f>UPPER(TEXT((Tableau1[[#This Row],[Date]]),"mmmm"))</f>
        <v>DÉCEMBRE</v>
      </c>
      <c r="E1453" s="33">
        <f>YEAR(Tableau1[[#This Row],[Date]])</f>
        <v>2027</v>
      </c>
      <c r="F1453" s="34"/>
      <c r="G1453" s="34"/>
      <c r="H1453" s="34"/>
      <c r="I1453" s="34"/>
      <c r="J1453" s="34"/>
      <c r="K1453" s="39"/>
      <c r="L1453" s="39"/>
      <c r="M1453" s="46">
        <f ca="1">IF(WEEKDAY(Tableau1[[#This Row],[Date]],2)&lt;7,0,MAX(0,SUM(OFFSET(Tableau1[[#This Row],[Heures]],-6,,7))+SUM(OFFSET(Tableau1[[#This Row],[H_Abs]],-6,,7))-_HS))</f>
        <v>0</v>
      </c>
    </row>
    <row r="1454" spans="2:13" ht="15" hidden="1" customHeight="1" x14ac:dyDescent="0.25">
      <c r="B1454" s="31">
        <f>WEEKNUM(Tableau1[[#This Row],[Date]])</f>
        <v>52</v>
      </c>
      <c r="C1454" s="32">
        <f>debut+ROW()-ROW(Tableau1[[#Headers],[Date]])-1</f>
        <v>46742</v>
      </c>
      <c r="D1454" s="33" t="str">
        <f>UPPER(TEXT((Tableau1[[#This Row],[Date]]),"mmmm"))</f>
        <v>DÉCEMBRE</v>
      </c>
      <c r="E1454" s="33">
        <f>YEAR(Tableau1[[#This Row],[Date]])</f>
        <v>2027</v>
      </c>
      <c r="F1454" s="34"/>
      <c r="G1454" s="34"/>
      <c r="H1454" s="34"/>
      <c r="I1454" s="34"/>
      <c r="J1454" s="34"/>
      <c r="K1454" s="39"/>
      <c r="L1454" s="39"/>
      <c r="M1454" s="46">
        <f ca="1">IF(WEEKDAY(Tableau1[[#This Row],[Date]],2)&lt;7,0,MAX(0,SUM(OFFSET(Tableau1[[#This Row],[Heures]],-6,,7))+SUM(OFFSET(Tableau1[[#This Row],[H_Abs]],-6,,7))-_HS))</f>
        <v>0</v>
      </c>
    </row>
    <row r="1455" spans="2:13" ht="15" hidden="1" customHeight="1" x14ac:dyDescent="0.25">
      <c r="B1455" s="31">
        <f>WEEKNUM(Tableau1[[#This Row],[Date]])</f>
        <v>52</v>
      </c>
      <c r="C1455" s="32">
        <f>debut+ROW()-ROW(Tableau1[[#Headers],[Date]])-1</f>
        <v>46743</v>
      </c>
      <c r="D1455" s="33" t="str">
        <f>UPPER(TEXT((Tableau1[[#This Row],[Date]]),"mmmm"))</f>
        <v>DÉCEMBRE</v>
      </c>
      <c r="E1455" s="33">
        <f>YEAR(Tableau1[[#This Row],[Date]])</f>
        <v>2027</v>
      </c>
      <c r="F1455" s="34"/>
      <c r="G1455" s="34"/>
      <c r="H1455" s="34"/>
      <c r="I1455" s="34"/>
      <c r="J1455" s="34"/>
      <c r="K1455" s="39"/>
      <c r="L1455" s="39"/>
      <c r="M1455" s="46">
        <f ca="1">IF(WEEKDAY(Tableau1[[#This Row],[Date]],2)&lt;7,0,MAX(0,SUM(OFFSET(Tableau1[[#This Row],[Heures]],-6,,7))+SUM(OFFSET(Tableau1[[#This Row],[H_Abs]],-6,,7))-_HS))</f>
        <v>0</v>
      </c>
    </row>
    <row r="1456" spans="2:13" ht="15" hidden="1" customHeight="1" x14ac:dyDescent="0.25">
      <c r="B1456" s="31">
        <f>WEEKNUM(Tableau1[[#This Row],[Date]])</f>
        <v>52</v>
      </c>
      <c r="C1456" s="32">
        <f>debut+ROW()-ROW(Tableau1[[#Headers],[Date]])-1</f>
        <v>46744</v>
      </c>
      <c r="D1456" s="33" t="str">
        <f>UPPER(TEXT((Tableau1[[#This Row],[Date]]),"mmmm"))</f>
        <v>DÉCEMBRE</v>
      </c>
      <c r="E1456" s="33">
        <f>YEAR(Tableau1[[#This Row],[Date]])</f>
        <v>2027</v>
      </c>
      <c r="F1456" s="34"/>
      <c r="G1456" s="34"/>
      <c r="H1456" s="34"/>
      <c r="I1456" s="34"/>
      <c r="J1456" s="34"/>
      <c r="K1456" s="39"/>
      <c r="L1456" s="39"/>
      <c r="M1456" s="46">
        <f ca="1">IF(WEEKDAY(Tableau1[[#This Row],[Date]],2)&lt;7,0,MAX(0,SUM(OFFSET(Tableau1[[#This Row],[Heures]],-6,,7))+SUM(OFFSET(Tableau1[[#This Row],[H_Abs]],-6,,7))-_HS))</f>
        <v>0</v>
      </c>
    </row>
    <row r="1457" spans="2:13" ht="15" hidden="1" customHeight="1" x14ac:dyDescent="0.25">
      <c r="B1457" s="31">
        <f>WEEKNUM(Tableau1[[#This Row],[Date]])</f>
        <v>52</v>
      </c>
      <c r="C1457" s="32">
        <f>debut+ROW()-ROW(Tableau1[[#Headers],[Date]])-1</f>
        <v>46745</v>
      </c>
      <c r="D1457" s="33" t="str">
        <f>UPPER(TEXT((Tableau1[[#This Row],[Date]]),"mmmm"))</f>
        <v>DÉCEMBRE</v>
      </c>
      <c r="E1457" s="33">
        <f>YEAR(Tableau1[[#This Row],[Date]])</f>
        <v>2027</v>
      </c>
      <c r="F1457" s="34"/>
      <c r="G1457" s="34"/>
      <c r="H1457" s="34"/>
      <c r="I1457" s="34"/>
      <c r="J1457" s="34"/>
      <c r="K1457" s="39"/>
      <c r="L1457" s="39"/>
      <c r="M1457" s="46">
        <f ca="1">IF(WEEKDAY(Tableau1[[#This Row],[Date]],2)&lt;7,0,MAX(0,SUM(OFFSET(Tableau1[[#This Row],[Heures]],-6,,7))+SUM(OFFSET(Tableau1[[#This Row],[H_Abs]],-6,,7))-_HS))</f>
        <v>0</v>
      </c>
    </row>
    <row r="1458" spans="2:13" ht="15" hidden="1" customHeight="1" x14ac:dyDescent="0.25">
      <c r="B1458" s="31">
        <f>WEEKNUM(Tableau1[[#This Row],[Date]])</f>
        <v>52</v>
      </c>
      <c r="C1458" s="32">
        <f>debut+ROW()-ROW(Tableau1[[#Headers],[Date]])-1</f>
        <v>46746</v>
      </c>
      <c r="D1458" s="33" t="str">
        <f>UPPER(TEXT((Tableau1[[#This Row],[Date]]),"mmmm"))</f>
        <v>DÉCEMBRE</v>
      </c>
      <c r="E1458" s="33">
        <f>YEAR(Tableau1[[#This Row],[Date]])</f>
        <v>2027</v>
      </c>
      <c r="F1458" s="34"/>
      <c r="G1458" s="34"/>
      <c r="H1458" s="34"/>
      <c r="I1458" s="34"/>
      <c r="J1458" s="34"/>
      <c r="K1458" s="39">
        <f>MOD(Tableau1[[#This Row],[Fin
apm]]-Tableau1[[#This Row],[Début
apm]],1)+MOD(Tableau1[[#This Row],[Fin
matin]]-Tableau1[[#This Row],[Début
matin]],1)</f>
        <v>0</v>
      </c>
      <c r="L1458" s="39">
        <f>IFERROR(VLOOKUP(Tableau1[[#This Row],[Abs.]],Tmotif[],3,0),0)</f>
        <v>0</v>
      </c>
      <c r="M1458" s="46">
        <f ca="1">IF(WEEKDAY(Tableau1[[#This Row],[Date]],2)&lt;7,0,MAX(0,SUM(OFFSET(Tableau1[[#This Row],[Heures]],-6,,7))+SUM(OFFSET(Tableau1[[#This Row],[H_Abs]],-6,,7))-_HS))</f>
        <v>0</v>
      </c>
    </row>
    <row r="1459" spans="2:13" ht="15" hidden="1" customHeight="1" x14ac:dyDescent="0.25">
      <c r="B1459" s="31">
        <f>WEEKNUM(Tableau1[[#This Row],[Date]])</f>
        <v>53</v>
      </c>
      <c r="C1459" s="32">
        <f>debut+ROW()-ROW(Tableau1[[#Headers],[Date]])-1</f>
        <v>46747</v>
      </c>
      <c r="D1459" s="33" t="str">
        <f>UPPER(TEXT((Tableau1[[#This Row],[Date]]),"mmmm"))</f>
        <v>DÉCEMBRE</v>
      </c>
      <c r="E1459" s="33">
        <f>YEAR(Tableau1[[#This Row],[Date]])</f>
        <v>2027</v>
      </c>
      <c r="F1459" s="34"/>
      <c r="G1459" s="34"/>
      <c r="H1459" s="34"/>
      <c r="I1459" s="34"/>
      <c r="J1459" s="34"/>
      <c r="K1459" s="39">
        <f>MOD(Tableau1[[#This Row],[Fin
apm]]-Tableau1[[#This Row],[Début
apm]],1)+MOD(Tableau1[[#This Row],[Fin
matin]]-Tableau1[[#This Row],[Début
matin]],1)</f>
        <v>0</v>
      </c>
      <c r="L1459" s="39">
        <f>IFERROR(VLOOKUP(Tableau1[[#This Row],[Abs.]],Tmotif[],3,0),0)</f>
        <v>0</v>
      </c>
      <c r="M1459" s="47">
        <f ca="1">IF(WEEKDAY(Tableau1[[#This Row],[Date]],2)&lt;7,0,MAX(0,SUM(OFFSET(Tableau1[[#This Row],[Heures]],-6,,7))+SUM(OFFSET(Tableau1[[#This Row],[H_Abs]],-6,,7))-_HS))</f>
        <v>0</v>
      </c>
    </row>
    <row r="1460" spans="2:13" ht="15" hidden="1" customHeight="1" x14ac:dyDescent="0.25">
      <c r="B1460" s="31">
        <f>WEEKNUM(Tableau1[[#This Row],[Date]])</f>
        <v>53</v>
      </c>
      <c r="C1460" s="32">
        <f>debut+ROW()-ROW(Tableau1[[#Headers],[Date]])-1</f>
        <v>46748</v>
      </c>
      <c r="D1460" s="33" t="str">
        <f>UPPER(TEXT((Tableau1[[#This Row],[Date]]),"mmmm"))</f>
        <v>DÉCEMBRE</v>
      </c>
      <c r="E1460" s="33">
        <f>YEAR(Tableau1[[#This Row],[Date]])</f>
        <v>2027</v>
      </c>
      <c r="F1460" s="34"/>
      <c r="G1460" s="34"/>
      <c r="H1460" s="34"/>
      <c r="I1460" s="34"/>
      <c r="J1460" s="34"/>
      <c r="K1460" s="39">
        <f>MOD(Tableau1[[#This Row],[Fin
apm]]-Tableau1[[#This Row],[Début
apm]],1)+MOD(Tableau1[[#This Row],[Fin
matin]]-Tableau1[[#This Row],[Début
matin]],1)</f>
        <v>0</v>
      </c>
      <c r="L1460" s="39">
        <f>IFERROR(VLOOKUP(Tableau1[[#This Row],[Abs.]],Tmotif[],3,0),0)</f>
        <v>0</v>
      </c>
      <c r="M1460" s="46">
        <f ca="1">IF(WEEKDAY(Tableau1[[#This Row],[Date]],2)&lt;7,0,MAX(0,SUM(OFFSET(Tableau1[[#This Row],[Heures]],-6,,7))+SUM(OFFSET(Tableau1[[#This Row],[H_Abs]],-6,,7))-_HS))</f>
        <v>0</v>
      </c>
    </row>
    <row r="1461" spans="2:13" ht="15" hidden="1" customHeight="1" x14ac:dyDescent="0.25">
      <c r="B1461" s="31">
        <f>WEEKNUM(Tableau1[[#This Row],[Date]])</f>
        <v>53</v>
      </c>
      <c r="C1461" s="32">
        <f>debut+ROW()-ROW(Tableau1[[#Headers],[Date]])-1</f>
        <v>46749</v>
      </c>
      <c r="D1461" s="33" t="str">
        <f>UPPER(TEXT((Tableau1[[#This Row],[Date]]),"mmmm"))</f>
        <v>DÉCEMBRE</v>
      </c>
      <c r="E1461" s="33">
        <f>YEAR(Tableau1[[#This Row],[Date]])</f>
        <v>2027</v>
      </c>
      <c r="F1461" s="34"/>
      <c r="G1461" s="34"/>
      <c r="H1461" s="34"/>
      <c r="I1461" s="34"/>
      <c r="J1461" s="34"/>
      <c r="K1461" s="39">
        <f>MOD(Tableau1[[#This Row],[Fin
apm]]-Tableau1[[#This Row],[Début
apm]],1)+MOD(Tableau1[[#This Row],[Fin
matin]]-Tableau1[[#This Row],[Début
matin]],1)</f>
        <v>0</v>
      </c>
      <c r="L1461" s="39">
        <f>IFERROR(VLOOKUP(Tableau1[[#This Row],[Abs.]],Tmotif[],3,0),0)</f>
        <v>0</v>
      </c>
      <c r="M1461" s="46">
        <f ca="1">IF(WEEKDAY(Tableau1[[#This Row],[Date]],2)&lt;7,0,MAX(0,SUM(OFFSET(Tableau1[[#This Row],[Heures]],-6,,7))+SUM(OFFSET(Tableau1[[#This Row],[H_Abs]],-6,,7))-_HS))</f>
        <v>0</v>
      </c>
    </row>
    <row r="1462" spans="2:13" ht="15" hidden="1" customHeight="1" x14ac:dyDescent="0.25">
      <c r="B1462" s="31">
        <f>WEEKNUM(Tableau1[[#This Row],[Date]])</f>
        <v>53</v>
      </c>
      <c r="C1462" s="32">
        <f>debut+ROW()-ROW(Tableau1[[#Headers],[Date]])-1</f>
        <v>46750</v>
      </c>
      <c r="D1462" s="33" t="str">
        <f>UPPER(TEXT((Tableau1[[#This Row],[Date]]),"mmmm"))</f>
        <v>DÉCEMBRE</v>
      </c>
      <c r="E1462" s="33">
        <f>YEAR(Tableau1[[#This Row],[Date]])</f>
        <v>2027</v>
      </c>
      <c r="F1462" s="34"/>
      <c r="G1462" s="34"/>
      <c r="H1462" s="34"/>
      <c r="I1462" s="34"/>
      <c r="J1462" s="34"/>
      <c r="K1462" s="39">
        <f>MOD(Tableau1[[#This Row],[Fin
apm]]-Tableau1[[#This Row],[Début
apm]],1)+MOD(Tableau1[[#This Row],[Fin
matin]]-Tableau1[[#This Row],[Début
matin]],1)</f>
        <v>0</v>
      </c>
      <c r="L1462" s="39">
        <f>IFERROR(VLOOKUP(Tableau1[[#This Row],[Abs.]],Tmotif[],3,0),0)</f>
        <v>0</v>
      </c>
      <c r="M1462" s="46">
        <f ca="1">IF(WEEKDAY(Tableau1[[#This Row],[Date]],2)&lt;7,0,MAX(0,SUM(OFFSET(Tableau1[[#This Row],[Heures]],-6,,7))+SUM(OFFSET(Tableau1[[#This Row],[H_Abs]],-6,,7))-_HS))</f>
        <v>0</v>
      </c>
    </row>
    <row r="1463" spans="2:13" ht="15" hidden="1" customHeight="1" x14ac:dyDescent="0.25">
      <c r="B1463" s="31">
        <f>WEEKNUM(Tableau1[[#This Row],[Date]])</f>
        <v>53</v>
      </c>
      <c r="C1463" s="32">
        <f>debut+ROW()-ROW(Tableau1[[#Headers],[Date]])-1</f>
        <v>46751</v>
      </c>
      <c r="D1463" s="33" t="str">
        <f>UPPER(TEXT((Tableau1[[#This Row],[Date]]),"mmmm"))</f>
        <v>DÉCEMBRE</v>
      </c>
      <c r="E1463" s="33">
        <f>YEAR(Tableau1[[#This Row],[Date]])</f>
        <v>2027</v>
      </c>
      <c r="F1463" s="34"/>
      <c r="G1463" s="34"/>
      <c r="H1463" s="34"/>
      <c r="I1463" s="34"/>
      <c r="J1463" s="34"/>
      <c r="K1463" s="39">
        <f>MOD(Tableau1[[#This Row],[Fin
apm]]-Tableau1[[#This Row],[Début
apm]],1)+MOD(Tableau1[[#This Row],[Fin
matin]]-Tableau1[[#This Row],[Début
matin]],1)</f>
        <v>0</v>
      </c>
      <c r="L1463" s="39">
        <f>IFERROR(VLOOKUP(Tableau1[[#This Row],[Abs.]],Tmotif[],3,0),0)</f>
        <v>0</v>
      </c>
      <c r="M1463" s="46">
        <f ca="1">IF(WEEKDAY(Tableau1[[#This Row],[Date]],2)&lt;7,0,MAX(0,SUM(OFFSET(Tableau1[[#This Row],[Heures]],-6,,7))+SUM(OFFSET(Tableau1[[#This Row],[H_Abs]],-6,,7))-_HS))</f>
        <v>0</v>
      </c>
    </row>
    <row r="1464" spans="2:13" ht="15" hidden="1" customHeight="1" x14ac:dyDescent="0.25">
      <c r="B1464" s="31">
        <f>WEEKNUM(Tableau1[[#This Row],[Date]])</f>
        <v>53</v>
      </c>
      <c r="C1464" s="32">
        <f>debut+ROW()-ROW(Tableau1[[#Headers],[Date]])-1</f>
        <v>46752</v>
      </c>
      <c r="D1464" s="33" t="str">
        <f>UPPER(TEXT((Tableau1[[#This Row],[Date]]),"mmmm"))</f>
        <v>DÉCEMBRE</v>
      </c>
      <c r="E1464" s="33">
        <f>YEAR(Tableau1[[#This Row],[Date]])</f>
        <v>2027</v>
      </c>
      <c r="F1464" s="34"/>
      <c r="G1464" s="34"/>
      <c r="H1464" s="34"/>
      <c r="I1464" s="34"/>
      <c r="J1464" s="34"/>
      <c r="K1464" s="39">
        <f>MOD(Tableau1[[#This Row],[Fin
apm]]-Tableau1[[#This Row],[Début
apm]],1)+MOD(Tableau1[[#This Row],[Fin
matin]]-Tableau1[[#This Row],[Début
matin]],1)</f>
        <v>0</v>
      </c>
      <c r="L1464" s="39">
        <f>IFERROR(VLOOKUP(Tableau1[[#This Row],[Abs.]],Tmotif[],3,0),0)</f>
        <v>0</v>
      </c>
      <c r="M1464" s="46">
        <f ca="1">IF(WEEKDAY(Tableau1[[#This Row],[Date]],2)&lt;7,0,MAX(0,SUM(OFFSET(Tableau1[[#This Row],[Heures]],-6,,7))+SUM(OFFSET(Tableau1[[#This Row],[H_Abs]],-6,,7))-_HS))</f>
        <v>0</v>
      </c>
    </row>
    <row r="1465" spans="2:13" ht="15" customHeight="1" x14ac:dyDescent="0.25">
      <c r="B1465" s="40"/>
      <c r="C1465" s="41" t="s">
        <v>37</v>
      </c>
      <c r="D1465" s="42"/>
      <c r="E1465" s="42"/>
      <c r="F1465" s="42"/>
      <c r="G1465" s="43"/>
      <c r="H1465" s="43"/>
      <c r="I1465" s="43"/>
      <c r="J1465" s="42">
        <f>SUBTOTAL(103,Tableau1[Abs.])</f>
        <v>3</v>
      </c>
      <c r="K1465" s="44">
        <f>SUBTOTAL(109,Tableau1[Heures])</f>
        <v>30.625000000000046</v>
      </c>
      <c r="L1465" s="42"/>
      <c r="M1465" s="44">
        <f ca="1">SUBTOTAL(109,Tableau1[HS])</f>
        <v>0.29166666666666652</v>
      </c>
    </row>
  </sheetData>
  <conditionalFormatting sqref="B4:M1464">
    <cfRule type="expression" dxfId="37" priority="2">
      <formula>WEEKDAY($C4,2)=7</formula>
    </cfRule>
  </conditionalFormatting>
  <conditionalFormatting sqref="B4:B1464">
    <cfRule type="expression" dxfId="41" priority="1">
      <formula>WEEKDAY($C4,2)&lt;&gt;4</formula>
    </cfRule>
  </conditionalFormatting>
  <conditionalFormatting sqref="C4:M1464">
    <cfRule type="expression" dxfId="36" priority="3">
      <formula>COUNTIF(_JF,$C4)</formula>
    </cfRule>
    <cfRule type="expression" dxfId="35" priority="4">
      <formula>WEEKDAY($C4,2)&gt;5</formula>
    </cfRule>
    <cfRule type="expression" dxfId="34" priority="5">
      <formula>$C4=TODAY()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param!$A$5:$A$11</xm:f>
          </x14:formula1>
          <xm:sqref>J4:J1464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</vt:lpstr>
      <vt:lpstr>calendrier</vt:lpstr>
      <vt:lpstr>Tableau Récap. par personne</vt:lpstr>
      <vt:lpstr>NOM Prénom</vt:lpstr>
      <vt:lpstr>_HS</vt:lpstr>
      <vt:lpstr>_JF</vt:lpstr>
      <vt:lpstr>debut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Yasemin KOCK</cp:lastModifiedBy>
  <cp:lastPrinted>2024-04-08T13:42:46Z</cp:lastPrinted>
  <dcterms:created xsi:type="dcterms:W3CDTF">2020-10-31T07:24:25Z</dcterms:created>
  <dcterms:modified xsi:type="dcterms:W3CDTF">2024-04-19T09:56:43Z</dcterms:modified>
</cp:coreProperties>
</file>