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MO\OneDrive\Images\"/>
    </mc:Choice>
  </mc:AlternateContent>
  <bookViews>
    <workbookView xWindow="0" yWindow="0" windowWidth="23040" windowHeight="8676" activeTab="1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(1)'!$A$1:$AD$178</definedName>
    <definedName name="Boxes">Listes!$C$1:$C$14</definedName>
    <definedName name="CodeBarre">Tableau1[Code Barre]</definedName>
    <definedName name="Compartiments">Listes!$A$1:$A$4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4" i="5" l="1"/>
  <c r="H204" i="5"/>
  <c r="A196" i="5" l="1"/>
  <c r="H196" i="5"/>
  <c r="A201" i="5"/>
  <c r="H201" i="5"/>
  <c r="A198" i="5"/>
  <c r="H198" i="5"/>
  <c r="A193" i="5"/>
  <c r="H193" i="5"/>
  <c r="A192" i="5"/>
  <c r="H192" i="5"/>
  <c r="A194" i="5"/>
  <c r="H194" i="5"/>
  <c r="A195" i="5"/>
  <c r="H195" i="5"/>
  <c r="A191" i="5"/>
  <c r="H191" i="5"/>
  <c r="A203" i="5"/>
  <c r="H203" i="5"/>
  <c r="A200" i="5"/>
  <c r="H200" i="5"/>
  <c r="A202" i="5" l="1"/>
  <c r="H202" i="5"/>
  <c r="A199" i="5"/>
  <c r="H199" i="5"/>
  <c r="A197" i="5"/>
  <c r="H197" i="5"/>
  <c r="A178" i="5"/>
  <c r="H178" i="5"/>
  <c r="A176" i="5"/>
  <c r="H176" i="5"/>
  <c r="A182" i="5"/>
  <c r="H182" i="5"/>
  <c r="A184" i="5"/>
  <c r="H184" i="5"/>
  <c r="A179" i="5"/>
  <c r="H179" i="5"/>
  <c r="A181" i="5"/>
  <c r="H181" i="5"/>
  <c r="A174" i="5"/>
  <c r="H174" i="5"/>
  <c r="A183" i="5"/>
  <c r="H183" i="5"/>
  <c r="A186" i="5"/>
  <c r="H186" i="5"/>
  <c r="A188" i="5"/>
  <c r="H188" i="5"/>
  <c r="A173" i="5"/>
  <c r="H173" i="5"/>
  <c r="A185" i="5"/>
  <c r="H185" i="5"/>
  <c r="A175" i="5"/>
  <c r="H175" i="5"/>
  <c r="A187" i="5"/>
  <c r="H187" i="5"/>
  <c r="A190" i="5"/>
  <c r="H190" i="5"/>
  <c r="A189" i="5"/>
  <c r="H189" i="5"/>
  <c r="A180" i="5"/>
  <c r="H180" i="5"/>
  <c r="A177" i="5"/>
  <c r="H177" i="5"/>
  <c r="A172" i="5"/>
  <c r="H172" i="5"/>
  <c r="A165" i="5"/>
  <c r="H165" i="5"/>
  <c r="A168" i="5"/>
  <c r="H168" i="5"/>
  <c r="A169" i="5"/>
  <c r="H169" i="5"/>
  <c r="A171" i="5"/>
  <c r="H171" i="5"/>
  <c r="A170" i="5"/>
  <c r="H170" i="5"/>
  <c r="A167" i="5" l="1"/>
  <c r="H167" i="5"/>
  <c r="A166" i="5"/>
  <c r="H166" i="5"/>
  <c r="A164" i="5"/>
  <c r="H164" i="5"/>
  <c r="A105" i="5" l="1"/>
  <c r="H105" i="5"/>
  <c r="A102" i="5"/>
  <c r="H102" i="5"/>
  <c r="A98" i="5"/>
  <c r="H98" i="5"/>
  <c r="A99" i="5"/>
  <c r="H99" i="5"/>
  <c r="A108" i="5"/>
  <c r="H108" i="5"/>
  <c r="A107" i="5"/>
  <c r="H107" i="5"/>
  <c r="A109" i="5"/>
  <c r="H109" i="5"/>
  <c r="A97" i="5"/>
  <c r="H97" i="5"/>
  <c r="A12" i="5" l="1"/>
  <c r="H12" i="5"/>
  <c r="G1" i="5" l="1"/>
  <c r="F1" i="5"/>
  <c r="H4" i="5" l="1"/>
  <c r="H5" i="5"/>
  <c r="H6" i="5"/>
  <c r="H7" i="5"/>
  <c r="H9" i="5"/>
  <c r="H11" i="5"/>
  <c r="H13" i="5"/>
  <c r="H14" i="5"/>
  <c r="H15" i="5"/>
  <c r="H16" i="5"/>
  <c r="H17" i="5"/>
  <c r="H18" i="5"/>
  <c r="H19" i="5"/>
  <c r="H20" i="5"/>
  <c r="H22" i="5"/>
  <c r="H23" i="5"/>
  <c r="H27" i="5"/>
  <c r="H29" i="5"/>
  <c r="H32" i="5"/>
  <c r="H33" i="5"/>
  <c r="H36" i="5"/>
  <c r="H40" i="5"/>
  <c r="H42" i="5"/>
  <c r="H43" i="5"/>
  <c r="H44" i="5"/>
  <c r="H45" i="5"/>
  <c r="H46" i="5"/>
  <c r="H47" i="5"/>
  <c r="H49" i="5"/>
  <c r="H50" i="5"/>
  <c r="H51" i="5"/>
  <c r="H53" i="5"/>
  <c r="H54" i="5"/>
  <c r="H55" i="5"/>
  <c r="H56" i="5"/>
  <c r="H57" i="5"/>
  <c r="H59" i="5"/>
  <c r="H60" i="5"/>
  <c r="H61" i="5"/>
  <c r="H62" i="5"/>
  <c r="H64" i="5"/>
  <c r="H66" i="5"/>
  <c r="H67" i="5"/>
  <c r="H69" i="5"/>
  <c r="H71" i="5"/>
  <c r="H72" i="5"/>
  <c r="H73" i="5"/>
  <c r="H75" i="5"/>
  <c r="H76" i="5"/>
  <c r="H77" i="5"/>
  <c r="H78" i="5"/>
  <c r="H79" i="5"/>
  <c r="H81" i="5"/>
  <c r="H82" i="5"/>
  <c r="H84" i="5"/>
  <c r="H86" i="5"/>
  <c r="H88" i="5"/>
  <c r="H91" i="5"/>
  <c r="H93" i="5"/>
  <c r="H100" i="5"/>
  <c r="H101" i="5"/>
  <c r="H104" i="5"/>
  <c r="H106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6" i="5"/>
  <c r="H127" i="5"/>
  <c r="H129" i="5"/>
  <c r="H130" i="5"/>
  <c r="H131" i="5"/>
  <c r="H132" i="5"/>
  <c r="H133" i="5"/>
  <c r="H136" i="5"/>
  <c r="H137" i="5"/>
  <c r="H138" i="5"/>
  <c r="H140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9" i="5"/>
  <c r="H160" i="5"/>
  <c r="H161" i="5"/>
  <c r="H163" i="5"/>
  <c r="H3" i="5"/>
  <c r="A4" i="5" l="1"/>
  <c r="A5" i="5"/>
  <c r="A6" i="5"/>
  <c r="A7" i="5"/>
  <c r="A8" i="5"/>
  <c r="A9" i="5"/>
  <c r="A10" i="5"/>
  <c r="A11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100" i="5"/>
  <c r="A101" i="5"/>
  <c r="A103" i="5"/>
  <c r="A104" i="5"/>
  <c r="A106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3" i="5"/>
  <c r="C2" i="6" l="1"/>
  <c r="B2" i="6"/>
  <c r="E162" i="5" l="1"/>
  <c r="H162" i="5" s="1"/>
  <c r="E157" i="5"/>
  <c r="H157" i="5" s="1"/>
  <c r="E158" i="5"/>
  <c r="H158" i="5" s="1"/>
  <c r="E141" i="5"/>
  <c r="H141" i="5" s="1"/>
  <c r="E139" i="5"/>
  <c r="H139" i="5" s="1"/>
  <c r="E142" i="5"/>
  <c r="H142" i="5" s="1"/>
  <c r="E128" i="5"/>
  <c r="H128" i="5" s="1"/>
  <c r="E135" i="5"/>
  <c r="H135" i="5" s="1"/>
  <c r="E124" i="5"/>
  <c r="H124" i="5" s="1"/>
  <c r="E134" i="5"/>
  <c r="H134" i="5" s="1"/>
  <c r="E125" i="5"/>
  <c r="H125" i="5" s="1"/>
  <c r="E110" i="5"/>
  <c r="H110" i="5" s="1"/>
  <c r="E103" i="5"/>
  <c r="H103" i="5" s="1"/>
  <c r="E94" i="5"/>
  <c r="H94" i="5" s="1"/>
  <c r="E89" i="5"/>
  <c r="H89" i="5" s="1"/>
  <c r="E96" i="5"/>
  <c r="H96" i="5" s="1"/>
  <c r="E90" i="5"/>
  <c r="H90" i="5" s="1"/>
  <c r="E95" i="5"/>
  <c r="H95" i="5" s="1"/>
  <c r="E92" i="5"/>
  <c r="H92" i="5" s="1"/>
  <c r="E87" i="5"/>
  <c r="H87" i="5" s="1"/>
  <c r="E83" i="5"/>
  <c r="H83" i="5" s="1"/>
  <c r="E85" i="5"/>
  <c r="H85" i="5" s="1"/>
  <c r="E80" i="5"/>
  <c r="H80" i="5" s="1"/>
  <c r="E74" i="5"/>
  <c r="H74" i="5" s="1"/>
  <c r="E70" i="5"/>
  <c r="H70" i="5" s="1"/>
  <c r="E68" i="5"/>
  <c r="H68" i="5" s="1"/>
  <c r="E65" i="5"/>
  <c r="H65" i="5" s="1"/>
  <c r="E58" i="5"/>
  <c r="H58" i="5" s="1"/>
  <c r="E63" i="5"/>
  <c r="H63" i="5" s="1"/>
  <c r="E52" i="5"/>
  <c r="H52" i="5" s="1"/>
  <c r="E48" i="5"/>
  <c r="H48" i="5" s="1"/>
  <c r="E39" i="5"/>
  <c r="H39" i="5" s="1"/>
  <c r="E41" i="5"/>
  <c r="H41" i="5" s="1"/>
  <c r="E37" i="5"/>
  <c r="H37" i="5" s="1"/>
  <c r="E35" i="5"/>
  <c r="H35" i="5" s="1"/>
  <c r="E34" i="5"/>
  <c r="H34" i="5" s="1"/>
  <c r="E38" i="5"/>
  <c r="H38" i="5" s="1"/>
  <c r="E28" i="5"/>
  <c r="H28" i="5" s="1"/>
  <c r="E31" i="5"/>
  <c r="H31" i="5" s="1"/>
  <c r="E30" i="5"/>
  <c r="H30" i="5" s="1"/>
  <c r="E26" i="5"/>
  <c r="H26" i="5" s="1"/>
  <c r="E24" i="5"/>
  <c r="H24" i="5" s="1"/>
  <c r="E25" i="5"/>
  <c r="H25" i="5" s="1"/>
  <c r="E21" i="5"/>
  <c r="H21" i="5" s="1"/>
  <c r="E8" i="5"/>
  <c r="E10" i="5"/>
  <c r="H10" i="5" s="1"/>
  <c r="H8" i="5" l="1"/>
  <c r="H1" i="5" s="1"/>
  <c r="E1" i="5"/>
  <c r="L8" i="3"/>
  <c r="L7" i="3"/>
  <c r="H6" i="3"/>
  <c r="F6" i="3"/>
  <c r="F5" i="3"/>
  <c r="F4" i="3"/>
  <c r="AC78" i="3" l="1"/>
  <c r="AD78" i="3" s="1"/>
  <c r="AC79" i="3"/>
  <c r="AD79" i="3" s="1"/>
  <c r="AC80" i="3"/>
  <c r="AD80" i="3" s="1"/>
  <c r="AC81" i="3"/>
  <c r="AD81" i="3" s="1"/>
  <c r="AC82" i="3"/>
  <c r="AD82" i="3" s="1"/>
  <c r="AC83" i="3"/>
  <c r="AD83" i="3" s="1"/>
  <c r="AC84" i="3"/>
  <c r="AD84" i="3" s="1"/>
  <c r="AC85" i="3"/>
  <c r="AD85" i="3" s="1"/>
  <c r="AC86" i="3"/>
  <c r="AD86" i="3" s="1"/>
  <c r="AC87" i="3"/>
  <c r="AD87" i="3" s="1"/>
  <c r="AC88" i="3"/>
  <c r="AD88" i="3" s="1"/>
  <c r="AC89" i="3"/>
  <c r="AD89" i="3" s="1"/>
  <c r="AA78" i="3"/>
  <c r="AB78" i="3" s="1"/>
  <c r="AA79" i="3"/>
  <c r="AB79" i="3" s="1"/>
  <c r="AA80" i="3"/>
  <c r="AB80" i="3" s="1"/>
  <c r="AA81" i="3"/>
  <c r="AB81" i="3" s="1"/>
  <c r="AA82" i="3"/>
  <c r="AB82" i="3" s="1"/>
  <c r="AA83" i="3"/>
  <c r="AB83" i="3" s="1"/>
  <c r="AA84" i="3"/>
  <c r="AB84" i="3" s="1"/>
  <c r="AA85" i="3"/>
  <c r="AB85" i="3" s="1"/>
  <c r="AA86" i="3"/>
  <c r="AB86" i="3" s="1"/>
  <c r="AA87" i="3"/>
  <c r="AB87" i="3" s="1"/>
  <c r="AA88" i="3"/>
  <c r="AB88" i="3" s="1"/>
  <c r="AA89" i="3"/>
  <c r="AB89" i="3" s="1"/>
  <c r="Y78" i="3"/>
  <c r="Z78" i="3" s="1"/>
  <c r="Y79" i="3"/>
  <c r="Z79" i="3" s="1"/>
  <c r="Y80" i="3"/>
  <c r="Z80" i="3" s="1"/>
  <c r="Y81" i="3"/>
  <c r="Z81" i="3" s="1"/>
  <c r="Y82" i="3"/>
  <c r="Z82" i="3" s="1"/>
  <c r="Y83" i="3"/>
  <c r="Z83" i="3" s="1"/>
  <c r="Y84" i="3"/>
  <c r="Z84" i="3" s="1"/>
  <c r="Y85" i="3"/>
  <c r="Z85" i="3" s="1"/>
  <c r="Y86" i="3"/>
  <c r="Z86" i="3" s="1"/>
  <c r="Y87" i="3"/>
  <c r="Z87" i="3" s="1"/>
  <c r="Y88" i="3"/>
  <c r="Z88" i="3" s="1"/>
  <c r="Y89" i="3"/>
  <c r="W78" i="3"/>
  <c r="X78" i="3" s="1"/>
  <c r="W79" i="3"/>
  <c r="X79" i="3" s="1"/>
  <c r="W80" i="3"/>
  <c r="X80" i="3" s="1"/>
  <c r="W81" i="3"/>
  <c r="X81" i="3" s="1"/>
  <c r="W82" i="3"/>
  <c r="X82" i="3" s="1"/>
  <c r="W83" i="3"/>
  <c r="X83" i="3" s="1"/>
  <c r="W84" i="3"/>
  <c r="X84" i="3" s="1"/>
  <c r="W85" i="3"/>
  <c r="X85" i="3" s="1"/>
  <c r="W86" i="3"/>
  <c r="X86" i="3" s="1"/>
  <c r="W87" i="3"/>
  <c r="X87" i="3" s="1"/>
  <c r="W88" i="3"/>
  <c r="X88" i="3" s="1"/>
  <c r="W89" i="3"/>
  <c r="U78" i="3"/>
  <c r="V78" i="3" s="1"/>
  <c r="U79" i="3"/>
  <c r="V79" i="3" s="1"/>
  <c r="U80" i="3"/>
  <c r="V80" i="3" s="1"/>
  <c r="U81" i="3"/>
  <c r="V81" i="3" s="1"/>
  <c r="U82" i="3"/>
  <c r="V82" i="3" s="1"/>
  <c r="U83" i="3"/>
  <c r="V83" i="3" s="1"/>
  <c r="U84" i="3"/>
  <c r="V84" i="3" s="1"/>
  <c r="U85" i="3"/>
  <c r="V85" i="3" s="1"/>
  <c r="U86" i="3"/>
  <c r="V86" i="3" s="1"/>
  <c r="U87" i="3"/>
  <c r="V87" i="3" s="1"/>
  <c r="U88" i="3"/>
  <c r="V88" i="3" s="1"/>
  <c r="U89" i="3"/>
  <c r="V89" i="3" s="1"/>
  <c r="S78" i="3"/>
  <c r="T78" i="3" s="1"/>
  <c r="S79" i="3"/>
  <c r="T79" i="3" s="1"/>
  <c r="S80" i="3"/>
  <c r="T80" i="3" s="1"/>
  <c r="S81" i="3"/>
  <c r="T81" i="3" s="1"/>
  <c r="S82" i="3"/>
  <c r="T82" i="3" s="1"/>
  <c r="S83" i="3"/>
  <c r="T83" i="3" s="1"/>
  <c r="S84" i="3"/>
  <c r="T84" i="3" s="1"/>
  <c r="S85" i="3"/>
  <c r="T85" i="3" s="1"/>
  <c r="S86" i="3"/>
  <c r="T86" i="3" s="1"/>
  <c r="S87" i="3"/>
  <c r="T87" i="3" s="1"/>
  <c r="S88" i="3"/>
  <c r="T88" i="3" s="1"/>
  <c r="S89" i="3"/>
  <c r="Q78" i="3"/>
  <c r="R78" i="3" s="1"/>
  <c r="Q79" i="3"/>
  <c r="R79" i="3" s="1"/>
  <c r="Q80" i="3"/>
  <c r="R80" i="3" s="1"/>
  <c r="Q81" i="3"/>
  <c r="R81" i="3" s="1"/>
  <c r="Q82" i="3"/>
  <c r="R82" i="3" s="1"/>
  <c r="Q83" i="3"/>
  <c r="R83" i="3" s="1"/>
  <c r="Q84" i="3"/>
  <c r="R84" i="3" s="1"/>
  <c r="Q85" i="3"/>
  <c r="R85" i="3" s="1"/>
  <c r="Q86" i="3"/>
  <c r="R86" i="3" s="1"/>
  <c r="Q87" i="3"/>
  <c r="R87" i="3" s="1"/>
  <c r="Q88" i="3"/>
  <c r="R88" i="3" s="1"/>
  <c r="Q89" i="3"/>
  <c r="Q148" i="3" s="1"/>
  <c r="O78" i="3"/>
  <c r="P78" i="3" s="1"/>
  <c r="O79" i="3"/>
  <c r="P79" i="3" s="1"/>
  <c r="O80" i="3"/>
  <c r="P80" i="3" s="1"/>
  <c r="O81" i="3"/>
  <c r="P81" i="3" s="1"/>
  <c r="O82" i="3"/>
  <c r="P82" i="3" s="1"/>
  <c r="O83" i="3"/>
  <c r="P83" i="3" s="1"/>
  <c r="O84" i="3"/>
  <c r="P84" i="3" s="1"/>
  <c r="O85" i="3"/>
  <c r="P85" i="3" s="1"/>
  <c r="O86" i="3"/>
  <c r="P86" i="3" s="1"/>
  <c r="O87" i="3"/>
  <c r="P87" i="3" s="1"/>
  <c r="O88" i="3"/>
  <c r="P88" i="3" s="1"/>
  <c r="O89" i="3"/>
  <c r="M78" i="3"/>
  <c r="N78" i="3" s="1"/>
  <c r="M79" i="3"/>
  <c r="N79" i="3" s="1"/>
  <c r="M80" i="3"/>
  <c r="N80" i="3" s="1"/>
  <c r="M81" i="3"/>
  <c r="N81" i="3" s="1"/>
  <c r="M82" i="3"/>
  <c r="N82" i="3" s="1"/>
  <c r="M83" i="3"/>
  <c r="N83" i="3" s="1"/>
  <c r="M84" i="3"/>
  <c r="N84" i="3" s="1"/>
  <c r="M85" i="3"/>
  <c r="N85" i="3" s="1"/>
  <c r="M86" i="3"/>
  <c r="N86" i="3" s="1"/>
  <c r="M87" i="3"/>
  <c r="N87" i="3" s="1"/>
  <c r="M88" i="3"/>
  <c r="N88" i="3" s="1"/>
  <c r="M89" i="3"/>
  <c r="K78" i="3"/>
  <c r="L78" i="3" s="1"/>
  <c r="K79" i="3"/>
  <c r="L79" i="3" s="1"/>
  <c r="K80" i="3"/>
  <c r="L80" i="3" s="1"/>
  <c r="K81" i="3"/>
  <c r="L81" i="3" s="1"/>
  <c r="K82" i="3"/>
  <c r="L82" i="3" s="1"/>
  <c r="K83" i="3"/>
  <c r="L83" i="3" s="1"/>
  <c r="K84" i="3"/>
  <c r="L84" i="3" s="1"/>
  <c r="K85" i="3"/>
  <c r="L85" i="3" s="1"/>
  <c r="K86" i="3"/>
  <c r="L86" i="3" s="1"/>
  <c r="K87" i="3"/>
  <c r="L87" i="3" s="1"/>
  <c r="K88" i="3"/>
  <c r="L88" i="3" s="1"/>
  <c r="K89" i="3"/>
  <c r="K148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G78" i="3"/>
  <c r="H78" i="3" s="1"/>
  <c r="G79" i="3"/>
  <c r="H79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6" i="3"/>
  <c r="H86" i="3" s="1"/>
  <c r="G87" i="3"/>
  <c r="H87" i="3" s="1"/>
  <c r="G88" i="3"/>
  <c r="H88" i="3" s="1"/>
  <c r="G89" i="3"/>
  <c r="H89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F88" i="3" s="1"/>
  <c r="E89" i="3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C88" i="3"/>
  <c r="D88" i="3" s="1"/>
  <c r="C89" i="3"/>
  <c r="D89" i="3" l="1"/>
  <c r="P89" i="3"/>
  <c r="L148" i="3"/>
  <c r="L208" i="3" s="1"/>
  <c r="D87" i="3"/>
  <c r="F94" i="3"/>
  <c r="E148" i="3"/>
  <c r="F89" i="3"/>
  <c r="M148" i="3"/>
  <c r="N89" i="3"/>
  <c r="R148" i="3"/>
  <c r="R208" i="3" s="1"/>
  <c r="Y148" i="3"/>
  <c r="Z148" i="3" s="1"/>
  <c r="Z89" i="3"/>
  <c r="Q140" i="3"/>
  <c r="R140" i="3" s="1"/>
  <c r="U140" i="3"/>
  <c r="V140" i="3" s="1"/>
  <c r="AC148" i="3"/>
  <c r="AD148" i="3" s="1"/>
  <c r="Q147" i="3"/>
  <c r="R147" i="3" s="1"/>
  <c r="Q139" i="3"/>
  <c r="R139" i="3" s="1"/>
  <c r="S143" i="3"/>
  <c r="T143" i="3" s="1"/>
  <c r="U147" i="3"/>
  <c r="V147" i="3" s="1"/>
  <c r="U139" i="3"/>
  <c r="V139" i="3" s="1"/>
  <c r="W143" i="3"/>
  <c r="X143" i="3" s="1"/>
  <c r="Y147" i="3"/>
  <c r="Z147" i="3" s="1"/>
  <c r="Y139" i="3"/>
  <c r="Z139" i="3" s="1"/>
  <c r="AA143" i="3"/>
  <c r="AB143" i="3" s="1"/>
  <c r="AC147" i="3"/>
  <c r="AD147" i="3" s="1"/>
  <c r="AC139" i="3"/>
  <c r="AD139" i="3" s="1"/>
  <c r="Q146" i="3"/>
  <c r="R146" i="3" s="1"/>
  <c r="Q138" i="3"/>
  <c r="R138" i="3" s="1"/>
  <c r="S142" i="3"/>
  <c r="T142" i="3" s="1"/>
  <c r="U146" i="3"/>
  <c r="V146" i="3" s="1"/>
  <c r="U138" i="3"/>
  <c r="V138" i="3" s="1"/>
  <c r="W142" i="3"/>
  <c r="X142" i="3" s="1"/>
  <c r="Y146" i="3"/>
  <c r="Z146" i="3" s="1"/>
  <c r="Y138" i="3"/>
  <c r="Z138" i="3" s="1"/>
  <c r="AA202" i="3"/>
  <c r="AC146" i="3"/>
  <c r="AD146" i="3" s="1"/>
  <c r="AC138" i="3"/>
  <c r="AD138" i="3" s="1"/>
  <c r="S144" i="3"/>
  <c r="T144" i="3" s="1"/>
  <c r="W144" i="3"/>
  <c r="X144" i="3" s="1"/>
  <c r="Y140" i="3"/>
  <c r="Z140" i="3" s="1"/>
  <c r="Q144" i="3"/>
  <c r="R144" i="3" s="1"/>
  <c r="S148" i="3"/>
  <c r="T148" i="3" s="1"/>
  <c r="T89" i="3"/>
  <c r="S140" i="3"/>
  <c r="T140" i="3" s="1"/>
  <c r="U144" i="3"/>
  <c r="V144" i="3" s="1"/>
  <c r="W148" i="3"/>
  <c r="X148" i="3" s="1"/>
  <c r="X89" i="3"/>
  <c r="W140" i="3"/>
  <c r="X140" i="3" s="1"/>
  <c r="Y144" i="3"/>
  <c r="Z144" i="3" s="1"/>
  <c r="AA148" i="3"/>
  <c r="AB148" i="3" s="1"/>
  <c r="AA140" i="3"/>
  <c r="AB140" i="3" s="1"/>
  <c r="AC144" i="3"/>
  <c r="AD144" i="3" s="1"/>
  <c r="U148" i="3"/>
  <c r="V148" i="3" s="1"/>
  <c r="AA144" i="3"/>
  <c r="AB144" i="3" s="1"/>
  <c r="Q145" i="3"/>
  <c r="R145" i="3" s="1"/>
  <c r="S141" i="3"/>
  <c r="T141" i="3" s="1"/>
  <c r="W141" i="3"/>
  <c r="X141" i="3" s="1"/>
  <c r="Y137" i="3"/>
  <c r="Z137" i="3" s="1"/>
  <c r="AC137" i="3"/>
  <c r="AD137" i="3" s="1"/>
  <c r="Q143" i="3"/>
  <c r="R143" i="3" s="1"/>
  <c r="S147" i="3"/>
  <c r="T147" i="3" s="1"/>
  <c r="S139" i="3"/>
  <c r="T139" i="3" s="1"/>
  <c r="U143" i="3"/>
  <c r="V143" i="3" s="1"/>
  <c r="W147" i="3"/>
  <c r="X147" i="3" s="1"/>
  <c r="W139" i="3"/>
  <c r="X139" i="3" s="1"/>
  <c r="Y143" i="3"/>
  <c r="Z143" i="3" s="1"/>
  <c r="AA147" i="3"/>
  <c r="AB147" i="3" s="1"/>
  <c r="AA139" i="3"/>
  <c r="AB139" i="3" s="1"/>
  <c r="AC143" i="3"/>
  <c r="AD143" i="3" s="1"/>
  <c r="Q137" i="3"/>
  <c r="R137" i="3" s="1"/>
  <c r="U145" i="3"/>
  <c r="V145" i="3" s="1"/>
  <c r="U137" i="3"/>
  <c r="V137" i="3" s="1"/>
  <c r="Y145" i="3"/>
  <c r="Z145" i="3" s="1"/>
  <c r="AA141" i="3"/>
  <c r="AB141" i="3" s="1"/>
  <c r="AC145" i="3"/>
  <c r="AD145" i="3" s="1"/>
  <c r="Q202" i="3"/>
  <c r="S146" i="3"/>
  <c r="T146" i="3" s="1"/>
  <c r="S138" i="3"/>
  <c r="T138" i="3" s="1"/>
  <c r="U202" i="3"/>
  <c r="W146" i="3"/>
  <c r="X146" i="3" s="1"/>
  <c r="W138" i="3"/>
  <c r="X138" i="3" s="1"/>
  <c r="Y142" i="3"/>
  <c r="Z142" i="3" s="1"/>
  <c r="AA146" i="3"/>
  <c r="AB146" i="3" s="1"/>
  <c r="AA138" i="3"/>
  <c r="AB138" i="3" s="1"/>
  <c r="AC142" i="3"/>
  <c r="AD142" i="3" s="1"/>
  <c r="AC140" i="3"/>
  <c r="AD140" i="3" s="1"/>
  <c r="Q141" i="3"/>
  <c r="R141" i="3" s="1"/>
  <c r="S145" i="3"/>
  <c r="T145" i="3" s="1"/>
  <c r="S137" i="3"/>
  <c r="T137" i="3" s="1"/>
  <c r="U141" i="3"/>
  <c r="V141" i="3" s="1"/>
  <c r="W145" i="3"/>
  <c r="X145" i="3" s="1"/>
  <c r="W137" i="3"/>
  <c r="X137" i="3" s="1"/>
  <c r="X197" i="3" s="1"/>
  <c r="Y141" i="3"/>
  <c r="Z141" i="3" s="1"/>
  <c r="AA145" i="3"/>
  <c r="AB145" i="3" s="1"/>
  <c r="AA137" i="3"/>
  <c r="AB137" i="3" s="1"/>
  <c r="AC141" i="3"/>
  <c r="AD141" i="3" s="1"/>
  <c r="AD201" i="3" s="1"/>
  <c r="C147" i="3"/>
  <c r="D147" i="3" s="1"/>
  <c r="C143" i="3"/>
  <c r="D143" i="3" s="1"/>
  <c r="C141" i="3"/>
  <c r="D141" i="3" s="1"/>
  <c r="C137" i="3"/>
  <c r="D137" i="3" s="1"/>
  <c r="C148" i="3"/>
  <c r="D148" i="3" s="1"/>
  <c r="C146" i="3"/>
  <c r="D146" i="3" s="1"/>
  <c r="C144" i="3"/>
  <c r="D144" i="3" s="1"/>
  <c r="C142" i="3"/>
  <c r="D142" i="3" s="1"/>
  <c r="C140" i="3"/>
  <c r="D140" i="3" s="1"/>
  <c r="C138" i="3"/>
  <c r="D138" i="3" s="1"/>
  <c r="C145" i="3"/>
  <c r="D145" i="3" s="1"/>
  <c r="C139" i="3"/>
  <c r="D139" i="3" s="1"/>
  <c r="E146" i="3"/>
  <c r="F146" i="3" s="1"/>
  <c r="E144" i="3"/>
  <c r="F144" i="3" s="1"/>
  <c r="E142" i="3"/>
  <c r="F142" i="3" s="1"/>
  <c r="E140" i="3"/>
  <c r="F140" i="3" s="1"/>
  <c r="E138" i="3"/>
  <c r="F138" i="3" s="1"/>
  <c r="G147" i="3"/>
  <c r="H147" i="3" s="1"/>
  <c r="G145" i="3"/>
  <c r="H145" i="3" s="1"/>
  <c r="G143" i="3"/>
  <c r="H143" i="3" s="1"/>
  <c r="G141" i="3"/>
  <c r="H141" i="3" s="1"/>
  <c r="G139" i="3"/>
  <c r="H139" i="3" s="1"/>
  <c r="G137" i="3"/>
  <c r="H137" i="3" s="1"/>
  <c r="I147" i="3"/>
  <c r="J147" i="3" s="1"/>
  <c r="I145" i="3"/>
  <c r="J145" i="3" s="1"/>
  <c r="I143" i="3"/>
  <c r="J143" i="3" s="1"/>
  <c r="I141" i="3"/>
  <c r="J141" i="3" s="1"/>
  <c r="I139" i="3"/>
  <c r="J139" i="3" s="1"/>
  <c r="I137" i="3"/>
  <c r="J137" i="3" s="1"/>
  <c r="K147" i="3"/>
  <c r="L147" i="3" s="1"/>
  <c r="K145" i="3"/>
  <c r="L145" i="3" s="1"/>
  <c r="K143" i="3"/>
  <c r="L143" i="3" s="1"/>
  <c r="K141" i="3"/>
  <c r="L141" i="3" s="1"/>
  <c r="K139" i="3"/>
  <c r="L139" i="3" s="1"/>
  <c r="K137" i="3"/>
  <c r="L137" i="3" s="1"/>
  <c r="M147" i="3"/>
  <c r="N147" i="3" s="1"/>
  <c r="M145" i="3"/>
  <c r="N145" i="3" s="1"/>
  <c r="M143" i="3"/>
  <c r="N143" i="3" s="1"/>
  <c r="M141" i="3"/>
  <c r="N141" i="3" s="1"/>
  <c r="M139" i="3"/>
  <c r="N139" i="3" s="1"/>
  <c r="M137" i="3"/>
  <c r="N137" i="3" s="1"/>
  <c r="O147" i="3"/>
  <c r="P147" i="3" s="1"/>
  <c r="O145" i="3"/>
  <c r="P145" i="3" s="1"/>
  <c r="O143" i="3"/>
  <c r="P143" i="3" s="1"/>
  <c r="O141" i="3"/>
  <c r="P141" i="3" s="1"/>
  <c r="O139" i="3"/>
  <c r="P139" i="3" s="1"/>
  <c r="O137" i="3"/>
  <c r="P137" i="3" s="1"/>
  <c r="E147" i="3"/>
  <c r="F147" i="3" s="1"/>
  <c r="E145" i="3"/>
  <c r="F145" i="3" s="1"/>
  <c r="E143" i="3"/>
  <c r="F143" i="3" s="1"/>
  <c r="E141" i="3"/>
  <c r="F141" i="3" s="1"/>
  <c r="E139" i="3"/>
  <c r="F139" i="3" s="1"/>
  <c r="E137" i="3"/>
  <c r="F137" i="3" s="1"/>
  <c r="G148" i="3"/>
  <c r="H148" i="3" s="1"/>
  <c r="G146" i="3"/>
  <c r="H146" i="3" s="1"/>
  <c r="G144" i="3"/>
  <c r="H144" i="3" s="1"/>
  <c r="G142" i="3"/>
  <c r="H142" i="3" s="1"/>
  <c r="G140" i="3"/>
  <c r="H140" i="3" s="1"/>
  <c r="G138" i="3"/>
  <c r="H138" i="3" s="1"/>
  <c r="I148" i="3"/>
  <c r="J148" i="3" s="1"/>
  <c r="I146" i="3"/>
  <c r="J146" i="3" s="1"/>
  <c r="I144" i="3"/>
  <c r="J144" i="3" s="1"/>
  <c r="I142" i="3"/>
  <c r="J142" i="3" s="1"/>
  <c r="I140" i="3"/>
  <c r="J140" i="3" s="1"/>
  <c r="I138" i="3"/>
  <c r="J138" i="3" s="1"/>
  <c r="K146" i="3"/>
  <c r="L146" i="3" s="1"/>
  <c r="K144" i="3"/>
  <c r="L144" i="3" s="1"/>
  <c r="K142" i="3"/>
  <c r="L142" i="3" s="1"/>
  <c r="K140" i="3"/>
  <c r="L140" i="3" s="1"/>
  <c r="K138" i="3"/>
  <c r="L138" i="3" s="1"/>
  <c r="M146" i="3"/>
  <c r="N146" i="3" s="1"/>
  <c r="M144" i="3"/>
  <c r="N144" i="3" s="1"/>
  <c r="M142" i="3"/>
  <c r="N142" i="3" s="1"/>
  <c r="M140" i="3"/>
  <c r="N140" i="3" s="1"/>
  <c r="M138" i="3"/>
  <c r="N138" i="3" s="1"/>
  <c r="O148" i="3"/>
  <c r="P148" i="3" s="1"/>
  <c r="O146" i="3"/>
  <c r="P146" i="3" s="1"/>
  <c r="O144" i="3"/>
  <c r="P144" i="3" s="1"/>
  <c r="O142" i="3"/>
  <c r="P142" i="3" s="1"/>
  <c r="O140" i="3"/>
  <c r="P140" i="3" s="1"/>
  <c r="O138" i="3"/>
  <c r="P138" i="3" s="1"/>
  <c r="Y206" i="3"/>
  <c r="AA204" i="3"/>
  <c r="M201" i="3"/>
  <c r="AA203" i="3"/>
  <c r="AA142" i="3"/>
  <c r="AB142" i="3" s="1"/>
  <c r="I204" i="3"/>
  <c r="M200" i="3"/>
  <c r="Q198" i="3"/>
  <c r="O207" i="3"/>
  <c r="S204" i="3"/>
  <c r="AC202" i="3"/>
  <c r="K202" i="3"/>
  <c r="O206" i="3"/>
  <c r="S203" i="3"/>
  <c r="AC201" i="3"/>
  <c r="U142" i="3"/>
  <c r="V142" i="3" s="1"/>
  <c r="K201" i="3"/>
  <c r="O199" i="3"/>
  <c r="Y205" i="3"/>
  <c r="M208" i="3"/>
  <c r="O198" i="3"/>
  <c r="Y198" i="3"/>
  <c r="Q206" i="3"/>
  <c r="Y197" i="3"/>
  <c r="Q205" i="3"/>
  <c r="I203" i="3"/>
  <c r="Q197" i="3"/>
  <c r="Q142" i="3"/>
  <c r="R142" i="3" s="1"/>
  <c r="I202" i="3"/>
  <c r="K208" i="3"/>
  <c r="K200" i="3"/>
  <c r="M207" i="3"/>
  <c r="M199" i="3"/>
  <c r="O205" i="3"/>
  <c r="O197" i="3"/>
  <c r="Q204" i="3"/>
  <c r="S202" i="3"/>
  <c r="U208" i="3"/>
  <c r="U200" i="3"/>
  <c r="W206" i="3"/>
  <c r="W198" i="3"/>
  <c r="Y204" i="3"/>
  <c r="AC208" i="3"/>
  <c r="AC200" i="3"/>
  <c r="W208" i="3"/>
  <c r="W199" i="3"/>
  <c r="I201" i="3"/>
  <c r="K207" i="3"/>
  <c r="K199" i="3"/>
  <c r="M206" i="3"/>
  <c r="M198" i="3"/>
  <c r="O204" i="3"/>
  <c r="Q203" i="3"/>
  <c r="S201" i="3"/>
  <c r="U207" i="3"/>
  <c r="U199" i="3"/>
  <c r="W205" i="3"/>
  <c r="W197" i="3"/>
  <c r="Y203" i="3"/>
  <c r="AA201" i="3"/>
  <c r="AC207" i="3"/>
  <c r="AC199" i="3"/>
  <c r="U201" i="3"/>
  <c r="W207" i="3"/>
  <c r="I208" i="3"/>
  <c r="I200" i="3"/>
  <c r="K206" i="3"/>
  <c r="K198" i="3"/>
  <c r="M205" i="3"/>
  <c r="M197" i="3"/>
  <c r="O203" i="3"/>
  <c r="S208" i="3"/>
  <c r="S200" i="3"/>
  <c r="U206" i="3"/>
  <c r="U198" i="3"/>
  <c r="W204" i="3"/>
  <c r="Y202" i="3"/>
  <c r="AA208" i="3"/>
  <c r="AA200" i="3"/>
  <c r="AC206" i="3"/>
  <c r="AC198" i="3"/>
  <c r="I207" i="3"/>
  <c r="I199" i="3"/>
  <c r="K205" i="3"/>
  <c r="K197" i="3"/>
  <c r="M204" i="3"/>
  <c r="O202" i="3"/>
  <c r="Q201" i="3"/>
  <c r="S207" i="3"/>
  <c r="S199" i="3"/>
  <c r="U205" i="3"/>
  <c r="U197" i="3"/>
  <c r="W203" i="3"/>
  <c r="Y201" i="3"/>
  <c r="AA207" i="3"/>
  <c r="AA199" i="3"/>
  <c r="AC205" i="3"/>
  <c r="AC197" i="3"/>
  <c r="I206" i="3"/>
  <c r="I198" i="3"/>
  <c r="K204" i="3"/>
  <c r="M203" i="3"/>
  <c r="O201" i="3"/>
  <c r="Q208" i="3"/>
  <c r="Q200" i="3"/>
  <c r="S206" i="3"/>
  <c r="S198" i="3"/>
  <c r="U204" i="3"/>
  <c r="W202" i="3"/>
  <c r="Y208" i="3"/>
  <c r="Y200" i="3"/>
  <c r="AA206" i="3"/>
  <c r="AA198" i="3"/>
  <c r="AC204" i="3"/>
  <c r="W200" i="3"/>
  <c r="I205" i="3"/>
  <c r="I197" i="3"/>
  <c r="K203" i="3"/>
  <c r="M202" i="3"/>
  <c r="O208" i="3"/>
  <c r="O200" i="3"/>
  <c r="Q207" i="3"/>
  <c r="Q199" i="3"/>
  <c r="S205" i="3"/>
  <c r="S197" i="3"/>
  <c r="U203" i="3"/>
  <c r="W201" i="3"/>
  <c r="Y207" i="3"/>
  <c r="Y199" i="3"/>
  <c r="AA205" i="3"/>
  <c r="AA197" i="3"/>
  <c r="AC203" i="3"/>
  <c r="G208" i="3"/>
  <c r="G206" i="3"/>
  <c r="G198" i="3"/>
  <c r="G202" i="3"/>
  <c r="G200" i="3"/>
  <c r="G199" i="3"/>
  <c r="G207" i="3"/>
  <c r="G201" i="3"/>
  <c r="G205" i="3"/>
  <c r="G197" i="3"/>
  <c r="E205" i="3"/>
  <c r="G204" i="3"/>
  <c r="E197" i="3"/>
  <c r="G203" i="3"/>
  <c r="E204" i="3"/>
  <c r="E203" i="3"/>
  <c r="E202" i="3"/>
  <c r="E201" i="3"/>
  <c r="E200" i="3"/>
  <c r="E208" i="3"/>
  <c r="E207" i="3"/>
  <c r="E199" i="3"/>
  <c r="E206" i="3"/>
  <c r="E198" i="3"/>
  <c r="C201" i="3"/>
  <c r="C198" i="3"/>
  <c r="C202" i="3"/>
  <c r="C206" i="3"/>
  <c r="C204" i="3"/>
  <c r="C203" i="3"/>
  <c r="C208" i="3"/>
  <c r="C200" i="3"/>
  <c r="C207" i="3"/>
  <c r="C199" i="3"/>
  <c r="C205" i="3"/>
  <c r="C197" i="3"/>
  <c r="N27" i="3"/>
  <c r="N23" i="3"/>
  <c r="N22" i="3"/>
  <c r="N21" i="3"/>
  <c r="N20" i="3"/>
  <c r="L38" i="3"/>
  <c r="Z208" i="3" l="1"/>
  <c r="D208" i="3"/>
  <c r="F148" i="3"/>
  <c r="F208" i="3" s="1"/>
  <c r="N148" i="3"/>
  <c r="N208" i="3" s="1"/>
  <c r="AD208" i="3"/>
  <c r="V200" i="3"/>
  <c r="R200" i="3"/>
  <c r="T205" i="3"/>
  <c r="AB198" i="3"/>
  <c r="X206" i="3"/>
  <c r="V197" i="3"/>
  <c r="AB199" i="3"/>
  <c r="X207" i="3"/>
  <c r="R203" i="3"/>
  <c r="T201" i="3"/>
  <c r="AD204" i="3"/>
  <c r="X200" i="3"/>
  <c r="T208" i="3"/>
  <c r="T204" i="3"/>
  <c r="Z198" i="3"/>
  <c r="V206" i="3"/>
  <c r="AD199" i="3"/>
  <c r="Z207" i="3"/>
  <c r="T203" i="3"/>
  <c r="Z201" i="3"/>
  <c r="T197" i="3"/>
  <c r="AD202" i="3"/>
  <c r="X198" i="3"/>
  <c r="T206" i="3"/>
  <c r="Z205" i="3"/>
  <c r="AD203" i="3"/>
  <c r="X199" i="3"/>
  <c r="T207" i="3"/>
  <c r="X201" i="3"/>
  <c r="V208" i="3"/>
  <c r="Z204" i="3"/>
  <c r="T200" i="3"/>
  <c r="X204" i="3"/>
  <c r="AB202" i="3"/>
  <c r="V198" i="3"/>
  <c r="R206" i="3"/>
  <c r="Z199" i="3"/>
  <c r="V207" i="3"/>
  <c r="R202" i="3"/>
  <c r="AD198" i="3"/>
  <c r="Z206" i="3"/>
  <c r="T202" i="3"/>
  <c r="AD207" i="3"/>
  <c r="X203" i="3"/>
  <c r="R199" i="3"/>
  <c r="AB197" i="3"/>
  <c r="X205" i="3"/>
  <c r="R201" i="3"/>
  <c r="AB206" i="3"/>
  <c r="V202" i="3"/>
  <c r="AD205" i="3"/>
  <c r="V205" i="3"/>
  <c r="AB207" i="3"/>
  <c r="V203" i="3"/>
  <c r="AD197" i="3"/>
  <c r="R205" i="3"/>
  <c r="AB200" i="3"/>
  <c r="X208" i="3"/>
  <c r="R204" i="3"/>
  <c r="AB208" i="3"/>
  <c r="AB205" i="3"/>
  <c r="V201" i="3"/>
  <c r="AD200" i="3"/>
  <c r="Z202" i="3"/>
  <c r="T198" i="3"/>
  <c r="AB201" i="3"/>
  <c r="R197" i="3"/>
  <c r="Z203" i="3"/>
  <c r="T199" i="3"/>
  <c r="Z197" i="3"/>
  <c r="AB204" i="3"/>
  <c r="V204" i="3"/>
  <c r="Z200" i="3"/>
  <c r="AD206" i="3"/>
  <c r="X202" i="3"/>
  <c r="R198" i="3"/>
  <c r="AB203" i="3"/>
  <c r="V199" i="3"/>
  <c r="R207" i="3"/>
  <c r="N199" i="3"/>
  <c r="N201" i="3"/>
  <c r="D199" i="3"/>
  <c r="D205" i="3"/>
  <c r="D198" i="3"/>
  <c r="D200" i="3"/>
  <c r="D197" i="3"/>
  <c r="D202" i="3"/>
  <c r="D204" i="3"/>
  <c r="D206" i="3"/>
  <c r="D201" i="3"/>
  <c r="D203" i="3"/>
  <c r="D207" i="3"/>
  <c r="N200" i="3"/>
  <c r="N202" i="3"/>
  <c r="P198" i="3"/>
  <c r="P200" i="3"/>
  <c r="P202" i="3"/>
  <c r="P204" i="3"/>
  <c r="P206" i="3"/>
  <c r="P208" i="3"/>
  <c r="N198" i="3"/>
  <c r="N204" i="3"/>
  <c r="L198" i="3"/>
  <c r="L200" i="3"/>
  <c r="L202" i="3"/>
  <c r="L204" i="3"/>
  <c r="L206" i="3"/>
  <c r="J198" i="3"/>
  <c r="J200" i="3"/>
  <c r="J202" i="3"/>
  <c r="J204" i="3"/>
  <c r="J206" i="3"/>
  <c r="J208" i="3"/>
  <c r="H198" i="3"/>
  <c r="H200" i="3"/>
  <c r="H202" i="3"/>
  <c r="H204" i="3"/>
  <c r="H206" i="3"/>
  <c r="H208" i="3"/>
  <c r="F197" i="3"/>
  <c r="F199" i="3"/>
  <c r="F201" i="3"/>
  <c r="F203" i="3"/>
  <c r="F205" i="3"/>
  <c r="F207" i="3"/>
  <c r="P197" i="3"/>
  <c r="P199" i="3"/>
  <c r="P201" i="3"/>
  <c r="P203" i="3"/>
  <c r="P205" i="3"/>
  <c r="P207" i="3"/>
  <c r="N197" i="3"/>
  <c r="N203" i="3"/>
  <c r="N205" i="3"/>
  <c r="N207" i="3"/>
  <c r="L197" i="3"/>
  <c r="L199" i="3"/>
  <c r="L201" i="3"/>
  <c r="L203" i="3"/>
  <c r="L205" i="3"/>
  <c r="L207" i="3"/>
  <c r="J197" i="3"/>
  <c r="J199" i="3"/>
  <c r="J201" i="3"/>
  <c r="J203" i="3"/>
  <c r="J205" i="3"/>
  <c r="J207" i="3"/>
  <c r="H197" i="3"/>
  <c r="H199" i="3"/>
  <c r="H201" i="3"/>
  <c r="H203" i="3"/>
  <c r="H205" i="3"/>
  <c r="H207" i="3"/>
  <c r="F198" i="3"/>
  <c r="F200" i="3"/>
  <c r="F202" i="3"/>
  <c r="F204" i="3"/>
  <c r="N206" i="3"/>
  <c r="F206" i="3"/>
  <c r="AC109" i="3"/>
  <c r="AD109" i="3" s="1"/>
  <c r="AC110" i="3"/>
  <c r="AD110" i="3" s="1"/>
  <c r="AC111" i="3"/>
  <c r="AD111" i="3" s="1"/>
  <c r="AC112" i="3"/>
  <c r="AD112" i="3" s="1"/>
  <c r="AC113" i="3"/>
  <c r="AD113" i="3" s="1"/>
  <c r="AC114" i="3"/>
  <c r="AD114" i="3" s="1"/>
  <c r="AC115" i="3"/>
  <c r="AD115" i="3" s="1"/>
  <c r="AC116" i="3"/>
  <c r="AD116" i="3" s="1"/>
  <c r="AC117" i="3"/>
  <c r="AD117" i="3" s="1"/>
  <c r="AC118" i="3"/>
  <c r="AD118" i="3" s="1"/>
  <c r="AC119" i="3"/>
  <c r="AD119" i="3" s="1"/>
  <c r="AA109" i="3"/>
  <c r="AB109" i="3" s="1"/>
  <c r="AA110" i="3"/>
  <c r="AB110" i="3" s="1"/>
  <c r="AA111" i="3"/>
  <c r="AB111" i="3" s="1"/>
  <c r="AA112" i="3"/>
  <c r="AB112" i="3" s="1"/>
  <c r="AA113" i="3"/>
  <c r="AB113" i="3" s="1"/>
  <c r="AA114" i="3"/>
  <c r="AB114" i="3" s="1"/>
  <c r="AA115" i="3"/>
  <c r="AB115" i="3" s="1"/>
  <c r="AA116" i="3"/>
  <c r="AB116" i="3" s="1"/>
  <c r="AA117" i="3"/>
  <c r="AB117" i="3" s="1"/>
  <c r="AA118" i="3"/>
  <c r="AB118" i="3" s="1"/>
  <c r="AA119" i="3"/>
  <c r="Y109" i="3"/>
  <c r="Z109" i="3" s="1"/>
  <c r="Y110" i="3"/>
  <c r="Z110" i="3" s="1"/>
  <c r="Y111" i="3"/>
  <c r="Z111" i="3" s="1"/>
  <c r="Y112" i="3"/>
  <c r="Z112" i="3" s="1"/>
  <c r="Y113" i="3"/>
  <c r="Z113" i="3" s="1"/>
  <c r="Y114" i="3"/>
  <c r="Z114" i="3" s="1"/>
  <c r="Y115" i="3"/>
  <c r="Z115" i="3" s="1"/>
  <c r="Y116" i="3"/>
  <c r="Z116" i="3" s="1"/>
  <c r="Y117" i="3"/>
  <c r="Z117" i="3" s="1"/>
  <c r="Y118" i="3"/>
  <c r="Z118" i="3" s="1"/>
  <c r="Y119" i="3"/>
  <c r="Z119" i="3" s="1"/>
  <c r="W109" i="3"/>
  <c r="X109" i="3" s="1"/>
  <c r="W110" i="3"/>
  <c r="X110" i="3" s="1"/>
  <c r="W111" i="3"/>
  <c r="X111" i="3" s="1"/>
  <c r="W112" i="3"/>
  <c r="X112" i="3" s="1"/>
  <c r="W113" i="3"/>
  <c r="X113" i="3" s="1"/>
  <c r="W114" i="3"/>
  <c r="X114" i="3" s="1"/>
  <c r="W115" i="3"/>
  <c r="X115" i="3" s="1"/>
  <c r="W116" i="3"/>
  <c r="X116" i="3" s="1"/>
  <c r="W117" i="3"/>
  <c r="X117" i="3" s="1"/>
  <c r="W118" i="3"/>
  <c r="X118" i="3" s="1"/>
  <c r="W119" i="3"/>
  <c r="U109" i="3"/>
  <c r="V109" i="3" s="1"/>
  <c r="U110" i="3"/>
  <c r="V110" i="3" s="1"/>
  <c r="U111" i="3"/>
  <c r="V111" i="3" s="1"/>
  <c r="U112" i="3"/>
  <c r="V112" i="3" s="1"/>
  <c r="U113" i="3"/>
  <c r="V113" i="3" s="1"/>
  <c r="U114" i="3"/>
  <c r="V114" i="3" s="1"/>
  <c r="U115" i="3"/>
  <c r="V115" i="3" s="1"/>
  <c r="U116" i="3"/>
  <c r="V116" i="3" s="1"/>
  <c r="U117" i="3"/>
  <c r="V117" i="3" s="1"/>
  <c r="U118" i="3"/>
  <c r="V118" i="3" s="1"/>
  <c r="U119" i="3"/>
  <c r="S109" i="3"/>
  <c r="T109" i="3" s="1"/>
  <c r="S110" i="3"/>
  <c r="T110" i="3" s="1"/>
  <c r="S111" i="3"/>
  <c r="T111" i="3" s="1"/>
  <c r="S112" i="3"/>
  <c r="T112" i="3" s="1"/>
  <c r="S113" i="3"/>
  <c r="T113" i="3" s="1"/>
  <c r="S114" i="3"/>
  <c r="T114" i="3" s="1"/>
  <c r="S115" i="3"/>
  <c r="T115" i="3" s="1"/>
  <c r="S116" i="3"/>
  <c r="T116" i="3" s="1"/>
  <c r="S117" i="3"/>
  <c r="T117" i="3" s="1"/>
  <c r="S118" i="3"/>
  <c r="T118" i="3" s="1"/>
  <c r="S119" i="3"/>
  <c r="T119" i="3" s="1"/>
  <c r="Q109" i="3"/>
  <c r="R109" i="3" s="1"/>
  <c r="Q110" i="3"/>
  <c r="R110" i="3" s="1"/>
  <c r="Q111" i="3"/>
  <c r="R111" i="3" s="1"/>
  <c r="Q112" i="3"/>
  <c r="R112" i="3" s="1"/>
  <c r="Q113" i="3"/>
  <c r="R113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O109" i="3"/>
  <c r="P109" i="3" s="1"/>
  <c r="O110" i="3"/>
  <c r="P110" i="3" s="1"/>
  <c r="O111" i="3"/>
  <c r="P111" i="3" s="1"/>
  <c r="O112" i="3"/>
  <c r="P112" i="3" s="1"/>
  <c r="O113" i="3"/>
  <c r="P113" i="3" s="1"/>
  <c r="O114" i="3"/>
  <c r="P114" i="3" s="1"/>
  <c r="O115" i="3"/>
  <c r="P115" i="3" s="1"/>
  <c r="O116" i="3"/>
  <c r="P116" i="3" s="1"/>
  <c r="O117" i="3"/>
  <c r="P117" i="3" s="1"/>
  <c r="O118" i="3"/>
  <c r="P118" i="3" s="1"/>
  <c r="K109" i="3"/>
  <c r="L109" i="3" s="1"/>
  <c r="K110" i="3"/>
  <c r="L110" i="3" s="1"/>
  <c r="K111" i="3"/>
  <c r="L111" i="3" s="1"/>
  <c r="K112" i="3"/>
  <c r="L112" i="3" s="1"/>
  <c r="K113" i="3"/>
  <c r="L113" i="3" s="1"/>
  <c r="K114" i="3"/>
  <c r="L114" i="3" s="1"/>
  <c r="K115" i="3"/>
  <c r="L115" i="3" s="1"/>
  <c r="K116" i="3"/>
  <c r="L116" i="3" s="1"/>
  <c r="K117" i="3"/>
  <c r="L117" i="3" s="1"/>
  <c r="K118" i="3"/>
  <c r="L118" i="3" s="1"/>
  <c r="K119" i="3"/>
  <c r="L119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G109" i="3"/>
  <c r="H109" i="3" s="1"/>
  <c r="G110" i="3"/>
  <c r="H110" i="3" s="1"/>
  <c r="G111" i="3"/>
  <c r="H111" i="3" s="1"/>
  <c r="G112" i="3"/>
  <c r="H112" i="3" s="1"/>
  <c r="G113" i="3"/>
  <c r="H113" i="3" s="1"/>
  <c r="G114" i="3"/>
  <c r="H114" i="3" s="1"/>
  <c r="G115" i="3"/>
  <c r="H115" i="3" s="1"/>
  <c r="G116" i="3"/>
  <c r="H116" i="3" s="1"/>
  <c r="G117" i="3"/>
  <c r="H117" i="3" s="1"/>
  <c r="G118" i="3"/>
  <c r="H118" i="3" s="1"/>
  <c r="G119" i="3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C108" i="3"/>
  <c r="D108" i="3" s="1"/>
  <c r="C109" i="3"/>
  <c r="D109" i="3" s="1"/>
  <c r="C110" i="3"/>
  <c r="D110" i="3" s="1"/>
  <c r="C111" i="3"/>
  <c r="D111" i="3" s="1"/>
  <c r="C112" i="3"/>
  <c r="D112" i="3" s="1"/>
  <c r="C113" i="3"/>
  <c r="D113" i="3" s="1"/>
  <c r="C114" i="3"/>
  <c r="D114" i="3" s="1"/>
  <c r="C115" i="3"/>
  <c r="D115" i="3" s="1"/>
  <c r="C116" i="3"/>
  <c r="D116" i="3" s="1"/>
  <c r="C117" i="3"/>
  <c r="D117" i="3" s="1"/>
  <c r="C118" i="3"/>
  <c r="D118" i="3" s="1"/>
  <c r="C119" i="3"/>
  <c r="D119" i="3" s="1"/>
  <c r="M118" i="3"/>
  <c r="N118" i="3" s="1"/>
  <c r="M119" i="3"/>
  <c r="N119" i="3" s="1"/>
  <c r="M109" i="3"/>
  <c r="N109" i="3" s="1"/>
  <c r="M110" i="3"/>
  <c r="N110" i="3" s="1"/>
  <c r="M111" i="3"/>
  <c r="N111" i="3" s="1"/>
  <c r="M112" i="3"/>
  <c r="N112" i="3" s="1"/>
  <c r="M113" i="3"/>
  <c r="N113" i="3" s="1"/>
  <c r="M114" i="3"/>
  <c r="N114" i="3" s="1"/>
  <c r="M115" i="3"/>
  <c r="N115" i="3" s="1"/>
  <c r="M116" i="3"/>
  <c r="N116" i="3" s="1"/>
  <c r="M117" i="3"/>
  <c r="N117" i="3" s="1"/>
  <c r="AC70" i="3"/>
  <c r="AD70" i="3" s="1"/>
  <c r="AC71" i="3"/>
  <c r="AD71" i="3" s="1"/>
  <c r="AC72" i="3"/>
  <c r="AD72" i="3" s="1"/>
  <c r="AA70" i="3"/>
  <c r="AB70" i="3" s="1"/>
  <c r="AA71" i="3"/>
  <c r="AB71" i="3" s="1"/>
  <c r="AA72" i="3"/>
  <c r="AB72" i="3" s="1"/>
  <c r="Y70" i="3"/>
  <c r="Z70" i="3" s="1"/>
  <c r="Y71" i="3"/>
  <c r="Z71" i="3" s="1"/>
  <c r="Y72" i="3"/>
  <c r="Z72" i="3" s="1"/>
  <c r="W70" i="3"/>
  <c r="X70" i="3" s="1"/>
  <c r="W71" i="3"/>
  <c r="X71" i="3" s="1"/>
  <c r="W72" i="3"/>
  <c r="X72" i="3" s="1"/>
  <c r="U70" i="3"/>
  <c r="V70" i="3" s="1"/>
  <c r="U71" i="3"/>
  <c r="V71" i="3" s="1"/>
  <c r="U72" i="3"/>
  <c r="V72" i="3" s="1"/>
  <c r="S70" i="3"/>
  <c r="T70" i="3" s="1"/>
  <c r="S71" i="3"/>
  <c r="T71" i="3" s="1"/>
  <c r="S72" i="3"/>
  <c r="T72" i="3" s="1"/>
  <c r="Q70" i="3"/>
  <c r="R70" i="3" s="1"/>
  <c r="Q71" i="3"/>
  <c r="R71" i="3" s="1"/>
  <c r="Q72" i="3"/>
  <c r="R72" i="3" s="1"/>
  <c r="O70" i="3"/>
  <c r="P70" i="3" s="1"/>
  <c r="O71" i="3"/>
  <c r="P71" i="3" s="1"/>
  <c r="O72" i="3"/>
  <c r="P72" i="3" s="1"/>
  <c r="M70" i="3"/>
  <c r="N70" i="3" s="1"/>
  <c r="M71" i="3"/>
  <c r="N71" i="3" s="1"/>
  <c r="M72" i="3"/>
  <c r="N72" i="3" s="1"/>
  <c r="K70" i="3"/>
  <c r="L70" i="3" s="1"/>
  <c r="K71" i="3"/>
  <c r="L71" i="3" s="1"/>
  <c r="K72" i="3"/>
  <c r="L72" i="3" s="1"/>
  <c r="I70" i="3"/>
  <c r="J70" i="3" s="1"/>
  <c r="I71" i="3"/>
  <c r="J71" i="3" s="1"/>
  <c r="I72" i="3"/>
  <c r="J72" i="3" s="1"/>
  <c r="C68" i="3"/>
  <c r="D68" i="3" s="1"/>
  <c r="C69" i="3"/>
  <c r="D69" i="3" s="1"/>
  <c r="C70" i="3"/>
  <c r="C71" i="3"/>
  <c r="D71" i="3" s="1"/>
  <c r="C72" i="3"/>
  <c r="D72" i="3" s="1"/>
  <c r="G70" i="3"/>
  <c r="H70" i="3" s="1"/>
  <c r="G71" i="3"/>
  <c r="H71" i="3" s="1"/>
  <c r="G72" i="3"/>
  <c r="H72" i="3" s="1"/>
  <c r="E70" i="3"/>
  <c r="F70" i="3" s="1"/>
  <c r="E71" i="3"/>
  <c r="F71" i="3" s="1"/>
  <c r="E72" i="3"/>
  <c r="F72" i="3" s="1"/>
  <c r="N49" i="3"/>
  <c r="N46" i="3"/>
  <c r="N45" i="3"/>
  <c r="N38" i="3"/>
  <c r="N36" i="3"/>
  <c r="N35" i="3"/>
  <c r="L46" i="3"/>
  <c r="L45" i="3"/>
  <c r="L40" i="3"/>
  <c r="L37" i="3"/>
  <c r="AC101" i="3"/>
  <c r="AD101" i="3" s="1"/>
  <c r="AC102" i="3"/>
  <c r="AD102" i="3" s="1"/>
  <c r="AA101" i="3"/>
  <c r="AB101" i="3" s="1"/>
  <c r="AA102" i="3"/>
  <c r="AB102" i="3" s="1"/>
  <c r="Y101" i="3"/>
  <c r="Z101" i="3" s="1"/>
  <c r="Y102" i="3"/>
  <c r="Z102" i="3" s="1"/>
  <c r="W101" i="3"/>
  <c r="X101" i="3" s="1"/>
  <c r="W102" i="3"/>
  <c r="X102" i="3" s="1"/>
  <c r="U101" i="3"/>
  <c r="V101" i="3" s="1"/>
  <c r="U102" i="3"/>
  <c r="V102" i="3" s="1"/>
  <c r="S101" i="3"/>
  <c r="T101" i="3" s="1"/>
  <c r="S102" i="3"/>
  <c r="T102" i="3" s="1"/>
  <c r="Q101" i="3"/>
  <c r="R101" i="3" s="1"/>
  <c r="Q102" i="3"/>
  <c r="R102" i="3" s="1"/>
  <c r="O101" i="3"/>
  <c r="P101" i="3" s="1"/>
  <c r="O102" i="3"/>
  <c r="P102" i="3" s="1"/>
  <c r="M101" i="3"/>
  <c r="N101" i="3" s="1"/>
  <c r="M102" i="3"/>
  <c r="K101" i="3"/>
  <c r="L101" i="3" s="1"/>
  <c r="K102" i="3"/>
  <c r="I101" i="3"/>
  <c r="J101" i="3" s="1"/>
  <c r="I102" i="3"/>
  <c r="G101" i="3"/>
  <c r="H101" i="3" s="1"/>
  <c r="G102" i="3"/>
  <c r="H102" i="3" s="1"/>
  <c r="E101" i="3"/>
  <c r="F101" i="3" s="1"/>
  <c r="E102" i="3"/>
  <c r="F102" i="3" s="1"/>
  <c r="C101" i="3"/>
  <c r="D101" i="3" s="1"/>
  <c r="C102" i="3"/>
  <c r="D102" i="3" s="1"/>
  <c r="L35" i="3"/>
  <c r="L34" i="3"/>
  <c r="L32" i="3"/>
  <c r="L33" i="3"/>
  <c r="W178" i="3" l="1"/>
  <c r="X178" i="3" s="1"/>
  <c r="X119" i="3"/>
  <c r="M161" i="3"/>
  <c r="N102" i="3"/>
  <c r="J119" i="3"/>
  <c r="H119" i="3"/>
  <c r="K161" i="3"/>
  <c r="L161" i="3" s="1"/>
  <c r="L102" i="3"/>
  <c r="I161" i="3"/>
  <c r="J102" i="3"/>
  <c r="F73" i="3"/>
  <c r="D70" i="3"/>
  <c r="U168" i="3"/>
  <c r="V168" i="3" s="1"/>
  <c r="Q169" i="3"/>
  <c r="R169" i="3" s="1"/>
  <c r="U175" i="3"/>
  <c r="V175" i="3" s="1"/>
  <c r="W170" i="3"/>
  <c r="X170" i="3" s="1"/>
  <c r="AA168" i="3"/>
  <c r="AB168" i="3" s="1"/>
  <c r="AA161" i="3"/>
  <c r="AB161" i="3" s="1"/>
  <c r="S171" i="3"/>
  <c r="T171" i="3" s="1"/>
  <c r="AA175" i="3"/>
  <c r="AB175" i="3" s="1"/>
  <c r="S160" i="3"/>
  <c r="T160" i="3" s="1"/>
  <c r="AA160" i="3"/>
  <c r="AB160" i="3" s="1"/>
  <c r="S129" i="3"/>
  <c r="T129" i="3" s="1"/>
  <c r="Y130" i="3"/>
  <c r="Z130" i="3" s="1"/>
  <c r="Q175" i="3"/>
  <c r="R175" i="3" s="1"/>
  <c r="S178" i="3"/>
  <c r="T178" i="3" s="1"/>
  <c r="S170" i="3"/>
  <c r="T170" i="3" s="1"/>
  <c r="U173" i="3"/>
  <c r="V173" i="3" s="1"/>
  <c r="W176" i="3"/>
  <c r="X176" i="3" s="1"/>
  <c r="W168" i="3"/>
  <c r="X168" i="3" s="1"/>
  <c r="Y171" i="3"/>
  <c r="Z171" i="3" s="1"/>
  <c r="AA174" i="3"/>
  <c r="AB174" i="3" s="1"/>
  <c r="AC177" i="3"/>
  <c r="AD177" i="3" s="1"/>
  <c r="AC169" i="3"/>
  <c r="AD169" i="3" s="1"/>
  <c r="Q170" i="3"/>
  <c r="R170" i="3" s="1"/>
  <c r="AA177" i="3"/>
  <c r="AB177" i="3" s="1"/>
  <c r="W129" i="3"/>
  <c r="X129" i="3" s="1"/>
  <c r="W238" i="3"/>
  <c r="AA176" i="3"/>
  <c r="AB176" i="3" s="1"/>
  <c r="AC171" i="3"/>
  <c r="AD171" i="3" s="1"/>
  <c r="S161" i="3"/>
  <c r="T161" i="3" s="1"/>
  <c r="Y131" i="3"/>
  <c r="Z131" i="3" s="1"/>
  <c r="Q168" i="3"/>
  <c r="R168" i="3" s="1"/>
  <c r="Y172" i="3"/>
  <c r="Z172" i="3" s="1"/>
  <c r="U161" i="3"/>
  <c r="V161" i="3" s="1"/>
  <c r="AC161" i="3"/>
  <c r="AD161" i="3" s="1"/>
  <c r="U131" i="3"/>
  <c r="V131" i="3" s="1"/>
  <c r="Y129" i="3"/>
  <c r="Z129" i="3" s="1"/>
  <c r="Q174" i="3"/>
  <c r="R174" i="3" s="1"/>
  <c r="S177" i="3"/>
  <c r="T177" i="3" s="1"/>
  <c r="S169" i="3"/>
  <c r="T169" i="3" s="1"/>
  <c r="U172" i="3"/>
  <c r="V172" i="3" s="1"/>
  <c r="W175" i="3"/>
  <c r="X175" i="3" s="1"/>
  <c r="Y178" i="3"/>
  <c r="Z178" i="3" s="1"/>
  <c r="Y170" i="3"/>
  <c r="Z170" i="3" s="1"/>
  <c r="AA173" i="3"/>
  <c r="AB173" i="3" s="1"/>
  <c r="AC176" i="3"/>
  <c r="AD176" i="3" s="1"/>
  <c r="AC168" i="3"/>
  <c r="AD168" i="3" s="1"/>
  <c r="W130" i="3"/>
  <c r="X130" i="3" s="1"/>
  <c r="Q178" i="3"/>
  <c r="R178" i="3" s="1"/>
  <c r="W171" i="3"/>
  <c r="X171" i="3" s="1"/>
  <c r="U174" i="3"/>
  <c r="V174" i="3" s="1"/>
  <c r="AC170" i="3"/>
  <c r="AD170" i="3" s="1"/>
  <c r="Q173" i="3"/>
  <c r="R173" i="3" s="1"/>
  <c r="S176" i="3"/>
  <c r="T176" i="3" s="1"/>
  <c r="S168" i="3"/>
  <c r="T168" i="3" s="1"/>
  <c r="U171" i="3"/>
  <c r="V171" i="3" s="1"/>
  <c r="W174" i="3"/>
  <c r="X174" i="3" s="1"/>
  <c r="Y177" i="3"/>
  <c r="Z177" i="3" s="1"/>
  <c r="Y169" i="3"/>
  <c r="Z169" i="3" s="1"/>
  <c r="AA172" i="3"/>
  <c r="AB172" i="3" s="1"/>
  <c r="AC175" i="3"/>
  <c r="AD175" i="3" s="1"/>
  <c r="Q161" i="3"/>
  <c r="R161" i="3" s="1"/>
  <c r="Y161" i="3"/>
  <c r="Z161" i="3" s="1"/>
  <c r="U176" i="3"/>
  <c r="V176" i="3" s="1"/>
  <c r="AA169" i="3"/>
  <c r="AB169" i="3" s="1"/>
  <c r="Y160" i="3"/>
  <c r="Z160" i="3" s="1"/>
  <c r="AC130" i="3"/>
  <c r="AD130" i="3" s="1"/>
  <c r="S172" i="3"/>
  <c r="T172" i="3" s="1"/>
  <c r="Y173" i="3"/>
  <c r="Z173" i="3" s="1"/>
  <c r="S130" i="3"/>
  <c r="T130" i="3" s="1"/>
  <c r="W177" i="3"/>
  <c r="X177" i="3" s="1"/>
  <c r="U160" i="3"/>
  <c r="V160" i="3" s="1"/>
  <c r="W161" i="3"/>
  <c r="X161" i="3" s="1"/>
  <c r="Q131" i="3"/>
  <c r="R131" i="3" s="1"/>
  <c r="U129" i="3"/>
  <c r="V129" i="3" s="1"/>
  <c r="AA130" i="3"/>
  <c r="AB130" i="3" s="1"/>
  <c r="Q172" i="3"/>
  <c r="R172" i="3" s="1"/>
  <c r="S175" i="3"/>
  <c r="T175" i="3" s="1"/>
  <c r="U178" i="3"/>
  <c r="V178" i="3" s="1"/>
  <c r="V119" i="3"/>
  <c r="U170" i="3"/>
  <c r="V170" i="3" s="1"/>
  <c r="W173" i="3"/>
  <c r="X173" i="3" s="1"/>
  <c r="Y176" i="3"/>
  <c r="Z176" i="3" s="1"/>
  <c r="Y168" i="3"/>
  <c r="Z168" i="3" s="1"/>
  <c r="AA171" i="3"/>
  <c r="AB171" i="3" s="1"/>
  <c r="AC174" i="3"/>
  <c r="AD174" i="3" s="1"/>
  <c r="Q129" i="3"/>
  <c r="R129" i="3" s="1"/>
  <c r="AC131" i="3"/>
  <c r="AD131" i="3" s="1"/>
  <c r="S173" i="3"/>
  <c r="T173" i="3" s="1"/>
  <c r="Y174" i="3"/>
  <c r="Z174" i="3" s="1"/>
  <c r="AC172" i="3"/>
  <c r="AD172" i="3" s="1"/>
  <c r="Q160" i="3"/>
  <c r="R160" i="3" s="1"/>
  <c r="S131" i="3"/>
  <c r="T131" i="3" s="1"/>
  <c r="Q177" i="3"/>
  <c r="R177" i="3" s="1"/>
  <c r="AC129" i="3"/>
  <c r="AD129" i="3" s="1"/>
  <c r="Q176" i="3"/>
  <c r="R176" i="3" s="1"/>
  <c r="W169" i="3"/>
  <c r="X169" i="3" s="1"/>
  <c r="AC178" i="3"/>
  <c r="AD178" i="3" s="1"/>
  <c r="AC160" i="3"/>
  <c r="AD160" i="3" s="1"/>
  <c r="U130" i="3"/>
  <c r="V130" i="3" s="1"/>
  <c r="AA131" i="3"/>
  <c r="AB131" i="3" s="1"/>
  <c r="W160" i="3"/>
  <c r="X160" i="3" s="1"/>
  <c r="Q130" i="3"/>
  <c r="R130" i="3" s="1"/>
  <c r="W131" i="3"/>
  <c r="X131" i="3" s="1"/>
  <c r="AA129" i="3"/>
  <c r="AB129" i="3" s="1"/>
  <c r="Q171" i="3"/>
  <c r="R171" i="3" s="1"/>
  <c r="S174" i="3"/>
  <c r="T174" i="3" s="1"/>
  <c r="U177" i="3"/>
  <c r="V177" i="3" s="1"/>
  <c r="U169" i="3"/>
  <c r="V169" i="3" s="1"/>
  <c r="W172" i="3"/>
  <c r="X172" i="3" s="1"/>
  <c r="Y175" i="3"/>
  <c r="Z175" i="3" s="1"/>
  <c r="AA178" i="3"/>
  <c r="AB178" i="3" s="1"/>
  <c r="AB119" i="3"/>
  <c r="AA170" i="3"/>
  <c r="AB170" i="3" s="1"/>
  <c r="AC173" i="3"/>
  <c r="AD173" i="3" s="1"/>
  <c r="I131" i="3"/>
  <c r="J131" i="3" s="1"/>
  <c r="I129" i="3"/>
  <c r="J129" i="3" s="1"/>
  <c r="K130" i="3"/>
  <c r="L130" i="3" s="1"/>
  <c r="M131" i="3"/>
  <c r="N131" i="3" s="1"/>
  <c r="M129" i="3"/>
  <c r="N129" i="3" s="1"/>
  <c r="O130" i="3"/>
  <c r="P130" i="3" s="1"/>
  <c r="M175" i="3"/>
  <c r="N175" i="3" s="1"/>
  <c r="M173" i="3"/>
  <c r="N173" i="3" s="1"/>
  <c r="M171" i="3"/>
  <c r="N171" i="3" s="1"/>
  <c r="M169" i="3"/>
  <c r="N169" i="3" s="1"/>
  <c r="M178" i="3"/>
  <c r="N178" i="3" s="1"/>
  <c r="C178" i="3"/>
  <c r="D178" i="3" s="1"/>
  <c r="C176" i="3"/>
  <c r="D176" i="3" s="1"/>
  <c r="C174" i="3"/>
  <c r="D174" i="3" s="1"/>
  <c r="C172" i="3"/>
  <c r="D172" i="3" s="1"/>
  <c r="C170" i="3"/>
  <c r="D170" i="3" s="1"/>
  <c r="C168" i="3"/>
  <c r="D168" i="3" s="1"/>
  <c r="E178" i="3"/>
  <c r="F178" i="3" s="1"/>
  <c r="E176" i="3"/>
  <c r="F176" i="3" s="1"/>
  <c r="E174" i="3"/>
  <c r="F174" i="3" s="1"/>
  <c r="E172" i="3"/>
  <c r="F172" i="3" s="1"/>
  <c r="E170" i="3"/>
  <c r="F170" i="3" s="1"/>
  <c r="E168" i="3"/>
  <c r="F168" i="3" s="1"/>
  <c r="G177" i="3"/>
  <c r="H177" i="3" s="1"/>
  <c r="G175" i="3"/>
  <c r="H175" i="3" s="1"/>
  <c r="G173" i="3"/>
  <c r="H173" i="3" s="1"/>
  <c r="G171" i="3"/>
  <c r="H171" i="3" s="1"/>
  <c r="G169" i="3"/>
  <c r="H169" i="3" s="1"/>
  <c r="I178" i="3"/>
  <c r="J178" i="3" s="1"/>
  <c r="I176" i="3"/>
  <c r="J176" i="3" s="1"/>
  <c r="I174" i="3"/>
  <c r="J174" i="3" s="1"/>
  <c r="I172" i="3"/>
  <c r="J172" i="3" s="1"/>
  <c r="I170" i="3"/>
  <c r="J170" i="3" s="1"/>
  <c r="I168" i="3"/>
  <c r="J168" i="3" s="1"/>
  <c r="K177" i="3"/>
  <c r="L177" i="3" s="1"/>
  <c r="K175" i="3"/>
  <c r="L175" i="3" s="1"/>
  <c r="K173" i="3"/>
  <c r="L173" i="3" s="1"/>
  <c r="K171" i="3"/>
  <c r="L171" i="3" s="1"/>
  <c r="K169" i="3"/>
  <c r="L169" i="3" s="1"/>
  <c r="O177" i="3"/>
  <c r="P177" i="3" s="1"/>
  <c r="O175" i="3"/>
  <c r="P175" i="3" s="1"/>
  <c r="O173" i="3"/>
  <c r="P173" i="3" s="1"/>
  <c r="O171" i="3"/>
  <c r="P171" i="3" s="1"/>
  <c r="O169" i="3"/>
  <c r="P169" i="3" s="1"/>
  <c r="C161" i="3"/>
  <c r="D161" i="3" s="1"/>
  <c r="E161" i="3"/>
  <c r="F161" i="3" s="1"/>
  <c r="G161" i="3"/>
  <c r="H161" i="3" s="1"/>
  <c r="K221" i="3"/>
  <c r="O161" i="3"/>
  <c r="P161" i="3" s="1"/>
  <c r="E130" i="3"/>
  <c r="F130" i="3" s="1"/>
  <c r="G131" i="3"/>
  <c r="H131" i="3" s="1"/>
  <c r="G129" i="3"/>
  <c r="H129" i="3" s="1"/>
  <c r="C130" i="3"/>
  <c r="D130" i="3" s="1"/>
  <c r="C160" i="3"/>
  <c r="D160" i="3" s="1"/>
  <c r="E160" i="3"/>
  <c r="F160" i="3" s="1"/>
  <c r="G160" i="3"/>
  <c r="H160" i="3" s="1"/>
  <c r="I160" i="3"/>
  <c r="J160" i="3" s="1"/>
  <c r="K160" i="3"/>
  <c r="L160" i="3" s="1"/>
  <c r="M160" i="3"/>
  <c r="N160" i="3" s="1"/>
  <c r="O160" i="3"/>
  <c r="P160" i="3" s="1"/>
  <c r="E131" i="3"/>
  <c r="F131" i="3" s="1"/>
  <c r="E129" i="3"/>
  <c r="F129" i="3" s="1"/>
  <c r="G130" i="3"/>
  <c r="H130" i="3" s="1"/>
  <c r="C131" i="3"/>
  <c r="D131" i="3" s="1"/>
  <c r="C129" i="3"/>
  <c r="D129" i="3" s="1"/>
  <c r="I130" i="3"/>
  <c r="J130" i="3" s="1"/>
  <c r="K131" i="3"/>
  <c r="L131" i="3" s="1"/>
  <c r="K129" i="3"/>
  <c r="L129" i="3" s="1"/>
  <c r="M130" i="3"/>
  <c r="N130" i="3" s="1"/>
  <c r="O131" i="3"/>
  <c r="P131" i="3" s="1"/>
  <c r="O129" i="3"/>
  <c r="P129" i="3" s="1"/>
  <c r="M176" i="3"/>
  <c r="N176" i="3" s="1"/>
  <c r="M174" i="3"/>
  <c r="N174" i="3" s="1"/>
  <c r="M172" i="3"/>
  <c r="N172" i="3" s="1"/>
  <c r="M170" i="3"/>
  <c r="N170" i="3" s="1"/>
  <c r="M168" i="3"/>
  <c r="N168" i="3" s="1"/>
  <c r="M177" i="3"/>
  <c r="N177" i="3" s="1"/>
  <c r="C177" i="3"/>
  <c r="D177" i="3" s="1"/>
  <c r="C175" i="3"/>
  <c r="D175" i="3" s="1"/>
  <c r="C173" i="3"/>
  <c r="D173" i="3" s="1"/>
  <c r="C171" i="3"/>
  <c r="D171" i="3" s="1"/>
  <c r="C169" i="3"/>
  <c r="D169" i="3" s="1"/>
  <c r="C167" i="3"/>
  <c r="D167" i="3" s="1"/>
  <c r="E177" i="3"/>
  <c r="F177" i="3" s="1"/>
  <c r="E175" i="3"/>
  <c r="F175" i="3" s="1"/>
  <c r="E173" i="3"/>
  <c r="F173" i="3" s="1"/>
  <c r="E171" i="3"/>
  <c r="F171" i="3" s="1"/>
  <c r="E169" i="3"/>
  <c r="F169" i="3" s="1"/>
  <c r="G178" i="3"/>
  <c r="H178" i="3" s="1"/>
  <c r="G176" i="3"/>
  <c r="H176" i="3" s="1"/>
  <c r="G174" i="3"/>
  <c r="H174" i="3" s="1"/>
  <c r="G172" i="3"/>
  <c r="H172" i="3" s="1"/>
  <c r="G170" i="3"/>
  <c r="H170" i="3" s="1"/>
  <c r="G168" i="3"/>
  <c r="H168" i="3" s="1"/>
  <c r="I177" i="3"/>
  <c r="J177" i="3" s="1"/>
  <c r="I175" i="3"/>
  <c r="J175" i="3" s="1"/>
  <c r="I173" i="3"/>
  <c r="J173" i="3" s="1"/>
  <c r="I171" i="3"/>
  <c r="J171" i="3" s="1"/>
  <c r="I169" i="3"/>
  <c r="J169" i="3" s="1"/>
  <c r="K178" i="3"/>
  <c r="L178" i="3" s="1"/>
  <c r="K176" i="3"/>
  <c r="L176" i="3" s="1"/>
  <c r="K174" i="3"/>
  <c r="L174" i="3" s="1"/>
  <c r="K172" i="3"/>
  <c r="L172" i="3" s="1"/>
  <c r="K170" i="3"/>
  <c r="L170" i="3" s="1"/>
  <c r="K168" i="3"/>
  <c r="L168" i="3" s="1"/>
  <c r="O176" i="3"/>
  <c r="P176" i="3" s="1"/>
  <c r="O174" i="3"/>
  <c r="P174" i="3" s="1"/>
  <c r="O172" i="3"/>
  <c r="P172" i="3" s="1"/>
  <c r="O170" i="3"/>
  <c r="P170" i="3" s="1"/>
  <c r="O168" i="3"/>
  <c r="P168" i="3" s="1"/>
  <c r="L15" i="3"/>
  <c r="L14" i="3"/>
  <c r="D15" i="3"/>
  <c r="D17" i="3"/>
  <c r="D45" i="3"/>
  <c r="L221" i="3" l="1"/>
  <c r="X238" i="3"/>
  <c r="M221" i="3"/>
  <c r="N161" i="3"/>
  <c r="N221" i="3" s="1"/>
  <c r="I221" i="3"/>
  <c r="J161" i="3"/>
  <c r="J221" i="3" s="1"/>
  <c r="Q231" i="3"/>
  <c r="Y234" i="3"/>
  <c r="Z234" i="3"/>
  <c r="W221" i="3"/>
  <c r="X221" i="3"/>
  <c r="W234" i="3"/>
  <c r="X234" i="3"/>
  <c r="U232" i="3"/>
  <c r="AC231" i="3"/>
  <c r="AD231" i="3"/>
  <c r="Y190" i="3"/>
  <c r="Z190" i="3"/>
  <c r="AA190" i="3"/>
  <c r="AB190" i="3"/>
  <c r="S230" i="3"/>
  <c r="T230" i="3"/>
  <c r="W232" i="3"/>
  <c r="X232" i="3"/>
  <c r="Q237" i="3"/>
  <c r="R237" i="3"/>
  <c r="AC234" i="3"/>
  <c r="AD234" i="3"/>
  <c r="Y233" i="3"/>
  <c r="Z233" i="3"/>
  <c r="AC235" i="3"/>
  <c r="AD235" i="3"/>
  <c r="AA233" i="3"/>
  <c r="AB233" i="3"/>
  <c r="Y232" i="3"/>
  <c r="Z232" i="3"/>
  <c r="AA234" i="3"/>
  <c r="AB234" i="3"/>
  <c r="U233" i="3"/>
  <c r="V233" i="3"/>
  <c r="AA189" i="3"/>
  <c r="AB189" i="3"/>
  <c r="S191" i="3"/>
  <c r="T191" i="3"/>
  <c r="U230" i="3"/>
  <c r="V230" i="3"/>
  <c r="U236" i="3"/>
  <c r="V236" i="3"/>
  <c r="W190" i="3"/>
  <c r="X190" i="3"/>
  <c r="U191" i="3"/>
  <c r="V191" i="3"/>
  <c r="AA236" i="3"/>
  <c r="AB236" i="3"/>
  <c r="S189" i="3"/>
  <c r="T189" i="3"/>
  <c r="O191" i="3"/>
  <c r="P191" i="3"/>
  <c r="O190" i="3"/>
  <c r="P190" i="3"/>
  <c r="AA238" i="3"/>
  <c r="AB238" i="3"/>
  <c r="U237" i="3"/>
  <c r="V237" i="3"/>
  <c r="W191" i="3"/>
  <c r="X191" i="3"/>
  <c r="U190" i="3"/>
  <c r="V190" i="3"/>
  <c r="Q236" i="3"/>
  <c r="R236" i="3"/>
  <c r="Q220" i="3"/>
  <c r="R220" i="3"/>
  <c r="AC191" i="3"/>
  <c r="AD191" i="3"/>
  <c r="Y228" i="3"/>
  <c r="Z228" i="3"/>
  <c r="U238" i="3"/>
  <c r="V238" i="3"/>
  <c r="U189" i="3"/>
  <c r="V189" i="3"/>
  <c r="W237" i="3"/>
  <c r="X237" i="3"/>
  <c r="AC190" i="3"/>
  <c r="AD190" i="3"/>
  <c r="Y221" i="3"/>
  <c r="Z221" i="3"/>
  <c r="Y229" i="3"/>
  <c r="Z229" i="3"/>
  <c r="S228" i="3"/>
  <c r="T228" i="3"/>
  <c r="U234" i="3"/>
  <c r="V234" i="3"/>
  <c r="AC228" i="3"/>
  <c r="AD228" i="3"/>
  <c r="Y238" i="3"/>
  <c r="Z238" i="3"/>
  <c r="S237" i="3"/>
  <c r="T237" i="3"/>
  <c r="AC221" i="3"/>
  <c r="AD221" i="3"/>
  <c r="Y191" i="3"/>
  <c r="Z191" i="3"/>
  <c r="AC229" i="3"/>
  <c r="AD229" i="3"/>
  <c r="W228" i="3"/>
  <c r="X228" i="3"/>
  <c r="S238" i="3"/>
  <c r="T238" i="3"/>
  <c r="AA220" i="3"/>
  <c r="AB220" i="3"/>
  <c r="AA221" i="3"/>
  <c r="AB221" i="3"/>
  <c r="Q229" i="3"/>
  <c r="R229" i="3"/>
  <c r="W220" i="3"/>
  <c r="X220" i="3"/>
  <c r="Q232" i="3"/>
  <c r="R232" i="3"/>
  <c r="Q238" i="3"/>
  <c r="R238" i="3"/>
  <c r="W230" i="3"/>
  <c r="X230" i="3"/>
  <c r="U229" i="3"/>
  <c r="V229" i="3"/>
  <c r="W229" i="3"/>
  <c r="X229" i="3"/>
  <c r="AA231" i="3"/>
  <c r="AB231" i="3"/>
  <c r="S232" i="3"/>
  <c r="T232" i="3"/>
  <c r="AA232" i="3"/>
  <c r="AB232" i="3"/>
  <c r="AC230" i="3"/>
  <c r="AD230" i="3"/>
  <c r="Y230" i="3"/>
  <c r="Z230" i="3"/>
  <c r="Q228" i="3"/>
  <c r="R228" i="3"/>
  <c r="Y231" i="3"/>
  <c r="Z231" i="3"/>
  <c r="S231" i="3"/>
  <c r="T231" i="3"/>
  <c r="R231" i="3"/>
  <c r="V232" i="3"/>
  <c r="AC233" i="3"/>
  <c r="AD233" i="3"/>
  <c r="AC238" i="3"/>
  <c r="AD238" i="3"/>
  <c r="W233" i="3"/>
  <c r="X233" i="3"/>
  <c r="AA229" i="3"/>
  <c r="AB229" i="3"/>
  <c r="Q233" i="3"/>
  <c r="R233" i="3"/>
  <c r="Y189" i="3"/>
  <c r="Z189" i="3"/>
  <c r="AA237" i="3"/>
  <c r="AB237" i="3"/>
  <c r="AA235" i="3"/>
  <c r="AB235" i="3"/>
  <c r="O189" i="3"/>
  <c r="P189" i="3"/>
  <c r="AA230" i="3"/>
  <c r="AB230" i="3"/>
  <c r="AA191" i="3"/>
  <c r="AB191" i="3"/>
  <c r="S233" i="3"/>
  <c r="T233" i="3"/>
  <c r="U220" i="3"/>
  <c r="V220" i="3"/>
  <c r="U231" i="3"/>
  <c r="V231" i="3"/>
  <c r="S229" i="3"/>
  <c r="T229" i="3"/>
  <c r="Q230" i="3"/>
  <c r="R230" i="3"/>
  <c r="U235" i="3"/>
  <c r="V235" i="3"/>
  <c r="Y235" i="3"/>
  <c r="Z235" i="3"/>
  <c r="S234" i="3"/>
  <c r="T234" i="3"/>
  <c r="Q190" i="3"/>
  <c r="R190" i="3"/>
  <c r="AC220" i="3"/>
  <c r="AD220" i="3"/>
  <c r="AC189" i="3"/>
  <c r="AD189" i="3"/>
  <c r="AC232" i="3"/>
  <c r="AD232" i="3"/>
  <c r="Q189" i="3"/>
  <c r="R189" i="3"/>
  <c r="Y236" i="3"/>
  <c r="Z236" i="3"/>
  <c r="S235" i="3"/>
  <c r="T235" i="3"/>
  <c r="Q191" i="3"/>
  <c r="R191" i="3"/>
  <c r="S190" i="3"/>
  <c r="T190" i="3"/>
  <c r="Y220" i="3"/>
  <c r="Z220" i="3"/>
  <c r="Q221" i="3"/>
  <c r="R221" i="3"/>
  <c r="Y237" i="3"/>
  <c r="Z237" i="3"/>
  <c r="S236" i="3"/>
  <c r="T236" i="3"/>
  <c r="W231" i="3"/>
  <c r="X231" i="3"/>
  <c r="AC236" i="3"/>
  <c r="AD236" i="3"/>
  <c r="W235" i="3"/>
  <c r="X235" i="3"/>
  <c r="Q234" i="3"/>
  <c r="R234" i="3"/>
  <c r="U221" i="3"/>
  <c r="V221" i="3"/>
  <c r="S221" i="3"/>
  <c r="T221" i="3"/>
  <c r="W189" i="3"/>
  <c r="X189" i="3"/>
  <c r="AC237" i="3"/>
  <c r="AD237" i="3"/>
  <c r="W236" i="3"/>
  <c r="X236" i="3"/>
  <c r="Q235" i="3"/>
  <c r="R235" i="3"/>
  <c r="S220" i="3"/>
  <c r="T220" i="3"/>
  <c r="AA228" i="3"/>
  <c r="AB228" i="3"/>
  <c r="U228" i="3"/>
  <c r="V228" i="3"/>
  <c r="C189" i="3"/>
  <c r="D189" i="3"/>
  <c r="C191" i="3"/>
  <c r="D191" i="3"/>
  <c r="G190" i="3"/>
  <c r="H190" i="3"/>
  <c r="E189" i="3"/>
  <c r="F189" i="3"/>
  <c r="E191" i="3"/>
  <c r="F191" i="3"/>
  <c r="O221" i="3"/>
  <c r="P221" i="3"/>
  <c r="O228" i="3"/>
  <c r="P228" i="3"/>
  <c r="O230" i="3"/>
  <c r="P230" i="3"/>
  <c r="O232" i="3"/>
  <c r="P232" i="3"/>
  <c r="O234" i="3"/>
  <c r="P234" i="3"/>
  <c r="O236" i="3"/>
  <c r="P236" i="3"/>
  <c r="K228" i="3"/>
  <c r="L228" i="3"/>
  <c r="K230" i="3"/>
  <c r="L230" i="3"/>
  <c r="K232" i="3"/>
  <c r="L232" i="3"/>
  <c r="K234" i="3"/>
  <c r="L234" i="3"/>
  <c r="K236" i="3"/>
  <c r="L236" i="3"/>
  <c r="K238" i="3"/>
  <c r="L238" i="3"/>
  <c r="I229" i="3"/>
  <c r="J229" i="3"/>
  <c r="I231" i="3"/>
  <c r="J231" i="3"/>
  <c r="I233" i="3"/>
  <c r="J233" i="3"/>
  <c r="I235" i="3"/>
  <c r="J235" i="3"/>
  <c r="I237" i="3"/>
  <c r="J237" i="3"/>
  <c r="G228" i="3"/>
  <c r="H228" i="3"/>
  <c r="G230" i="3"/>
  <c r="H230" i="3"/>
  <c r="G232" i="3"/>
  <c r="H232" i="3"/>
  <c r="G234" i="3"/>
  <c r="H234" i="3"/>
  <c r="G236" i="3"/>
  <c r="H236" i="3"/>
  <c r="G238" i="3"/>
  <c r="H238" i="3"/>
  <c r="E229" i="3"/>
  <c r="F229" i="3"/>
  <c r="E231" i="3"/>
  <c r="F231" i="3"/>
  <c r="E233" i="3"/>
  <c r="F233" i="3"/>
  <c r="E235" i="3"/>
  <c r="F235" i="3"/>
  <c r="E237" i="3"/>
  <c r="F237" i="3"/>
  <c r="C227" i="3"/>
  <c r="D227" i="3"/>
  <c r="C229" i="3"/>
  <c r="D229" i="3"/>
  <c r="C231" i="3"/>
  <c r="D231" i="3"/>
  <c r="C233" i="3"/>
  <c r="D233" i="3"/>
  <c r="C235" i="3"/>
  <c r="D235" i="3"/>
  <c r="C237" i="3"/>
  <c r="D237" i="3"/>
  <c r="M237" i="3"/>
  <c r="N237" i="3"/>
  <c r="M228" i="3"/>
  <c r="N228" i="3"/>
  <c r="M230" i="3"/>
  <c r="N230" i="3"/>
  <c r="M232" i="3"/>
  <c r="N232" i="3"/>
  <c r="M234" i="3"/>
  <c r="N234" i="3"/>
  <c r="M236" i="3"/>
  <c r="N236" i="3"/>
  <c r="M190" i="3"/>
  <c r="N190" i="3"/>
  <c r="K189" i="3"/>
  <c r="L189" i="3"/>
  <c r="K191" i="3"/>
  <c r="L191" i="3"/>
  <c r="I190" i="3"/>
  <c r="J190" i="3"/>
  <c r="O220" i="3"/>
  <c r="P220" i="3"/>
  <c r="M220" i="3"/>
  <c r="N220" i="3"/>
  <c r="K220" i="3"/>
  <c r="L220" i="3"/>
  <c r="I220" i="3"/>
  <c r="J220" i="3"/>
  <c r="G220" i="3"/>
  <c r="H220" i="3"/>
  <c r="E220" i="3"/>
  <c r="F220" i="3"/>
  <c r="C220" i="3"/>
  <c r="D220" i="3"/>
  <c r="C190" i="3"/>
  <c r="D190" i="3"/>
  <c r="G189" i="3"/>
  <c r="H189" i="3"/>
  <c r="G191" i="3"/>
  <c r="H191" i="3"/>
  <c r="E190" i="3"/>
  <c r="F190" i="3"/>
  <c r="G221" i="3"/>
  <c r="H221" i="3"/>
  <c r="E221" i="3"/>
  <c r="F221" i="3"/>
  <c r="C221" i="3"/>
  <c r="D221" i="3"/>
  <c r="O229" i="3"/>
  <c r="P229" i="3"/>
  <c r="O231" i="3"/>
  <c r="P231" i="3"/>
  <c r="O233" i="3"/>
  <c r="P233" i="3"/>
  <c r="O235" i="3"/>
  <c r="P235" i="3"/>
  <c r="O237" i="3"/>
  <c r="P237" i="3"/>
  <c r="K229" i="3"/>
  <c r="L229" i="3"/>
  <c r="K231" i="3"/>
  <c r="L231" i="3"/>
  <c r="K233" i="3"/>
  <c r="L233" i="3"/>
  <c r="K235" i="3"/>
  <c r="L235" i="3"/>
  <c r="K237" i="3"/>
  <c r="L237" i="3"/>
  <c r="I228" i="3"/>
  <c r="J228" i="3"/>
  <c r="I230" i="3"/>
  <c r="J230" i="3"/>
  <c r="I232" i="3"/>
  <c r="J232" i="3"/>
  <c r="I234" i="3"/>
  <c r="J234" i="3"/>
  <c r="I236" i="3"/>
  <c r="J236" i="3"/>
  <c r="I238" i="3"/>
  <c r="J238" i="3"/>
  <c r="G229" i="3"/>
  <c r="H229" i="3"/>
  <c r="G231" i="3"/>
  <c r="H231" i="3"/>
  <c r="G233" i="3"/>
  <c r="H233" i="3"/>
  <c r="G235" i="3"/>
  <c r="H235" i="3"/>
  <c r="G237" i="3"/>
  <c r="H237" i="3"/>
  <c r="E228" i="3"/>
  <c r="F228" i="3"/>
  <c r="E230" i="3"/>
  <c r="F230" i="3"/>
  <c r="E232" i="3"/>
  <c r="F232" i="3"/>
  <c r="E234" i="3"/>
  <c r="F234" i="3"/>
  <c r="E236" i="3"/>
  <c r="F236" i="3"/>
  <c r="E238" i="3"/>
  <c r="F238" i="3"/>
  <c r="C228" i="3"/>
  <c r="D228" i="3"/>
  <c r="C230" i="3"/>
  <c r="D230" i="3"/>
  <c r="C232" i="3"/>
  <c r="D232" i="3"/>
  <c r="C234" i="3"/>
  <c r="D234" i="3"/>
  <c r="C236" i="3"/>
  <c r="D236" i="3"/>
  <c r="C238" i="3"/>
  <c r="D238" i="3"/>
  <c r="M238" i="3"/>
  <c r="N238" i="3"/>
  <c r="M229" i="3"/>
  <c r="N229" i="3"/>
  <c r="M231" i="3"/>
  <c r="N231" i="3"/>
  <c r="M233" i="3"/>
  <c r="N233" i="3"/>
  <c r="M235" i="3"/>
  <c r="N235" i="3"/>
  <c r="M189" i="3"/>
  <c r="N189" i="3"/>
  <c r="M191" i="3"/>
  <c r="N191" i="3"/>
  <c r="K190" i="3"/>
  <c r="L190" i="3"/>
  <c r="I189" i="3"/>
  <c r="J189" i="3"/>
  <c r="I191" i="3"/>
  <c r="J191" i="3"/>
  <c r="H47" i="3"/>
  <c r="H46" i="3"/>
  <c r="F15" i="3"/>
  <c r="F33" i="3"/>
  <c r="F47" i="3"/>
  <c r="F37" i="3"/>
  <c r="F46" i="3"/>
  <c r="H35" i="3"/>
  <c r="H34" i="3"/>
  <c r="H32" i="3"/>
  <c r="H14" i="3"/>
  <c r="F35" i="3"/>
  <c r="F32" i="3"/>
  <c r="F16" i="3"/>
  <c r="F14" i="3"/>
  <c r="AC108" i="3" l="1"/>
  <c r="AD108" i="3" s="1"/>
  <c r="AC107" i="3"/>
  <c r="AD107" i="3" s="1"/>
  <c r="AC106" i="3"/>
  <c r="AD106" i="3" s="1"/>
  <c r="AC105" i="3"/>
  <c r="AD105" i="3" s="1"/>
  <c r="AC104" i="3"/>
  <c r="AD104" i="3" s="1"/>
  <c r="AA108" i="3"/>
  <c r="AB108" i="3" s="1"/>
  <c r="AA107" i="3"/>
  <c r="AB107" i="3" s="1"/>
  <c r="AA106" i="3"/>
  <c r="AB106" i="3" s="1"/>
  <c r="AA105" i="3"/>
  <c r="AB105" i="3" s="1"/>
  <c r="AA104" i="3"/>
  <c r="AB104" i="3" s="1"/>
  <c r="Y108" i="3"/>
  <c r="Z108" i="3" s="1"/>
  <c r="Y107" i="3"/>
  <c r="Z107" i="3" s="1"/>
  <c r="Y106" i="3"/>
  <c r="Z106" i="3" s="1"/>
  <c r="Y105" i="3"/>
  <c r="Z105" i="3" s="1"/>
  <c r="Y104" i="3"/>
  <c r="Z104" i="3" s="1"/>
  <c r="W108" i="3"/>
  <c r="X108" i="3" s="1"/>
  <c r="W107" i="3"/>
  <c r="X107" i="3" s="1"/>
  <c r="W106" i="3"/>
  <c r="X106" i="3" s="1"/>
  <c r="W105" i="3"/>
  <c r="X105" i="3" s="1"/>
  <c r="W104" i="3"/>
  <c r="X104" i="3" s="1"/>
  <c r="U108" i="3"/>
  <c r="V108" i="3" s="1"/>
  <c r="U107" i="3"/>
  <c r="V107" i="3" s="1"/>
  <c r="U106" i="3"/>
  <c r="V106" i="3" s="1"/>
  <c r="U105" i="3"/>
  <c r="V105" i="3" s="1"/>
  <c r="U104" i="3"/>
  <c r="V104" i="3" s="1"/>
  <c r="S108" i="3"/>
  <c r="T108" i="3" s="1"/>
  <c r="S107" i="3"/>
  <c r="T107" i="3" s="1"/>
  <c r="S106" i="3"/>
  <c r="T106" i="3" s="1"/>
  <c r="S105" i="3"/>
  <c r="T105" i="3" s="1"/>
  <c r="S104" i="3"/>
  <c r="T104" i="3" s="1"/>
  <c r="Q108" i="3"/>
  <c r="R108" i="3" s="1"/>
  <c r="Q107" i="3"/>
  <c r="R107" i="3" s="1"/>
  <c r="Q106" i="3"/>
  <c r="R106" i="3" s="1"/>
  <c r="Q105" i="3"/>
  <c r="R105" i="3" s="1"/>
  <c r="Q104" i="3"/>
  <c r="R104" i="3" s="1"/>
  <c r="O119" i="3"/>
  <c r="P119" i="3" s="1"/>
  <c r="O108" i="3"/>
  <c r="P108" i="3" s="1"/>
  <c r="O107" i="3"/>
  <c r="P107" i="3" s="1"/>
  <c r="O106" i="3"/>
  <c r="P106" i="3" s="1"/>
  <c r="O105" i="3"/>
  <c r="P105" i="3" s="1"/>
  <c r="O104" i="3"/>
  <c r="P104" i="3" s="1"/>
  <c r="M108" i="3"/>
  <c r="N108" i="3" s="1"/>
  <c r="M107" i="3"/>
  <c r="N107" i="3" s="1"/>
  <c r="M106" i="3"/>
  <c r="N106" i="3" s="1"/>
  <c r="M105" i="3"/>
  <c r="N105" i="3" s="1"/>
  <c r="M104" i="3"/>
  <c r="N104" i="3" s="1"/>
  <c r="K108" i="3"/>
  <c r="L108" i="3" s="1"/>
  <c r="K107" i="3"/>
  <c r="L107" i="3" s="1"/>
  <c r="K106" i="3"/>
  <c r="L106" i="3" s="1"/>
  <c r="K105" i="3"/>
  <c r="L105" i="3" s="1"/>
  <c r="K104" i="3"/>
  <c r="L104" i="3" s="1"/>
  <c r="I108" i="3"/>
  <c r="J108" i="3" s="1"/>
  <c r="I107" i="3"/>
  <c r="J107" i="3" s="1"/>
  <c r="I106" i="3"/>
  <c r="J106" i="3" s="1"/>
  <c r="I105" i="3"/>
  <c r="J105" i="3" s="1"/>
  <c r="I104" i="3"/>
  <c r="J104" i="3" s="1"/>
  <c r="G108" i="3"/>
  <c r="H108" i="3" s="1"/>
  <c r="G107" i="3"/>
  <c r="H107" i="3" s="1"/>
  <c r="G106" i="3"/>
  <c r="H106" i="3" s="1"/>
  <c r="G105" i="3"/>
  <c r="H105" i="3" s="1"/>
  <c r="G104" i="3"/>
  <c r="H104" i="3" s="1"/>
  <c r="E108" i="3"/>
  <c r="F108" i="3" s="1"/>
  <c r="E107" i="3"/>
  <c r="F107" i="3" s="1"/>
  <c r="E106" i="3"/>
  <c r="F106" i="3" s="1"/>
  <c r="E105" i="3"/>
  <c r="F105" i="3" s="1"/>
  <c r="E104" i="3"/>
  <c r="F104" i="3" s="1"/>
  <c r="C105" i="3"/>
  <c r="D105" i="3" s="1"/>
  <c r="C106" i="3"/>
  <c r="D106" i="3" s="1"/>
  <c r="C107" i="3"/>
  <c r="D107" i="3" s="1"/>
  <c r="C104" i="3"/>
  <c r="D104" i="3" s="1"/>
  <c r="AC100" i="3"/>
  <c r="AD100" i="3" s="1"/>
  <c r="AC99" i="3"/>
  <c r="AD99" i="3" s="1"/>
  <c r="AC98" i="3"/>
  <c r="AD98" i="3" s="1"/>
  <c r="AC97" i="3"/>
  <c r="AD97" i="3" s="1"/>
  <c r="AC96" i="3"/>
  <c r="AD96" i="3" s="1"/>
  <c r="AC95" i="3"/>
  <c r="AD95" i="3" s="1"/>
  <c r="AA100" i="3"/>
  <c r="AB100" i="3" s="1"/>
  <c r="AA99" i="3"/>
  <c r="AB99" i="3" s="1"/>
  <c r="AA98" i="3"/>
  <c r="AB98" i="3" s="1"/>
  <c r="AA97" i="3"/>
  <c r="AB97" i="3" s="1"/>
  <c r="AA96" i="3"/>
  <c r="AB96" i="3" s="1"/>
  <c r="AA95" i="3"/>
  <c r="AB95" i="3" s="1"/>
  <c r="Y100" i="3"/>
  <c r="Z100" i="3" s="1"/>
  <c r="Y99" i="3"/>
  <c r="Z99" i="3" s="1"/>
  <c r="Y98" i="3"/>
  <c r="Z98" i="3" s="1"/>
  <c r="Y97" i="3"/>
  <c r="Z97" i="3" s="1"/>
  <c r="Y96" i="3"/>
  <c r="Z96" i="3" s="1"/>
  <c r="Y95" i="3"/>
  <c r="Z95" i="3" s="1"/>
  <c r="W100" i="3"/>
  <c r="X100" i="3" s="1"/>
  <c r="W99" i="3"/>
  <c r="X99" i="3" s="1"/>
  <c r="W98" i="3"/>
  <c r="X98" i="3" s="1"/>
  <c r="W97" i="3"/>
  <c r="X97" i="3" s="1"/>
  <c r="W96" i="3"/>
  <c r="X96" i="3" s="1"/>
  <c r="W95" i="3"/>
  <c r="X95" i="3" s="1"/>
  <c r="U100" i="3"/>
  <c r="V100" i="3" s="1"/>
  <c r="U99" i="3"/>
  <c r="V99" i="3" s="1"/>
  <c r="U98" i="3"/>
  <c r="V98" i="3" s="1"/>
  <c r="U97" i="3"/>
  <c r="V97" i="3" s="1"/>
  <c r="U96" i="3"/>
  <c r="V96" i="3" s="1"/>
  <c r="U95" i="3"/>
  <c r="V95" i="3" s="1"/>
  <c r="S100" i="3"/>
  <c r="T100" i="3" s="1"/>
  <c r="S99" i="3"/>
  <c r="T99" i="3" s="1"/>
  <c r="S98" i="3"/>
  <c r="T98" i="3" s="1"/>
  <c r="S97" i="3"/>
  <c r="T97" i="3" s="1"/>
  <c r="S96" i="3"/>
  <c r="T96" i="3" s="1"/>
  <c r="S95" i="3"/>
  <c r="T95" i="3" s="1"/>
  <c r="Q100" i="3"/>
  <c r="R100" i="3" s="1"/>
  <c r="Q99" i="3"/>
  <c r="R99" i="3" s="1"/>
  <c r="Q98" i="3"/>
  <c r="R98" i="3" s="1"/>
  <c r="Q97" i="3"/>
  <c r="R97" i="3" s="1"/>
  <c r="Q96" i="3"/>
  <c r="R96" i="3" s="1"/>
  <c r="Q95" i="3"/>
  <c r="R95" i="3" s="1"/>
  <c r="O100" i="3"/>
  <c r="P100" i="3" s="1"/>
  <c r="O99" i="3"/>
  <c r="P99" i="3" s="1"/>
  <c r="O98" i="3"/>
  <c r="P98" i="3" s="1"/>
  <c r="O97" i="3"/>
  <c r="P97" i="3" s="1"/>
  <c r="O96" i="3"/>
  <c r="P96" i="3" s="1"/>
  <c r="O95" i="3"/>
  <c r="P95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K100" i="3"/>
  <c r="L100" i="3" s="1"/>
  <c r="K99" i="3"/>
  <c r="L99" i="3" s="1"/>
  <c r="K98" i="3"/>
  <c r="L98" i="3" s="1"/>
  <c r="K97" i="3"/>
  <c r="L97" i="3" s="1"/>
  <c r="K96" i="3"/>
  <c r="L96" i="3" s="1"/>
  <c r="K95" i="3"/>
  <c r="L95" i="3" s="1"/>
  <c r="I100" i="3"/>
  <c r="J100" i="3" s="1"/>
  <c r="I99" i="3"/>
  <c r="J99" i="3" s="1"/>
  <c r="I98" i="3"/>
  <c r="J98" i="3" s="1"/>
  <c r="I97" i="3"/>
  <c r="J97" i="3" s="1"/>
  <c r="I96" i="3"/>
  <c r="J96" i="3" s="1"/>
  <c r="I95" i="3"/>
  <c r="J95" i="3" s="1"/>
  <c r="G100" i="3"/>
  <c r="H100" i="3" s="1"/>
  <c r="G99" i="3"/>
  <c r="H99" i="3" s="1"/>
  <c r="G98" i="3"/>
  <c r="H98" i="3" s="1"/>
  <c r="G97" i="3"/>
  <c r="H97" i="3" s="1"/>
  <c r="G96" i="3"/>
  <c r="H96" i="3" s="1"/>
  <c r="G95" i="3"/>
  <c r="H95" i="3" s="1"/>
  <c r="E100" i="3"/>
  <c r="F100" i="3" s="1"/>
  <c r="E99" i="3"/>
  <c r="F99" i="3" s="1"/>
  <c r="E98" i="3"/>
  <c r="F98" i="3" s="1"/>
  <c r="E97" i="3"/>
  <c r="F97" i="3" s="1"/>
  <c r="E96" i="3"/>
  <c r="F96" i="3" s="1"/>
  <c r="E95" i="3"/>
  <c r="F95" i="3" s="1"/>
  <c r="C96" i="3"/>
  <c r="D96" i="3" s="1"/>
  <c r="C97" i="3"/>
  <c r="D97" i="3" s="1"/>
  <c r="C98" i="3"/>
  <c r="D98" i="3" s="1"/>
  <c r="C99" i="3"/>
  <c r="D99" i="3" s="1"/>
  <c r="C100" i="3"/>
  <c r="D100" i="3" s="1"/>
  <c r="C95" i="3"/>
  <c r="D95" i="3" s="1"/>
  <c r="S154" i="3" l="1"/>
  <c r="T154" i="3" s="1"/>
  <c r="W158" i="3"/>
  <c r="X158" i="3" s="1"/>
  <c r="AA154" i="3"/>
  <c r="AB154" i="3" s="1"/>
  <c r="AC156" i="3"/>
  <c r="AD156" i="3" s="1"/>
  <c r="W165" i="3"/>
  <c r="X165" i="3" s="1"/>
  <c r="AA163" i="3"/>
  <c r="AB163" i="3" s="1"/>
  <c r="AC166" i="3"/>
  <c r="AD166" i="3" s="1"/>
  <c r="S155" i="3"/>
  <c r="T155" i="3" s="1"/>
  <c r="U157" i="3"/>
  <c r="V157" i="3" s="1"/>
  <c r="W159" i="3"/>
  <c r="X159" i="3" s="1"/>
  <c r="AA155" i="3"/>
  <c r="AB155" i="3" s="1"/>
  <c r="AC157" i="3"/>
  <c r="AD157" i="3" s="1"/>
  <c r="Q165" i="3"/>
  <c r="R165" i="3" s="1"/>
  <c r="U163" i="3"/>
  <c r="V163" i="3" s="1"/>
  <c r="W166" i="3"/>
  <c r="X166" i="3" s="1"/>
  <c r="AA164" i="3"/>
  <c r="AB164" i="3" s="1"/>
  <c r="U156" i="3"/>
  <c r="V156" i="3" s="1"/>
  <c r="Q164" i="3"/>
  <c r="R164" i="3" s="1"/>
  <c r="Q154" i="3"/>
  <c r="R154" i="3" s="1"/>
  <c r="S156" i="3"/>
  <c r="T156" i="3" s="1"/>
  <c r="U158" i="3"/>
  <c r="V158" i="3" s="1"/>
  <c r="Y154" i="3"/>
  <c r="Z154" i="3" s="1"/>
  <c r="AA156" i="3"/>
  <c r="AB156" i="3" s="1"/>
  <c r="AC158" i="3"/>
  <c r="AD158" i="3" s="1"/>
  <c r="Q166" i="3"/>
  <c r="R166" i="3" s="1"/>
  <c r="U164" i="3"/>
  <c r="V164" i="3" s="1"/>
  <c r="AA165" i="3"/>
  <c r="AB165" i="3" s="1"/>
  <c r="S157" i="3"/>
  <c r="T157" i="3" s="1"/>
  <c r="AA157" i="3"/>
  <c r="AB157" i="3" s="1"/>
  <c r="Y163" i="3"/>
  <c r="Z163" i="3" s="1"/>
  <c r="AA166" i="3"/>
  <c r="AB166" i="3" s="1"/>
  <c r="Q156" i="3"/>
  <c r="R156" i="3" s="1"/>
  <c r="S158" i="3"/>
  <c r="T158" i="3" s="1"/>
  <c r="W154" i="3"/>
  <c r="X154" i="3" s="1"/>
  <c r="Y156" i="3"/>
  <c r="Z156" i="3" s="1"/>
  <c r="AA158" i="3"/>
  <c r="AB158" i="3" s="1"/>
  <c r="S163" i="3"/>
  <c r="T163" i="3" s="1"/>
  <c r="U166" i="3"/>
  <c r="V166" i="3" s="1"/>
  <c r="Y164" i="3"/>
  <c r="Z164" i="3" s="1"/>
  <c r="Q155" i="3"/>
  <c r="R155" i="3" s="1"/>
  <c r="U159" i="3"/>
  <c r="V159" i="3" s="1"/>
  <c r="AC159" i="3"/>
  <c r="AD159" i="3" s="1"/>
  <c r="U165" i="3"/>
  <c r="V165" i="3" s="1"/>
  <c r="Q157" i="3"/>
  <c r="R157" i="3" s="1"/>
  <c r="S159" i="3"/>
  <c r="T159" i="3" s="1"/>
  <c r="W155" i="3"/>
  <c r="X155" i="3" s="1"/>
  <c r="Y157" i="3"/>
  <c r="Z157" i="3" s="1"/>
  <c r="AA159" i="3"/>
  <c r="AB159" i="3" s="1"/>
  <c r="S164" i="3"/>
  <c r="T164" i="3" s="1"/>
  <c r="Y165" i="3"/>
  <c r="Z165" i="3" s="1"/>
  <c r="AC163" i="3"/>
  <c r="AD163" i="3" s="1"/>
  <c r="S165" i="3"/>
  <c r="T165" i="3" s="1"/>
  <c r="W163" i="3"/>
  <c r="X163" i="3" s="1"/>
  <c r="Y166" i="3"/>
  <c r="Z166" i="3" s="1"/>
  <c r="AC164" i="3"/>
  <c r="AD164" i="3" s="1"/>
  <c r="Y155" i="3"/>
  <c r="Z155" i="3" s="1"/>
  <c r="Q158" i="3"/>
  <c r="R158" i="3" s="1"/>
  <c r="U154" i="3"/>
  <c r="V154" i="3" s="1"/>
  <c r="W156" i="3"/>
  <c r="X156" i="3" s="1"/>
  <c r="Y158" i="3"/>
  <c r="Z158" i="3" s="1"/>
  <c r="AC154" i="3"/>
  <c r="AD154" i="3" s="1"/>
  <c r="Q159" i="3"/>
  <c r="R159" i="3" s="1"/>
  <c r="U155" i="3"/>
  <c r="V155" i="3" s="1"/>
  <c r="W157" i="3"/>
  <c r="X157" i="3" s="1"/>
  <c r="Y159" i="3"/>
  <c r="Z159" i="3" s="1"/>
  <c r="AC155" i="3"/>
  <c r="AD155" i="3" s="1"/>
  <c r="Q163" i="3"/>
  <c r="R163" i="3" s="1"/>
  <c r="S166" i="3"/>
  <c r="T166" i="3" s="1"/>
  <c r="W164" i="3"/>
  <c r="X164" i="3" s="1"/>
  <c r="AC165" i="3"/>
  <c r="AD165" i="3" s="1"/>
  <c r="C158" i="3"/>
  <c r="D158" i="3" s="1"/>
  <c r="E154" i="3"/>
  <c r="F154" i="3" s="1"/>
  <c r="E158" i="3"/>
  <c r="F158" i="3" s="1"/>
  <c r="G156" i="3"/>
  <c r="H156" i="3" s="1"/>
  <c r="I156" i="3"/>
  <c r="J156" i="3" s="1"/>
  <c r="K154" i="3"/>
  <c r="L154" i="3" s="1"/>
  <c r="K156" i="3"/>
  <c r="L156" i="3" s="1"/>
  <c r="K158" i="3"/>
  <c r="L158" i="3" s="1"/>
  <c r="M154" i="3"/>
  <c r="N154" i="3" s="1"/>
  <c r="M156" i="3"/>
  <c r="N156" i="3" s="1"/>
  <c r="M158" i="3"/>
  <c r="N158" i="3" s="1"/>
  <c r="O154" i="3"/>
  <c r="P154" i="3" s="1"/>
  <c r="O156" i="3"/>
  <c r="P156" i="3" s="1"/>
  <c r="O158" i="3"/>
  <c r="P158" i="3" s="1"/>
  <c r="C163" i="3"/>
  <c r="D163" i="3" s="1"/>
  <c r="C165" i="3"/>
  <c r="D165" i="3" s="1"/>
  <c r="E163" i="3"/>
  <c r="F163" i="3" s="1"/>
  <c r="E165" i="3"/>
  <c r="F165" i="3" s="1"/>
  <c r="G164" i="3"/>
  <c r="H164" i="3" s="1"/>
  <c r="G166" i="3"/>
  <c r="H166" i="3" s="1"/>
  <c r="I163" i="3"/>
  <c r="J163" i="3" s="1"/>
  <c r="I165" i="3"/>
  <c r="J165" i="3" s="1"/>
  <c r="K164" i="3"/>
  <c r="L164" i="3" s="1"/>
  <c r="K166" i="3"/>
  <c r="L166" i="3" s="1"/>
  <c r="M163" i="3"/>
  <c r="N163" i="3" s="1"/>
  <c r="M165" i="3"/>
  <c r="N165" i="3" s="1"/>
  <c r="O164" i="3"/>
  <c r="P164" i="3" s="1"/>
  <c r="O166" i="3"/>
  <c r="P166" i="3" s="1"/>
  <c r="C154" i="3"/>
  <c r="D154" i="3" s="1"/>
  <c r="C156" i="3"/>
  <c r="D156" i="3" s="1"/>
  <c r="E156" i="3"/>
  <c r="F156" i="3" s="1"/>
  <c r="G154" i="3"/>
  <c r="H154" i="3" s="1"/>
  <c r="G158" i="3"/>
  <c r="H158" i="3" s="1"/>
  <c r="I154" i="3"/>
  <c r="J154" i="3" s="1"/>
  <c r="I158" i="3"/>
  <c r="J158" i="3" s="1"/>
  <c r="C159" i="3"/>
  <c r="D159" i="3" s="1"/>
  <c r="C157" i="3"/>
  <c r="D157" i="3" s="1"/>
  <c r="C155" i="3"/>
  <c r="D155" i="3" s="1"/>
  <c r="E155" i="3"/>
  <c r="F155" i="3" s="1"/>
  <c r="E157" i="3"/>
  <c r="F157" i="3" s="1"/>
  <c r="E159" i="3"/>
  <c r="F159" i="3" s="1"/>
  <c r="G155" i="3"/>
  <c r="H155" i="3" s="1"/>
  <c r="G157" i="3"/>
  <c r="H157" i="3" s="1"/>
  <c r="G159" i="3"/>
  <c r="H159" i="3" s="1"/>
  <c r="I155" i="3"/>
  <c r="J155" i="3" s="1"/>
  <c r="I157" i="3"/>
  <c r="J157" i="3" s="1"/>
  <c r="I159" i="3"/>
  <c r="J159" i="3" s="1"/>
  <c r="K155" i="3"/>
  <c r="L155" i="3" s="1"/>
  <c r="K157" i="3"/>
  <c r="L157" i="3" s="1"/>
  <c r="K159" i="3"/>
  <c r="L159" i="3" s="1"/>
  <c r="M155" i="3"/>
  <c r="N155" i="3" s="1"/>
  <c r="M157" i="3"/>
  <c r="N157" i="3" s="1"/>
  <c r="M159" i="3"/>
  <c r="N159" i="3" s="1"/>
  <c r="O155" i="3"/>
  <c r="P155" i="3" s="1"/>
  <c r="O157" i="3"/>
  <c r="P157" i="3" s="1"/>
  <c r="O159" i="3"/>
  <c r="P159" i="3" s="1"/>
  <c r="C166" i="3"/>
  <c r="D166" i="3" s="1"/>
  <c r="C164" i="3"/>
  <c r="D164" i="3" s="1"/>
  <c r="E164" i="3"/>
  <c r="F164" i="3" s="1"/>
  <c r="E166" i="3"/>
  <c r="F166" i="3" s="1"/>
  <c r="G163" i="3"/>
  <c r="H163" i="3" s="1"/>
  <c r="G165" i="3"/>
  <c r="H165" i="3" s="1"/>
  <c r="I164" i="3"/>
  <c r="J164" i="3" s="1"/>
  <c r="I166" i="3"/>
  <c r="J166" i="3" s="1"/>
  <c r="K163" i="3"/>
  <c r="L163" i="3" s="1"/>
  <c r="K165" i="3"/>
  <c r="L165" i="3" s="1"/>
  <c r="M164" i="3"/>
  <c r="N164" i="3" s="1"/>
  <c r="M166" i="3"/>
  <c r="N166" i="3" s="1"/>
  <c r="O163" i="3"/>
  <c r="P163" i="3" s="1"/>
  <c r="O165" i="3"/>
  <c r="P165" i="3" s="1"/>
  <c r="Q167" i="3"/>
  <c r="R167" i="3" s="1"/>
  <c r="S167" i="3"/>
  <c r="T167" i="3" s="1"/>
  <c r="AA167" i="3"/>
  <c r="AB167" i="3" s="1"/>
  <c r="O167" i="3"/>
  <c r="P167" i="3" s="1"/>
  <c r="W167" i="3"/>
  <c r="X167" i="3" s="1"/>
  <c r="O178" i="3"/>
  <c r="P178" i="3" s="1"/>
  <c r="Y167" i="3"/>
  <c r="Z167" i="3" s="1"/>
  <c r="U167" i="3"/>
  <c r="V167" i="3" s="1"/>
  <c r="AC167" i="3"/>
  <c r="AD167" i="3" s="1"/>
  <c r="K167" i="3"/>
  <c r="L167" i="3" s="1"/>
  <c r="I167" i="3"/>
  <c r="J167" i="3" s="1"/>
  <c r="G167" i="3"/>
  <c r="H167" i="3" s="1"/>
  <c r="E167" i="3"/>
  <c r="F167" i="3" s="1"/>
  <c r="M167" i="3"/>
  <c r="N167" i="3" s="1"/>
  <c r="AC77" i="3"/>
  <c r="AD77" i="3" s="1"/>
  <c r="AC76" i="3"/>
  <c r="AD76" i="3" s="1"/>
  <c r="AC75" i="3"/>
  <c r="AD75" i="3" s="1"/>
  <c r="AC74" i="3"/>
  <c r="AD74" i="3" s="1"/>
  <c r="AA77" i="3"/>
  <c r="AB77" i="3" s="1"/>
  <c r="AA76" i="3"/>
  <c r="AB76" i="3" s="1"/>
  <c r="AA75" i="3"/>
  <c r="AB75" i="3" s="1"/>
  <c r="AA74" i="3"/>
  <c r="AB74" i="3" s="1"/>
  <c r="Y77" i="3"/>
  <c r="Z77" i="3" s="1"/>
  <c r="Y76" i="3"/>
  <c r="Z76" i="3" s="1"/>
  <c r="Y75" i="3"/>
  <c r="Z75" i="3" s="1"/>
  <c r="Y74" i="3"/>
  <c r="Z74" i="3" s="1"/>
  <c r="W77" i="3"/>
  <c r="X77" i="3" s="1"/>
  <c r="W76" i="3"/>
  <c r="X76" i="3" s="1"/>
  <c r="W75" i="3"/>
  <c r="X75" i="3" s="1"/>
  <c r="W74" i="3"/>
  <c r="X74" i="3" s="1"/>
  <c r="U77" i="3"/>
  <c r="V77" i="3" s="1"/>
  <c r="U76" i="3"/>
  <c r="V76" i="3" s="1"/>
  <c r="U75" i="3"/>
  <c r="V75" i="3" s="1"/>
  <c r="U74" i="3"/>
  <c r="V74" i="3" s="1"/>
  <c r="S77" i="3"/>
  <c r="T77" i="3" s="1"/>
  <c r="S76" i="3"/>
  <c r="T76" i="3" s="1"/>
  <c r="S75" i="3"/>
  <c r="T75" i="3" s="1"/>
  <c r="S74" i="3"/>
  <c r="T74" i="3" s="1"/>
  <c r="Q77" i="3"/>
  <c r="R77" i="3" s="1"/>
  <c r="Q76" i="3"/>
  <c r="R76" i="3" s="1"/>
  <c r="Q75" i="3"/>
  <c r="R75" i="3" s="1"/>
  <c r="Q74" i="3"/>
  <c r="R74" i="3" s="1"/>
  <c r="O77" i="3"/>
  <c r="P77" i="3" s="1"/>
  <c r="O76" i="3"/>
  <c r="P76" i="3" s="1"/>
  <c r="O75" i="3"/>
  <c r="P75" i="3" s="1"/>
  <c r="O74" i="3"/>
  <c r="P74" i="3" s="1"/>
  <c r="M77" i="3"/>
  <c r="N77" i="3" s="1"/>
  <c r="M76" i="3"/>
  <c r="N76" i="3" s="1"/>
  <c r="M75" i="3"/>
  <c r="N75" i="3" s="1"/>
  <c r="M74" i="3"/>
  <c r="N74" i="3" s="1"/>
  <c r="K77" i="3"/>
  <c r="L77" i="3" s="1"/>
  <c r="K76" i="3"/>
  <c r="L76" i="3" s="1"/>
  <c r="K75" i="3"/>
  <c r="L75" i="3" s="1"/>
  <c r="K74" i="3"/>
  <c r="L74" i="3" s="1"/>
  <c r="I77" i="3"/>
  <c r="J77" i="3" s="1"/>
  <c r="I76" i="3"/>
  <c r="J76" i="3" s="1"/>
  <c r="I75" i="3"/>
  <c r="J75" i="3" s="1"/>
  <c r="I74" i="3"/>
  <c r="J74" i="3" s="1"/>
  <c r="G77" i="3"/>
  <c r="H77" i="3" s="1"/>
  <c r="G76" i="3"/>
  <c r="H76" i="3" s="1"/>
  <c r="G75" i="3"/>
  <c r="H75" i="3" s="1"/>
  <c r="G74" i="3"/>
  <c r="H74" i="3" s="1"/>
  <c r="E136" i="3"/>
  <c r="E76" i="3"/>
  <c r="F76" i="3" s="1"/>
  <c r="E75" i="3"/>
  <c r="F75" i="3" s="1"/>
  <c r="E74" i="3"/>
  <c r="F74" i="3" s="1"/>
  <c r="C75" i="3"/>
  <c r="D75" i="3" s="1"/>
  <c r="C76" i="3"/>
  <c r="D76" i="3" s="1"/>
  <c r="C77" i="3"/>
  <c r="D77" i="3" s="1"/>
  <c r="C74" i="3"/>
  <c r="D74" i="3" s="1"/>
  <c r="F136" i="3" l="1"/>
  <c r="F196" i="3" s="1"/>
  <c r="Y224" i="3"/>
  <c r="Z224" i="3"/>
  <c r="AA224" i="3"/>
  <c r="AC217" i="3"/>
  <c r="S215" i="3"/>
  <c r="T215" i="3"/>
  <c r="S135" i="3"/>
  <c r="T135" i="3" s="1"/>
  <c r="AA135" i="3"/>
  <c r="AB135" i="3" s="1"/>
  <c r="W224" i="3"/>
  <c r="X224" i="3"/>
  <c r="Y219" i="3"/>
  <c r="Z219" i="3"/>
  <c r="AC214" i="3"/>
  <c r="AD214" i="3"/>
  <c r="Q218" i="3"/>
  <c r="R218" i="3"/>
  <c r="W215" i="3"/>
  <c r="X215" i="3"/>
  <c r="AC219" i="3"/>
  <c r="AD219" i="3"/>
  <c r="AA216" i="3"/>
  <c r="AB216" i="3"/>
  <c r="Q214" i="3"/>
  <c r="R214" i="3"/>
  <c r="AC216" i="3"/>
  <c r="AD216" i="3"/>
  <c r="S194" i="3"/>
  <c r="W194" i="3"/>
  <c r="AA194" i="3"/>
  <c r="AC227" i="3"/>
  <c r="AD227" i="3"/>
  <c r="Q227" i="3"/>
  <c r="R227" i="3"/>
  <c r="Y226" i="3"/>
  <c r="Z226" i="3"/>
  <c r="Y225" i="3"/>
  <c r="Z225" i="3"/>
  <c r="Y216" i="3"/>
  <c r="Z216" i="3"/>
  <c r="AA226" i="3"/>
  <c r="AB226" i="3"/>
  <c r="AA225" i="3"/>
  <c r="AB225" i="3"/>
  <c r="W135" i="3"/>
  <c r="X135" i="3" s="1"/>
  <c r="U227" i="3"/>
  <c r="V227" i="3"/>
  <c r="S196" i="3"/>
  <c r="W196" i="3"/>
  <c r="AA196" i="3"/>
  <c r="Y227" i="3"/>
  <c r="Z227" i="3"/>
  <c r="W223" i="3"/>
  <c r="X223" i="3"/>
  <c r="U226" i="3"/>
  <c r="V226" i="3"/>
  <c r="W214" i="3"/>
  <c r="X214" i="3"/>
  <c r="Y223" i="3"/>
  <c r="Z223" i="3"/>
  <c r="W226" i="3"/>
  <c r="X226" i="3"/>
  <c r="AA215" i="3"/>
  <c r="AB215" i="3"/>
  <c r="AC226" i="3"/>
  <c r="AD226" i="3"/>
  <c r="Y215" i="3"/>
  <c r="Z215" i="3"/>
  <c r="S225" i="3"/>
  <c r="T225" i="3"/>
  <c r="S223" i="3"/>
  <c r="T223" i="3"/>
  <c r="S218" i="3"/>
  <c r="T218" i="3"/>
  <c r="AA217" i="3"/>
  <c r="AB217" i="3"/>
  <c r="U223" i="3"/>
  <c r="V223" i="3"/>
  <c r="W219" i="3"/>
  <c r="X219" i="3"/>
  <c r="AA223" i="3"/>
  <c r="AB223" i="3"/>
  <c r="U193" i="3"/>
  <c r="AC193" i="3"/>
  <c r="S224" i="3"/>
  <c r="T224" i="3"/>
  <c r="S219" i="3"/>
  <c r="T219" i="3"/>
  <c r="U224" i="3"/>
  <c r="V224" i="3"/>
  <c r="Q224" i="3"/>
  <c r="R224" i="3"/>
  <c r="Y194" i="3"/>
  <c r="W227" i="3"/>
  <c r="X227" i="3"/>
  <c r="Q195" i="3"/>
  <c r="U195" i="3"/>
  <c r="Y195" i="3"/>
  <c r="AC195" i="3"/>
  <c r="Q223" i="3"/>
  <c r="R223" i="3"/>
  <c r="U215" i="3"/>
  <c r="V215" i="3"/>
  <c r="W216" i="3"/>
  <c r="X216" i="3"/>
  <c r="AA219" i="3"/>
  <c r="AB219" i="3"/>
  <c r="Q217" i="3"/>
  <c r="R217" i="3"/>
  <c r="Q215" i="3"/>
  <c r="R215" i="3"/>
  <c r="Q226" i="3"/>
  <c r="R226" i="3"/>
  <c r="U218" i="3"/>
  <c r="V218" i="3"/>
  <c r="U216" i="3"/>
  <c r="V216" i="3"/>
  <c r="W218" i="3"/>
  <c r="X218" i="3"/>
  <c r="Y193" i="3"/>
  <c r="S226" i="3"/>
  <c r="T226" i="3"/>
  <c r="W217" i="3"/>
  <c r="X217" i="3"/>
  <c r="Y218" i="3"/>
  <c r="Z218" i="3"/>
  <c r="Y214" i="3"/>
  <c r="Z214" i="3"/>
  <c r="AA214" i="3"/>
  <c r="AB214" i="3"/>
  <c r="U134" i="3"/>
  <c r="V134" i="3" s="1"/>
  <c r="Q136" i="3"/>
  <c r="R136" i="3" s="1"/>
  <c r="U196" i="3"/>
  <c r="Y196" i="3"/>
  <c r="AC136" i="3"/>
  <c r="AD136" i="3" s="1"/>
  <c r="AA227" i="3"/>
  <c r="AB227" i="3"/>
  <c r="AC225" i="3"/>
  <c r="AD225" i="3"/>
  <c r="AC224" i="3"/>
  <c r="AD224" i="3"/>
  <c r="AC223" i="3"/>
  <c r="AD223" i="3"/>
  <c r="AA218" i="3"/>
  <c r="AB218" i="3"/>
  <c r="Q216" i="3"/>
  <c r="R216" i="3"/>
  <c r="S217" i="3"/>
  <c r="T217" i="3"/>
  <c r="Q225" i="3"/>
  <c r="R225" i="3"/>
  <c r="U217" i="3"/>
  <c r="V217" i="3"/>
  <c r="W225" i="3"/>
  <c r="X225" i="3"/>
  <c r="Q193" i="3"/>
  <c r="U219" i="3"/>
  <c r="V219" i="3"/>
  <c r="Q134" i="3"/>
  <c r="R134" i="3" s="1"/>
  <c r="AC134" i="3"/>
  <c r="AD134" i="3" s="1"/>
  <c r="S193" i="3"/>
  <c r="W193" i="3"/>
  <c r="AA133" i="3"/>
  <c r="AB133" i="3" s="1"/>
  <c r="S227" i="3"/>
  <c r="T227" i="3"/>
  <c r="AC215" i="3"/>
  <c r="AD215" i="3"/>
  <c r="Q219" i="3"/>
  <c r="R219" i="3"/>
  <c r="U214" i="3"/>
  <c r="V214" i="3"/>
  <c r="Y217" i="3"/>
  <c r="Z217" i="3"/>
  <c r="U225" i="3"/>
  <c r="V225" i="3"/>
  <c r="AC218" i="3"/>
  <c r="AD218" i="3"/>
  <c r="S216" i="3"/>
  <c r="T216" i="3"/>
  <c r="AB224" i="3"/>
  <c r="AD217" i="3"/>
  <c r="S214" i="3"/>
  <c r="T214" i="3"/>
  <c r="C193" i="3"/>
  <c r="C195" i="3"/>
  <c r="C136" i="3"/>
  <c r="D136" i="3" s="1"/>
  <c r="C194" i="3"/>
  <c r="G136" i="3"/>
  <c r="H136" i="3" s="1"/>
  <c r="K194" i="3"/>
  <c r="M194" i="3"/>
  <c r="K225" i="3"/>
  <c r="L225" i="3"/>
  <c r="I226" i="3"/>
  <c r="J226" i="3"/>
  <c r="O226" i="3"/>
  <c r="P226" i="3"/>
  <c r="O224" i="3"/>
  <c r="P224" i="3"/>
  <c r="I225" i="3"/>
  <c r="J225" i="3"/>
  <c r="I223" i="3"/>
  <c r="J223" i="3"/>
  <c r="G226" i="3"/>
  <c r="H226" i="3"/>
  <c r="G224" i="3"/>
  <c r="H224" i="3"/>
  <c r="E134" i="3"/>
  <c r="F134" i="3" s="1"/>
  <c r="G194" i="3"/>
  <c r="I134" i="3"/>
  <c r="J134" i="3" s="1"/>
  <c r="I196" i="3"/>
  <c r="K136" i="3"/>
  <c r="L136" i="3" s="1"/>
  <c r="M136" i="3"/>
  <c r="N136" i="3" s="1"/>
  <c r="O194" i="3"/>
  <c r="O196" i="3"/>
  <c r="E227" i="3"/>
  <c r="F227" i="3"/>
  <c r="I227" i="3"/>
  <c r="J227" i="3"/>
  <c r="K223" i="3"/>
  <c r="L223" i="3"/>
  <c r="I224" i="3"/>
  <c r="J224" i="3"/>
  <c r="E133" i="3"/>
  <c r="F133" i="3" s="1"/>
  <c r="E195" i="3"/>
  <c r="G193" i="3"/>
  <c r="G195" i="3"/>
  <c r="I133" i="3"/>
  <c r="J133" i="3" s="1"/>
  <c r="I195" i="3"/>
  <c r="K133" i="3"/>
  <c r="L133" i="3" s="1"/>
  <c r="K195" i="3"/>
  <c r="M193" i="3"/>
  <c r="M195" i="3"/>
  <c r="O133" i="3"/>
  <c r="P133" i="3" s="1"/>
  <c r="O195" i="3"/>
  <c r="M227" i="3"/>
  <c r="N227" i="3"/>
  <c r="G227" i="3"/>
  <c r="H227" i="3"/>
  <c r="K227" i="3"/>
  <c r="L227" i="3"/>
  <c r="O238" i="3"/>
  <c r="P238" i="3"/>
  <c r="O227" i="3"/>
  <c r="P227" i="3"/>
  <c r="O225" i="3"/>
  <c r="P225" i="3"/>
  <c r="O223" i="3"/>
  <c r="P223" i="3"/>
  <c r="M226" i="3"/>
  <c r="N226" i="3"/>
  <c r="M224" i="3"/>
  <c r="N224" i="3"/>
  <c r="G225" i="3"/>
  <c r="H225" i="3"/>
  <c r="G223" i="3"/>
  <c r="H223" i="3"/>
  <c r="E226" i="3"/>
  <c r="F226" i="3"/>
  <c r="E224" i="3"/>
  <c r="F224" i="3"/>
  <c r="C224" i="3"/>
  <c r="D224" i="3"/>
  <c r="C226" i="3"/>
  <c r="D226" i="3"/>
  <c r="O219" i="3"/>
  <c r="P219" i="3"/>
  <c r="O217" i="3"/>
  <c r="P217" i="3"/>
  <c r="O215" i="3"/>
  <c r="P215" i="3"/>
  <c r="M219" i="3"/>
  <c r="N219" i="3"/>
  <c r="M217" i="3"/>
  <c r="N217" i="3"/>
  <c r="M215" i="3"/>
  <c r="N215" i="3"/>
  <c r="K219" i="3"/>
  <c r="L219" i="3"/>
  <c r="K217" i="3"/>
  <c r="L217" i="3"/>
  <c r="K215" i="3"/>
  <c r="L215" i="3"/>
  <c r="I219" i="3"/>
  <c r="J219" i="3"/>
  <c r="I217" i="3"/>
  <c r="J217" i="3"/>
  <c r="I215" i="3"/>
  <c r="J215" i="3"/>
  <c r="G219" i="3"/>
  <c r="H219" i="3"/>
  <c r="G217" i="3"/>
  <c r="H217" i="3"/>
  <c r="G215" i="3"/>
  <c r="H215" i="3"/>
  <c r="E219" i="3"/>
  <c r="F219" i="3"/>
  <c r="E217" i="3"/>
  <c r="F217" i="3"/>
  <c r="E215" i="3"/>
  <c r="F215" i="3"/>
  <c r="C215" i="3"/>
  <c r="D215" i="3"/>
  <c r="C217" i="3"/>
  <c r="D217" i="3"/>
  <c r="C219" i="3"/>
  <c r="D219" i="3"/>
  <c r="I218" i="3"/>
  <c r="J218" i="3"/>
  <c r="I214" i="3"/>
  <c r="J214" i="3"/>
  <c r="G218" i="3"/>
  <c r="H218" i="3"/>
  <c r="G214" i="3"/>
  <c r="H214" i="3"/>
  <c r="E216" i="3"/>
  <c r="F216" i="3"/>
  <c r="C216" i="3"/>
  <c r="D216" i="3"/>
  <c r="C214" i="3"/>
  <c r="D214" i="3"/>
  <c r="M225" i="3"/>
  <c r="N225" i="3"/>
  <c r="M223" i="3"/>
  <c r="N223" i="3"/>
  <c r="K226" i="3"/>
  <c r="L226" i="3"/>
  <c r="K224" i="3"/>
  <c r="L224" i="3"/>
  <c r="E225" i="3"/>
  <c r="F225" i="3"/>
  <c r="E223" i="3"/>
  <c r="F223" i="3"/>
  <c r="C225" i="3"/>
  <c r="D225" i="3"/>
  <c r="C223" i="3"/>
  <c r="D223" i="3"/>
  <c r="O218" i="3"/>
  <c r="P218" i="3"/>
  <c r="O216" i="3"/>
  <c r="P216" i="3"/>
  <c r="O214" i="3"/>
  <c r="P214" i="3"/>
  <c r="M218" i="3"/>
  <c r="N218" i="3"/>
  <c r="M216" i="3"/>
  <c r="N216" i="3"/>
  <c r="M214" i="3"/>
  <c r="N214" i="3"/>
  <c r="K218" i="3"/>
  <c r="L218" i="3"/>
  <c r="K216" i="3"/>
  <c r="L216" i="3"/>
  <c r="K214" i="3"/>
  <c r="L214" i="3"/>
  <c r="I216" i="3"/>
  <c r="J216" i="3"/>
  <c r="G216" i="3"/>
  <c r="H216" i="3"/>
  <c r="E218" i="3"/>
  <c r="F218" i="3"/>
  <c r="E214" i="3"/>
  <c r="F214" i="3"/>
  <c r="C218" i="3"/>
  <c r="D218" i="3"/>
  <c r="Q196" i="3"/>
  <c r="U133" i="3"/>
  <c r="V133" i="3" s="1"/>
  <c r="AA195" i="3"/>
  <c r="AA134" i="3"/>
  <c r="AB134" i="3" s="1"/>
  <c r="O193" i="3"/>
  <c r="U194" i="3"/>
  <c r="Y136" i="3"/>
  <c r="Z136" i="3" s="1"/>
  <c r="AC194" i="3"/>
  <c r="O136" i="3"/>
  <c r="P136" i="3" s="1"/>
  <c r="AC133" i="3"/>
  <c r="AD133" i="3" s="1"/>
  <c r="W133" i="3"/>
  <c r="X133" i="3" s="1"/>
  <c r="S195" i="3"/>
  <c r="M134" i="3"/>
  <c r="N134" i="3" s="1"/>
  <c r="I135" i="3"/>
  <c r="J135" i="3" s="1"/>
  <c r="Q135" i="3"/>
  <c r="R135" i="3" s="1"/>
  <c r="W136" i="3"/>
  <c r="X136" i="3" s="1"/>
  <c r="I136" i="3"/>
  <c r="J136" i="3" s="1"/>
  <c r="M133" i="3"/>
  <c r="N133" i="3" s="1"/>
  <c r="S134" i="3"/>
  <c r="T134" i="3" s="1"/>
  <c r="Y135" i="3"/>
  <c r="Z135" i="3" s="1"/>
  <c r="O134" i="3"/>
  <c r="P134" i="3" s="1"/>
  <c r="U135" i="3"/>
  <c r="V135" i="3" s="1"/>
  <c r="Y133" i="3"/>
  <c r="Z133" i="3" s="1"/>
  <c r="AA136" i="3"/>
  <c r="AB136" i="3" s="1"/>
  <c r="I193" i="3"/>
  <c r="M196" i="3"/>
  <c r="Q194" i="3"/>
  <c r="W195" i="3"/>
  <c r="AA193" i="3"/>
  <c r="AC196" i="3"/>
  <c r="C133" i="3"/>
  <c r="D133" i="3" s="1"/>
  <c r="O135" i="3"/>
  <c r="P135" i="3" s="1"/>
  <c r="S133" i="3"/>
  <c r="T133" i="3" s="1"/>
  <c r="U136" i="3"/>
  <c r="V136" i="3" s="1"/>
  <c r="Y134" i="3"/>
  <c r="Z134" i="3" s="1"/>
  <c r="I194" i="3"/>
  <c r="M135" i="3"/>
  <c r="N135" i="3" s="1"/>
  <c r="Q133" i="3"/>
  <c r="R133" i="3" s="1"/>
  <c r="S136" i="3"/>
  <c r="T136" i="3" s="1"/>
  <c r="W134" i="3"/>
  <c r="X134" i="3" s="1"/>
  <c r="AC135" i="3"/>
  <c r="AD135" i="3" s="1"/>
  <c r="C134" i="3"/>
  <c r="D134" i="3" s="1"/>
  <c r="K196" i="3"/>
  <c r="K135" i="3"/>
  <c r="L135" i="3" s="1"/>
  <c r="K134" i="3"/>
  <c r="L134" i="3" s="1"/>
  <c r="K193" i="3"/>
  <c r="C196" i="3"/>
  <c r="E196" i="3"/>
  <c r="G196" i="3"/>
  <c r="G135" i="3"/>
  <c r="H135" i="3" s="1"/>
  <c r="G134" i="3"/>
  <c r="H134" i="3" s="1"/>
  <c r="G133" i="3"/>
  <c r="H133" i="3" s="1"/>
  <c r="C135" i="3"/>
  <c r="D135" i="3" s="1"/>
  <c r="E135" i="3"/>
  <c r="F135" i="3" s="1"/>
  <c r="E194" i="3"/>
  <c r="E193" i="3"/>
  <c r="AC65" i="3"/>
  <c r="AD65" i="3" s="1"/>
  <c r="AC66" i="3"/>
  <c r="AD66" i="3" s="1"/>
  <c r="AC67" i="3"/>
  <c r="AD67" i="3" s="1"/>
  <c r="AC68" i="3"/>
  <c r="AD68" i="3" s="1"/>
  <c r="AC69" i="3"/>
  <c r="AD69" i="3" s="1"/>
  <c r="AC64" i="3"/>
  <c r="AD64" i="3" s="1"/>
  <c r="AA65" i="3"/>
  <c r="AB65" i="3" s="1"/>
  <c r="AA66" i="3"/>
  <c r="AB66" i="3" s="1"/>
  <c r="AA67" i="3"/>
  <c r="AB67" i="3" s="1"/>
  <c r="AA68" i="3"/>
  <c r="AB68" i="3" s="1"/>
  <c r="AA69" i="3"/>
  <c r="AB69" i="3" s="1"/>
  <c r="AA64" i="3"/>
  <c r="AB64" i="3" s="1"/>
  <c r="Y65" i="3"/>
  <c r="Z65" i="3" s="1"/>
  <c r="Y66" i="3"/>
  <c r="Z66" i="3" s="1"/>
  <c r="Y67" i="3"/>
  <c r="Z67" i="3" s="1"/>
  <c r="Y68" i="3"/>
  <c r="Z68" i="3" s="1"/>
  <c r="Y69" i="3"/>
  <c r="Z69" i="3" s="1"/>
  <c r="Y64" i="3"/>
  <c r="Z64" i="3" s="1"/>
  <c r="W65" i="3"/>
  <c r="X65" i="3" s="1"/>
  <c r="W66" i="3"/>
  <c r="X66" i="3" s="1"/>
  <c r="W67" i="3"/>
  <c r="X67" i="3" s="1"/>
  <c r="W68" i="3"/>
  <c r="X68" i="3" s="1"/>
  <c r="W69" i="3"/>
  <c r="X69" i="3" s="1"/>
  <c r="W64" i="3"/>
  <c r="X64" i="3" s="1"/>
  <c r="U65" i="3"/>
  <c r="V65" i="3" s="1"/>
  <c r="U66" i="3"/>
  <c r="V66" i="3" s="1"/>
  <c r="U67" i="3"/>
  <c r="V67" i="3" s="1"/>
  <c r="U68" i="3"/>
  <c r="V68" i="3" s="1"/>
  <c r="U69" i="3"/>
  <c r="V69" i="3" s="1"/>
  <c r="U64" i="3"/>
  <c r="V64" i="3" s="1"/>
  <c r="S65" i="3"/>
  <c r="T65" i="3" s="1"/>
  <c r="S66" i="3"/>
  <c r="T66" i="3" s="1"/>
  <c r="S67" i="3"/>
  <c r="T67" i="3" s="1"/>
  <c r="S68" i="3"/>
  <c r="T68" i="3" s="1"/>
  <c r="S69" i="3"/>
  <c r="T69" i="3" s="1"/>
  <c r="S64" i="3"/>
  <c r="T64" i="3" s="1"/>
  <c r="Q65" i="3"/>
  <c r="R65" i="3" s="1"/>
  <c r="Q66" i="3"/>
  <c r="R66" i="3" s="1"/>
  <c r="Q67" i="3"/>
  <c r="R67" i="3" s="1"/>
  <c r="Q68" i="3"/>
  <c r="R68" i="3" s="1"/>
  <c r="Q69" i="3"/>
  <c r="R69" i="3" s="1"/>
  <c r="Q64" i="3"/>
  <c r="R64" i="3" s="1"/>
  <c r="O65" i="3"/>
  <c r="P65" i="3" s="1"/>
  <c r="O66" i="3"/>
  <c r="P66" i="3" s="1"/>
  <c r="O67" i="3"/>
  <c r="P67" i="3" s="1"/>
  <c r="O68" i="3"/>
  <c r="P68" i="3" s="1"/>
  <c r="O69" i="3"/>
  <c r="P69" i="3" s="1"/>
  <c r="O64" i="3"/>
  <c r="P64" i="3" s="1"/>
  <c r="M65" i="3"/>
  <c r="N65" i="3" s="1"/>
  <c r="M66" i="3"/>
  <c r="N66" i="3" s="1"/>
  <c r="M67" i="3"/>
  <c r="N67" i="3" s="1"/>
  <c r="M68" i="3"/>
  <c r="N68" i="3" s="1"/>
  <c r="M69" i="3"/>
  <c r="N69" i="3" s="1"/>
  <c r="M64" i="3"/>
  <c r="N64" i="3" s="1"/>
  <c r="K65" i="3"/>
  <c r="L65" i="3" s="1"/>
  <c r="K66" i="3"/>
  <c r="L66" i="3" s="1"/>
  <c r="K67" i="3"/>
  <c r="L67" i="3" s="1"/>
  <c r="K68" i="3"/>
  <c r="L68" i="3" s="1"/>
  <c r="K69" i="3"/>
  <c r="L69" i="3" s="1"/>
  <c r="K64" i="3"/>
  <c r="L64" i="3" s="1"/>
  <c r="I65" i="3"/>
  <c r="J65" i="3" s="1"/>
  <c r="I66" i="3"/>
  <c r="J66" i="3" s="1"/>
  <c r="I67" i="3"/>
  <c r="J67" i="3" s="1"/>
  <c r="I68" i="3"/>
  <c r="J68" i="3" s="1"/>
  <c r="I69" i="3"/>
  <c r="J69" i="3" s="1"/>
  <c r="I64" i="3"/>
  <c r="J64" i="3" s="1"/>
  <c r="G65" i="3"/>
  <c r="H65" i="3" s="1"/>
  <c r="G66" i="3"/>
  <c r="H66" i="3" s="1"/>
  <c r="G67" i="3"/>
  <c r="H67" i="3" s="1"/>
  <c r="G68" i="3"/>
  <c r="H68" i="3" s="1"/>
  <c r="G69" i="3"/>
  <c r="H69" i="3" s="1"/>
  <c r="G64" i="3"/>
  <c r="H64" i="3" s="1"/>
  <c r="E69" i="3"/>
  <c r="F69" i="3" s="1"/>
  <c r="C128" i="3"/>
  <c r="D128" i="3" s="1"/>
  <c r="E68" i="3"/>
  <c r="F68" i="3" s="1"/>
  <c r="C127" i="3"/>
  <c r="D127" i="3" s="1"/>
  <c r="E67" i="3"/>
  <c r="F67" i="3" s="1"/>
  <c r="C67" i="3"/>
  <c r="D67" i="3" s="1"/>
  <c r="E66" i="3"/>
  <c r="F66" i="3" s="1"/>
  <c r="C66" i="3"/>
  <c r="D66" i="3" s="1"/>
  <c r="E65" i="3"/>
  <c r="F65" i="3" s="1"/>
  <c r="C65" i="3"/>
  <c r="D65" i="3" s="1"/>
  <c r="E64" i="3"/>
  <c r="F64" i="3" s="1"/>
  <c r="C64" i="3"/>
  <c r="D64" i="3" s="1"/>
  <c r="D193" i="3" l="1"/>
  <c r="T195" i="3"/>
  <c r="AD194" i="3"/>
  <c r="D195" i="3"/>
  <c r="AB194" i="3"/>
  <c r="V196" i="3"/>
  <c r="AB193" i="3"/>
  <c r="R194" i="3"/>
  <c r="X195" i="3"/>
  <c r="Q125" i="3"/>
  <c r="R125" i="3" s="1"/>
  <c r="T196" i="3"/>
  <c r="W126" i="3"/>
  <c r="X126" i="3" s="1"/>
  <c r="R193" i="3"/>
  <c r="Z196" i="3"/>
  <c r="V195" i="3"/>
  <c r="S123" i="3"/>
  <c r="T123" i="3" s="1"/>
  <c r="U127" i="3"/>
  <c r="V127" i="3" s="1"/>
  <c r="W125" i="3"/>
  <c r="X125" i="3" s="1"/>
  <c r="AA123" i="3"/>
  <c r="AB123" i="3" s="1"/>
  <c r="AC127" i="3"/>
  <c r="AD127" i="3" s="1"/>
  <c r="X194" i="3"/>
  <c r="Y125" i="3"/>
  <c r="Z125" i="3" s="1"/>
  <c r="U128" i="3"/>
  <c r="V128" i="3" s="1"/>
  <c r="U126" i="3"/>
  <c r="V126" i="3" s="1"/>
  <c r="AD193" i="3"/>
  <c r="AB196" i="3"/>
  <c r="T194" i="3"/>
  <c r="Q124" i="3"/>
  <c r="R124" i="3" s="1"/>
  <c r="Y124" i="3"/>
  <c r="Z124" i="3" s="1"/>
  <c r="AC126" i="3"/>
  <c r="AD126" i="3" s="1"/>
  <c r="R195" i="3"/>
  <c r="S127" i="3"/>
  <c r="T127" i="3" s="1"/>
  <c r="Y123" i="3"/>
  <c r="Z123" i="3" s="1"/>
  <c r="AC125" i="3"/>
  <c r="AD125" i="3" s="1"/>
  <c r="Q128" i="3"/>
  <c r="R128" i="3" s="1"/>
  <c r="S126" i="3"/>
  <c r="T126" i="3" s="1"/>
  <c r="U124" i="3"/>
  <c r="V124" i="3" s="1"/>
  <c r="Y128" i="3"/>
  <c r="Z128" i="3" s="1"/>
  <c r="AA126" i="3"/>
  <c r="AB126" i="3" s="1"/>
  <c r="AC124" i="3"/>
  <c r="AD124" i="3" s="1"/>
  <c r="X193" i="3"/>
  <c r="R196" i="3"/>
  <c r="AD195" i="3"/>
  <c r="AC123" i="3"/>
  <c r="AD123" i="3" s="1"/>
  <c r="S128" i="3"/>
  <c r="T128" i="3" s="1"/>
  <c r="W124" i="3"/>
  <c r="X124" i="3" s="1"/>
  <c r="AA128" i="3"/>
  <c r="AB128" i="3" s="1"/>
  <c r="Q123" i="3"/>
  <c r="R123" i="3" s="1"/>
  <c r="U125" i="3"/>
  <c r="V125" i="3" s="1"/>
  <c r="AA127" i="3"/>
  <c r="AB127" i="3" s="1"/>
  <c r="Q127" i="3"/>
  <c r="R127" i="3" s="1"/>
  <c r="S125" i="3"/>
  <c r="T125" i="3" s="1"/>
  <c r="W123" i="3"/>
  <c r="X123" i="3" s="1"/>
  <c r="Y127" i="3"/>
  <c r="Z127" i="3" s="1"/>
  <c r="AA125" i="3"/>
  <c r="AB125" i="3" s="1"/>
  <c r="Z193" i="3"/>
  <c r="V193" i="3"/>
  <c r="X196" i="3"/>
  <c r="W127" i="3"/>
  <c r="X127" i="3" s="1"/>
  <c r="AC128" i="3"/>
  <c r="AD128" i="3" s="1"/>
  <c r="Q126" i="3"/>
  <c r="R126" i="3" s="1"/>
  <c r="S124" i="3"/>
  <c r="T124" i="3" s="1"/>
  <c r="W128" i="3"/>
  <c r="X128" i="3" s="1"/>
  <c r="Y126" i="3"/>
  <c r="Z126" i="3" s="1"/>
  <c r="AA124" i="3"/>
  <c r="AB124" i="3" s="1"/>
  <c r="T193" i="3"/>
  <c r="AD196" i="3"/>
  <c r="V194" i="3"/>
  <c r="Z195" i="3"/>
  <c r="Z194" i="3"/>
  <c r="AB195" i="3"/>
  <c r="U123" i="3"/>
  <c r="V123" i="3" s="1"/>
  <c r="D194" i="3"/>
  <c r="D196" i="3"/>
  <c r="N196" i="3"/>
  <c r="L196" i="3"/>
  <c r="J194" i="3"/>
  <c r="F194" i="3"/>
  <c r="E123" i="3"/>
  <c r="F123" i="3" s="1"/>
  <c r="E125" i="3"/>
  <c r="F125" i="3" s="1"/>
  <c r="E127" i="3"/>
  <c r="F127" i="3" s="1"/>
  <c r="E128" i="3"/>
  <c r="F128" i="3" s="1"/>
  <c r="G128" i="3"/>
  <c r="H128" i="3" s="1"/>
  <c r="G124" i="3"/>
  <c r="H124" i="3" s="1"/>
  <c r="K126" i="3"/>
  <c r="L126" i="3" s="1"/>
  <c r="M128" i="3"/>
  <c r="N128" i="3" s="1"/>
  <c r="M126" i="3"/>
  <c r="N126" i="3" s="1"/>
  <c r="O128" i="3"/>
  <c r="P128" i="3" s="1"/>
  <c r="O124" i="3"/>
  <c r="P124" i="3" s="1"/>
  <c r="P196" i="3"/>
  <c r="P194" i="3"/>
  <c r="J196" i="3"/>
  <c r="H194" i="3"/>
  <c r="C123" i="3"/>
  <c r="D123" i="3" s="1"/>
  <c r="C124" i="3"/>
  <c r="D124" i="3" s="1"/>
  <c r="C125" i="3"/>
  <c r="D125" i="3" s="1"/>
  <c r="C126" i="3"/>
  <c r="D126" i="3" s="1"/>
  <c r="C187" i="3"/>
  <c r="D187" i="3"/>
  <c r="C188" i="3"/>
  <c r="D188" i="3"/>
  <c r="G123" i="3"/>
  <c r="H123" i="3" s="1"/>
  <c r="G127" i="3"/>
  <c r="H127" i="3" s="1"/>
  <c r="G125" i="3"/>
  <c r="H125" i="3" s="1"/>
  <c r="I123" i="3"/>
  <c r="J123" i="3" s="1"/>
  <c r="I127" i="3"/>
  <c r="J127" i="3" s="1"/>
  <c r="I125" i="3"/>
  <c r="J125" i="3" s="1"/>
  <c r="K123" i="3"/>
  <c r="L123" i="3" s="1"/>
  <c r="K127" i="3"/>
  <c r="L127" i="3" s="1"/>
  <c r="K125" i="3"/>
  <c r="L125" i="3" s="1"/>
  <c r="M123" i="3"/>
  <c r="N123" i="3" s="1"/>
  <c r="M127" i="3"/>
  <c r="N127" i="3" s="1"/>
  <c r="M125" i="3"/>
  <c r="N125" i="3" s="1"/>
  <c r="O123" i="3"/>
  <c r="P123" i="3" s="1"/>
  <c r="O127" i="3"/>
  <c r="P127" i="3" s="1"/>
  <c r="O125" i="3"/>
  <c r="P125" i="3" s="1"/>
  <c r="P195" i="3"/>
  <c r="P193" i="3"/>
  <c r="N195" i="3"/>
  <c r="N193" i="3"/>
  <c r="L195" i="3"/>
  <c r="L193" i="3"/>
  <c r="J195" i="3"/>
  <c r="J193" i="3"/>
  <c r="H195" i="3"/>
  <c r="H193" i="3"/>
  <c r="F195" i="3"/>
  <c r="F193" i="3"/>
  <c r="N194" i="3"/>
  <c r="L194" i="3"/>
  <c r="H196" i="3"/>
  <c r="E124" i="3"/>
  <c r="F124" i="3" s="1"/>
  <c r="E126" i="3"/>
  <c r="F126" i="3" s="1"/>
  <c r="G126" i="3"/>
  <c r="H126" i="3" s="1"/>
  <c r="I128" i="3"/>
  <c r="J128" i="3" s="1"/>
  <c r="I126" i="3"/>
  <c r="J126" i="3" s="1"/>
  <c r="I124" i="3"/>
  <c r="J124" i="3" s="1"/>
  <c r="K128" i="3"/>
  <c r="L128" i="3" s="1"/>
  <c r="K124" i="3"/>
  <c r="L124" i="3" s="1"/>
  <c r="M124" i="3"/>
  <c r="N124" i="3" s="1"/>
  <c r="O126" i="3"/>
  <c r="P126" i="3" s="1"/>
  <c r="O187" i="3" l="1"/>
  <c r="P187" i="3"/>
  <c r="AA184" i="3"/>
  <c r="AB184" i="3"/>
  <c r="Q186" i="3"/>
  <c r="Y188" i="3"/>
  <c r="Z188" i="3"/>
  <c r="AC185" i="3"/>
  <c r="U186" i="3"/>
  <c r="V186" i="3"/>
  <c r="AA185" i="3"/>
  <c r="AB185" i="3"/>
  <c r="Q187" i="3"/>
  <c r="R187" i="3"/>
  <c r="AA188" i="3"/>
  <c r="AB188" i="3"/>
  <c r="Y184" i="3"/>
  <c r="Z184" i="3"/>
  <c r="AA183" i="3"/>
  <c r="AB183" i="3"/>
  <c r="O183" i="3"/>
  <c r="P183" i="3"/>
  <c r="Y186" i="3"/>
  <c r="Z186" i="3"/>
  <c r="AC188" i="3"/>
  <c r="AD188" i="3"/>
  <c r="U184" i="3"/>
  <c r="V184" i="3"/>
  <c r="Y183" i="3"/>
  <c r="Z183" i="3"/>
  <c r="U188" i="3"/>
  <c r="V188" i="3"/>
  <c r="Y187" i="3"/>
  <c r="Z187" i="3"/>
  <c r="Q184" i="3"/>
  <c r="R184" i="3"/>
  <c r="W186" i="3"/>
  <c r="X186" i="3"/>
  <c r="W184" i="3"/>
  <c r="X184" i="3"/>
  <c r="W185" i="3"/>
  <c r="X185" i="3"/>
  <c r="O184" i="3"/>
  <c r="P184" i="3"/>
  <c r="S187" i="3"/>
  <c r="T187" i="3"/>
  <c r="W183" i="3"/>
  <c r="X183" i="3"/>
  <c r="U185" i="3"/>
  <c r="V185" i="3"/>
  <c r="S188" i="3"/>
  <c r="T188" i="3"/>
  <c r="U187" i="3"/>
  <c r="V187" i="3"/>
  <c r="AA187" i="3"/>
  <c r="AB187" i="3"/>
  <c r="W188" i="3"/>
  <c r="X188" i="3"/>
  <c r="AC184" i="3"/>
  <c r="AD184" i="3"/>
  <c r="S186" i="3"/>
  <c r="T186" i="3"/>
  <c r="Y185" i="3"/>
  <c r="Z185" i="3"/>
  <c r="O185" i="3"/>
  <c r="P185" i="3"/>
  <c r="O188" i="3"/>
  <c r="P188" i="3"/>
  <c r="S184" i="3"/>
  <c r="T184" i="3"/>
  <c r="AA186" i="3"/>
  <c r="AB186" i="3"/>
  <c r="Q188" i="3"/>
  <c r="R188" i="3"/>
  <c r="O186" i="3"/>
  <c r="P186" i="3"/>
  <c r="W187" i="3"/>
  <c r="X187" i="3"/>
  <c r="R186" i="3"/>
  <c r="S185" i="3"/>
  <c r="T185" i="3"/>
  <c r="Q183" i="3"/>
  <c r="R183" i="3"/>
  <c r="AC183" i="3"/>
  <c r="AD183" i="3"/>
  <c r="AD185" i="3"/>
  <c r="AC186" i="3"/>
  <c r="AD186" i="3"/>
  <c r="AC187" i="3"/>
  <c r="AD187" i="3"/>
  <c r="S183" i="3"/>
  <c r="T183" i="3"/>
  <c r="Q185" i="3"/>
  <c r="R185" i="3"/>
  <c r="U183" i="3"/>
  <c r="V183" i="3"/>
  <c r="K184" i="3"/>
  <c r="L184" i="3"/>
  <c r="G186" i="3"/>
  <c r="H186" i="3"/>
  <c r="E186" i="3"/>
  <c r="F186" i="3"/>
  <c r="M184" i="3"/>
  <c r="N184" i="3"/>
  <c r="K188" i="3"/>
  <c r="L188" i="3"/>
  <c r="I184" i="3"/>
  <c r="J184" i="3"/>
  <c r="I186" i="3"/>
  <c r="J186" i="3"/>
  <c r="I188" i="3"/>
  <c r="J188" i="3"/>
  <c r="E184" i="3"/>
  <c r="F184" i="3"/>
  <c r="M185" i="3"/>
  <c r="N185" i="3"/>
  <c r="M187" i="3"/>
  <c r="N187" i="3"/>
  <c r="M183" i="3"/>
  <c r="N183" i="3"/>
  <c r="K185" i="3"/>
  <c r="L185" i="3"/>
  <c r="K187" i="3"/>
  <c r="L187" i="3"/>
  <c r="K183" i="3"/>
  <c r="L183" i="3"/>
  <c r="I185" i="3"/>
  <c r="J185" i="3"/>
  <c r="I187" i="3"/>
  <c r="J187" i="3"/>
  <c r="I183" i="3"/>
  <c r="J183" i="3"/>
  <c r="G185" i="3"/>
  <c r="H185" i="3"/>
  <c r="G187" i="3"/>
  <c r="H187" i="3"/>
  <c r="G183" i="3"/>
  <c r="H183" i="3"/>
  <c r="C186" i="3"/>
  <c r="D186" i="3"/>
  <c r="C185" i="3"/>
  <c r="D185" i="3"/>
  <c r="C184" i="3"/>
  <c r="D184" i="3"/>
  <c r="C183" i="3"/>
  <c r="D183" i="3"/>
  <c r="M186" i="3"/>
  <c r="N186" i="3"/>
  <c r="M188" i="3"/>
  <c r="N188" i="3"/>
  <c r="K186" i="3"/>
  <c r="L186" i="3"/>
  <c r="G184" i="3"/>
  <c r="H184" i="3"/>
  <c r="G188" i="3"/>
  <c r="H188" i="3"/>
  <c r="E188" i="3"/>
  <c r="F188" i="3"/>
  <c r="E187" i="3"/>
  <c r="F187" i="3"/>
  <c r="E185" i="3"/>
  <c r="F185" i="3"/>
  <c r="E183" i="3"/>
  <c r="F183" i="3"/>
</calcChain>
</file>

<file path=xl/sharedStrings.xml><?xml version="1.0" encoding="utf-8"?>
<sst xmlns="http://schemas.openxmlformats.org/spreadsheetml/2006/main" count="985" uniqueCount="268">
  <si>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</si>
  <si>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</si>
  <si>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</si>
  <si>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</si>
  <si>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</si>
  <si>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</si>
  <si>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</si>
  <si>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</si>
  <si>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</si>
  <si>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</si>
  <si>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</si>
  <si>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</si>
  <si>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</si>
  <si>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</si>
  <si>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</si>
  <si>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</si>
  <si>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</si>
  <si>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</si>
  <si>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</si>
  <si>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</si>
  <si>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</si>
  <si>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</si>
  <si>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</si>
  <si>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</si>
  <si>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</si>
  <si>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</si>
  <si>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</si>
  <si>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</si>
  <si>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</si>
  <si>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 xml:space="preserve">BOX 12 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</si>
  <si>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</si>
  <si>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</si>
  <si>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</si>
  <si>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</si>
  <si>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</si>
  <si>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</si>
  <si>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</si>
  <si>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</si>
  <si>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</si>
  <si>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</si>
  <si>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</si>
  <si>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</si>
  <si>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</si>
  <si>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</si>
  <si>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</si>
  <si>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</si>
  <si>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</si>
  <si>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</si>
  <si>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</si>
  <si>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</si>
  <si>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</si>
  <si>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</si>
  <si>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</si>
  <si>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</si>
  <si>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</si>
  <si>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</si>
  <si>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</si>
  <si>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</si>
  <si>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</si>
  <si>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</si>
  <si>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</si>
  <si>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</si>
  <si>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</si>
  <si>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</si>
  <si>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</si>
  <si>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</si>
  <si>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</si>
  <si>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</si>
  <si>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</si>
  <si>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</si>
  <si>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</si>
  <si>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</si>
  <si>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</si>
  <si>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</si>
  <si>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</si>
  <si>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</si>
  <si>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</si>
  <si>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</si>
  <si>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</si>
  <si>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</si>
  <si>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</si>
  <si>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</si>
  <si>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</si>
  <si>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</si>
  <si>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</si>
  <si>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</si>
  <si>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</si>
  <si>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</si>
  <si>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</si>
  <si>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</si>
  <si>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</si>
  <si>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</si>
  <si>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</si>
  <si>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</si>
  <si>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</si>
  <si>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</si>
  <si>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</si>
  <si>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</si>
  <si>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</si>
  <si>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</si>
  <si>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</si>
  <si>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</si>
  <si>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</si>
  <si>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</si>
  <si>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</si>
  <si>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</si>
  <si>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</si>
  <si>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</si>
  <si>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</si>
  <si>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</si>
  <si>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</si>
  <si>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</si>
  <si>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</si>
  <si>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</si>
  <si>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</si>
  <si>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</si>
  <si>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</si>
  <si>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</si>
  <si>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</si>
  <si>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</si>
  <si>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</si>
  <si>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</si>
  <si>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</si>
  <si>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</si>
  <si>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</si>
  <si>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</si>
  <si>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</si>
  <si>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</si>
  <si>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</si>
  <si>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</si>
  <si>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</si>
  <si>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</si>
  <si>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</si>
  <si>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</si>
  <si>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</si>
  <si>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</si>
  <si>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</si>
  <si>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</si>
  <si>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</si>
  <si>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</si>
  <si>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</si>
  <si>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</si>
  <si>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</si>
  <si>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</si>
  <si>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</si>
  <si>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</si>
  <si>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</si>
  <si>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</si>
  <si>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</si>
  <si>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</si>
  <si>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</si>
  <si>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</si>
  <si>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</si>
  <si>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</si>
  <si>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</si>
  <si>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</si>
  <si>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</si>
  <si>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</si>
  <si>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</si>
  <si>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</si>
  <si>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</si>
  <si>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</si>
  <si>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</si>
  <si>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</si>
  <si>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</si>
  <si>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</si>
  <si>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</si>
  <si>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</si>
  <si>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</si>
  <si>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</si>
  <si>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</si>
  <si>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</si>
  <si>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</si>
  <si>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</si>
  <si>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</si>
  <si>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</si>
  <si>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</si>
  <si>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</si>
  <si>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</si>
  <si>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</si>
  <si>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</si>
  <si>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</si>
  <si>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</si>
  <si>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</si>
  <si>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</si>
  <si>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</si>
  <si>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</si>
  <si>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</si>
  <si>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</si>
  <si>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</si>
  <si>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</si>
  <si>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</si>
  <si>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</si>
  <si>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</si>
  <si>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</si>
  <si>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</si>
  <si>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</si>
  <si>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</si>
  <si>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</si>
  <si>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</si>
  <si>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</si>
  <si>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</si>
  <si>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</si>
  <si>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</si>
  <si>
    <t>40 17 810 0374</t>
  </si>
  <si>
    <t>40 17 921 0096</t>
  </si>
  <si>
    <t>40 17 944 0065</t>
  </si>
  <si>
    <t>40 17 954 1818</t>
  </si>
  <si>
    <t>40 17 944 0384</t>
  </si>
  <si>
    <t>40 17 848 0257</t>
  </si>
  <si>
    <t>40 17 954 1883</t>
  </si>
  <si>
    <t>40 17 954 1871</t>
  </si>
  <si>
    <t>40 17 821 0220</t>
  </si>
  <si>
    <t>40 28 959 0236</t>
  </si>
  <si>
    <t>40 28 954 3274</t>
  </si>
  <si>
    <t>40 28 954 3147</t>
  </si>
  <si>
    <t>40 28 971 0218</t>
  </si>
  <si>
    <t>40 28 871 0449</t>
  </si>
  <si>
    <t>40 28 954 2070</t>
  </si>
  <si>
    <t>ID</t>
  </si>
  <si>
    <t>Box</t>
  </si>
  <si>
    <t>Comp</t>
  </si>
  <si>
    <t>Totaux</t>
  </si>
  <si>
    <t>40 28 954 3292</t>
  </si>
  <si>
    <t>40 28 954 3416</t>
  </si>
  <si>
    <t>40 28 013 0129</t>
  </si>
  <si>
    <t>40 28 013 0126</t>
  </si>
  <si>
    <t>40 28 610 1134</t>
  </si>
  <si>
    <t>40 28 931 0050</t>
  </si>
  <si>
    <t>40 28 849 0393</t>
  </si>
  <si>
    <t>40 28 954 2071</t>
  </si>
  <si>
    <t>40 28 954 3210</t>
  </si>
  <si>
    <t>40 28 954 3330</t>
  </si>
  <si>
    <t>40 28 954 3413</t>
  </si>
  <si>
    <t>40 28 954 3253</t>
  </si>
  <si>
    <t>40 28 954 3239</t>
  </si>
  <si>
    <t>40 28 954 1577</t>
  </si>
  <si>
    <t>40 28 959 0601</t>
  </si>
  <si>
    <t>40 28 954 2231</t>
  </si>
  <si>
    <t>40 28 954 3191</t>
  </si>
  <si>
    <t>40 28 959 0436</t>
  </si>
  <si>
    <t>40 28 959 0274</t>
  </si>
  <si>
    <t>40 28 954 1862</t>
  </si>
  <si>
    <t>40 28 957 0382</t>
  </si>
  <si>
    <t>40 28 013 0002</t>
  </si>
  <si>
    <t>40 28 957 0383</t>
  </si>
  <si>
    <t>40 28 954 3242</t>
  </si>
  <si>
    <t>40 28 857 0426</t>
  </si>
  <si>
    <t>40 28 954 3200</t>
  </si>
  <si>
    <t>40 28 954 3185</t>
  </si>
  <si>
    <t>40 28 954 3412</t>
  </si>
  <si>
    <t>40 28 954 3212</t>
  </si>
  <si>
    <t>40 28 954 2143</t>
  </si>
  <si>
    <t>40 28 954 3153</t>
  </si>
  <si>
    <t>40 28 871 0336</t>
  </si>
  <si>
    <t>40 28 871 0446</t>
  </si>
  <si>
    <t>40 28 971 0420</t>
  </si>
  <si>
    <t>40 28 871 0447</t>
  </si>
  <si>
    <t>40 28 971 0421</t>
  </si>
  <si>
    <t>40 28 832 0146</t>
  </si>
  <si>
    <t>40 28 857 0410</t>
  </si>
  <si>
    <t>40 28 849 0356</t>
  </si>
  <si>
    <t>40 28 846 0106</t>
  </si>
  <si>
    <t>40 28 849 0354</t>
  </si>
  <si>
    <t>40 28 871 0340</t>
  </si>
  <si>
    <t>40 28 954 3275</t>
  </si>
  <si>
    <t>40 28 871 0331</t>
  </si>
  <si>
    <t>40 28 871 0453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</si>
</sst>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theme="4"/>
      <name val="Arial Black"/>
      <family val="2"/>
    </font>
    <font>
      <b/>
      <sz val="10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2" fillId="0" borderId="13" xfId="1" applyNumberFormat="1" applyFont="1" applyBorder="1" applyAlignment="1">
      <alignment horizontal="center"/>
    </xf>
    <xf numFmtId="0" fontId="19" fillId="0" borderId="13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4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5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0" fillId="4" borderId="3" xfId="0" applyFont="1" applyFill="1" applyBorder="1" applyAlignment="1">
      <alignment vertical="top"/>
    </xf>
    <xf numFmtId="0" fontId="21" fillId="2" borderId="1" xfId="0" applyFont="1" applyFill="1" applyBorder="1" applyAlignment="1">
      <alignment vertical="top"/>
    </xf>
    <xf numFmtId="0" fontId="21" fillId="2" borderId="2" xfId="0" applyFont="1" applyFill="1" applyBorder="1" applyAlignment="1">
      <alignment vertical="top"/>
    </xf>
    <xf numFmtId="0" fontId="19" fillId="0" borderId="1" xfId="1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Border="1"/>
    <xf numFmtId="0" fontId="19" fillId="0" borderId="14" xfId="1" applyNumberFormat="1" applyFont="1" applyBorder="1" applyAlignment="1">
      <alignment horizontal="center"/>
    </xf>
    <xf numFmtId="0" fontId="19" fillId="0" borderId="6" xfId="1" applyNumberFormat="1" applyFont="1" applyBorder="1" applyAlignment="1">
      <alignment horizontal="center"/>
    </xf>
    <xf numFmtId="0" fontId="2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/>
    </xf>
    <xf numFmtId="0" fontId="19" fillId="0" borderId="3" xfId="1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22" fillId="0" borderId="17" xfId="0" applyFont="1" applyBorder="1" applyAlignment="1">
      <alignment horizontal="right"/>
    </xf>
    <xf numFmtId="0" fontId="22" fillId="0" borderId="18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15" xfId="1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6" xfId="0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6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9" fillId="4" borderId="3" xfId="0" applyFont="1" applyFill="1" applyBorder="1" applyAlignment="1">
      <alignment horizontal="center" vertical="top"/>
    </xf>
    <xf numFmtId="0" fontId="0" fillId="3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9"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="" xmlns:a16="http://schemas.microsoft.com/office/drawing/2014/main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="" xmlns:a16="http://schemas.microsoft.com/office/drawing/2014/main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204" totalsRowShown="0">
  <autoFilter ref="A2:H204"/>
  <tableColumns count="8">
    <tableColumn id="4" name="ID" dataDxfId="8" dataCellStyle="Pourcentage">
      <calculatedColumnFormula>Tableau1[[#This Row],[Code Barre]]&amp;Tableau1[[#This Row],[BOX]]&amp;Tableau1[[#This Row],[Compartiment]]</calculatedColumnFormula>
    </tableColumn>
    <tableColumn id="1" name="Code Barre" dataDxfId="7" dataCellStyle="Pourcentage"/>
    <tableColumn id="2" name="BOX"/>
    <tableColumn id="3" name="Compartiment"/>
    <tableColumn id="5" name="Stock Initial" dataDxfId="6" dataCellStyle="Pourcentage"/>
    <tableColumn id="7" name="Entrées" dataDxfId="5" dataCellStyle="Pourcentage"/>
    <tableColumn id="6" name="Sorties" dataDxfId="4" dataCellStyle="Pourcentage"/>
    <tableColumn id="8" name="Nouveau stock" dataDxfId="3">
      <calculatedColumnFormula>E3+Tableau1[[#This Row],[Entrées]]-Tableau1[[#This Row],[Sorties]]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F6" totalsRowShown="0">
  <autoFilter ref="A3:F6"/>
  <tableColumns count="6">
    <tableColumn id="1" name="Code barre"/>
    <tableColumn id="6" name="Box"/>
    <tableColumn id="5" name="Comp"/>
    <tableColumn id="2" name="Entrées" dataDxfId="2"/>
    <tableColumn id="3" name="Sorties" dataDxfId="1"/>
    <tableColumn id="4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N20" sqref="N2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39"/>
  <sheetViews>
    <sheetView showZeros="0" tabSelected="1" zoomScale="94" zoomScaleNormal="94" workbookViewId="0">
      <pane ySplit="2" topLeftCell="A3" activePane="bottomLeft" state="frozen"/>
      <selection pane="bottomLeft" activeCell="O49" sqref="O49"/>
    </sheetView>
  </sheetViews>
  <sheetFormatPr baseColWidth="10" defaultColWidth="11.44140625" defaultRowHeight="14.4" x14ac:dyDescent="0.3"/>
  <cols>
    <col min="1" max="1" width="11.44140625" style="1"/>
    <col min="2" max="2" width="25.88671875" style="21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x14ac:dyDescent="0.3">
      <c r="A1" s="30"/>
      <c r="B1" s="74" t="s">
        <v>41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ht="27.6" x14ac:dyDescent="0.65">
      <c r="A2" s="8" t="s">
        <v>37</v>
      </c>
      <c r="B2" s="22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7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29</v>
      </c>
      <c r="Z2" s="11"/>
      <c r="AA2" s="11" t="s">
        <v>12</v>
      </c>
      <c r="AB2" s="11"/>
      <c r="AC2" s="11" t="s">
        <v>13</v>
      </c>
      <c r="AD2" s="11"/>
    </row>
    <row r="3" spans="1:30" ht="14.4" customHeight="1" x14ac:dyDescent="0.3">
      <c r="A3" s="75" t="s">
        <v>19</v>
      </c>
      <c r="B3" s="23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75"/>
      <c r="B4" s="79" t="s">
        <v>14</v>
      </c>
      <c r="C4" s="44" t="s">
        <v>34</v>
      </c>
      <c r="D4" s="44">
        <v>17</v>
      </c>
      <c r="E4" s="44" t="s">
        <v>45</v>
      </c>
      <c r="F4" s="44">
        <f>2*8</f>
        <v>16</v>
      </c>
      <c r="G4" s="44" t="s">
        <v>61</v>
      </c>
      <c r="H4" s="44">
        <v>26</v>
      </c>
      <c r="I4" s="44"/>
      <c r="J4" s="44"/>
      <c r="K4" s="44" t="s">
        <v>98</v>
      </c>
      <c r="L4" s="44">
        <v>18</v>
      </c>
      <c r="M4" s="44" t="s">
        <v>144</v>
      </c>
      <c r="N4" s="44">
        <v>14</v>
      </c>
      <c r="O4" s="44" t="s">
        <v>229</v>
      </c>
      <c r="P4" s="44">
        <v>8</v>
      </c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0" ht="14.4" customHeight="1" x14ac:dyDescent="0.3">
      <c r="A5" s="75"/>
      <c r="B5" s="80"/>
      <c r="C5" s="44" t="s">
        <v>33</v>
      </c>
      <c r="D5" s="44">
        <v>20</v>
      </c>
      <c r="E5" s="44" t="s">
        <v>46</v>
      </c>
      <c r="F5" s="44">
        <f>9*3+5</f>
        <v>32</v>
      </c>
      <c r="G5" s="44" t="s">
        <v>62</v>
      </c>
      <c r="H5" s="44">
        <v>19</v>
      </c>
      <c r="I5" s="44"/>
      <c r="J5" s="44"/>
      <c r="K5" s="44" t="s">
        <v>99</v>
      </c>
      <c r="L5" s="44">
        <v>35</v>
      </c>
      <c r="M5" s="44" t="s">
        <v>145</v>
      </c>
      <c r="N5" s="44">
        <v>6</v>
      </c>
      <c r="O5" s="44" t="s">
        <v>230</v>
      </c>
      <c r="P5" s="44">
        <v>30</v>
      </c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0" ht="14.4" customHeight="1" x14ac:dyDescent="0.3">
      <c r="A6" s="75"/>
      <c r="B6" s="80"/>
      <c r="C6" s="44" t="s">
        <v>92</v>
      </c>
      <c r="D6" s="44">
        <v>13</v>
      </c>
      <c r="E6" s="44" t="s">
        <v>50</v>
      </c>
      <c r="F6" s="44">
        <f>7*3</f>
        <v>21</v>
      </c>
      <c r="G6" s="44" t="s">
        <v>63</v>
      </c>
      <c r="H6" s="44">
        <f>7+7</f>
        <v>14</v>
      </c>
      <c r="I6" s="44"/>
      <c r="J6" s="44"/>
      <c r="K6" s="44" t="s">
        <v>100</v>
      </c>
      <c r="L6" s="44">
        <v>28</v>
      </c>
      <c r="M6" s="44" t="s">
        <v>146</v>
      </c>
      <c r="N6" s="44">
        <v>8</v>
      </c>
      <c r="O6" s="44" t="s">
        <v>231</v>
      </c>
      <c r="P6" s="44">
        <v>7</v>
      </c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ht="14.4" customHeight="1" x14ac:dyDescent="0.3">
      <c r="A7" s="75"/>
      <c r="B7" s="80"/>
      <c r="C7" s="44" t="s">
        <v>96</v>
      </c>
      <c r="D7" s="44">
        <v>4</v>
      </c>
      <c r="E7" s="44"/>
      <c r="F7" s="44"/>
      <c r="G7" s="44" t="s">
        <v>74</v>
      </c>
      <c r="H7" s="44">
        <v>14</v>
      </c>
      <c r="I7" s="44"/>
      <c r="J7" s="44"/>
      <c r="K7" s="44" t="s">
        <v>104</v>
      </c>
      <c r="L7" s="44">
        <f>4*7</f>
        <v>28</v>
      </c>
      <c r="M7" s="44" t="s">
        <v>170</v>
      </c>
      <c r="N7" s="44">
        <v>13</v>
      </c>
      <c r="O7" s="44" t="s">
        <v>232</v>
      </c>
      <c r="P7" s="44">
        <v>9</v>
      </c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0" ht="14.4" customHeight="1" x14ac:dyDescent="0.3">
      <c r="A8" s="75"/>
      <c r="B8" s="80"/>
      <c r="C8" s="44" t="s">
        <v>204</v>
      </c>
      <c r="D8" s="44">
        <v>1</v>
      </c>
      <c r="E8" s="44"/>
      <c r="F8" s="44"/>
      <c r="G8" s="44" t="s">
        <v>75</v>
      </c>
      <c r="H8" s="44">
        <v>21</v>
      </c>
      <c r="I8" s="44"/>
      <c r="J8" s="44"/>
      <c r="K8" s="44" t="s">
        <v>107</v>
      </c>
      <c r="L8" s="44">
        <f>7+7</f>
        <v>14</v>
      </c>
      <c r="M8" s="44" t="s">
        <v>171</v>
      </c>
      <c r="N8" s="44">
        <v>14</v>
      </c>
      <c r="O8" s="44" t="s">
        <v>233</v>
      </c>
      <c r="P8" s="44">
        <v>10</v>
      </c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0" ht="14.4" customHeight="1" x14ac:dyDescent="0.3">
      <c r="A9" s="75"/>
      <c r="B9" s="80"/>
      <c r="C9" s="44"/>
      <c r="D9" s="44"/>
      <c r="E9" s="44"/>
      <c r="F9" s="44"/>
      <c r="G9" s="44" t="s">
        <v>87</v>
      </c>
      <c r="H9" s="44">
        <v>8</v>
      </c>
      <c r="I9" s="44"/>
      <c r="J9" s="44"/>
      <c r="K9" s="44" t="s">
        <v>111</v>
      </c>
      <c r="L9" s="44">
        <v>7</v>
      </c>
      <c r="M9" s="44" t="s">
        <v>172</v>
      </c>
      <c r="N9" s="44">
        <v>12</v>
      </c>
      <c r="O9" s="44" t="s">
        <v>234</v>
      </c>
      <c r="P9" s="44">
        <v>14</v>
      </c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0" ht="17.399999999999999" customHeight="1" x14ac:dyDescent="0.3">
      <c r="A10" s="75"/>
      <c r="B10" s="80"/>
      <c r="C10" s="44"/>
      <c r="D10" s="44"/>
      <c r="E10" s="44"/>
      <c r="F10" s="44"/>
      <c r="G10" s="44"/>
      <c r="H10" s="44"/>
      <c r="I10" s="44"/>
      <c r="J10" s="44"/>
      <c r="K10" s="44" t="s">
        <v>213</v>
      </c>
      <c r="L10" s="44">
        <v>6</v>
      </c>
      <c r="M10" s="44" t="s">
        <v>173</v>
      </c>
      <c r="N10" s="44">
        <v>4</v>
      </c>
      <c r="O10" s="44" t="s">
        <v>235</v>
      </c>
      <c r="P10" s="44">
        <v>7</v>
      </c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0" ht="17.399999999999999" customHeight="1" x14ac:dyDescent="0.3">
      <c r="A11" s="75"/>
      <c r="B11" s="80"/>
      <c r="C11" s="44"/>
      <c r="D11" s="44"/>
      <c r="E11" s="44"/>
      <c r="F11" s="44"/>
      <c r="G11" s="44"/>
      <c r="H11" s="44"/>
      <c r="I11" s="44"/>
      <c r="J11" s="44"/>
      <c r="K11" s="44" t="s">
        <v>214</v>
      </c>
      <c r="L11" s="44">
        <v>2</v>
      </c>
      <c r="M11" s="44" t="s">
        <v>174</v>
      </c>
      <c r="N11" s="44">
        <v>10</v>
      </c>
      <c r="O11" s="44" t="s">
        <v>236</v>
      </c>
      <c r="P11" s="44">
        <v>7</v>
      </c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</row>
    <row r="12" spans="1:30" ht="21" customHeight="1" x14ac:dyDescent="0.3">
      <c r="A12" s="75"/>
      <c r="B12" s="80"/>
      <c r="C12" s="44"/>
      <c r="D12" s="44"/>
      <c r="E12" s="44"/>
      <c r="F12" s="44"/>
      <c r="G12" s="44"/>
      <c r="H12" s="44"/>
      <c r="I12" s="44"/>
      <c r="J12" s="44"/>
      <c r="K12" s="44" t="s">
        <v>215</v>
      </c>
      <c r="L12" s="44">
        <v>1</v>
      </c>
      <c r="M12" s="44" t="s">
        <v>175</v>
      </c>
      <c r="N12" s="44">
        <v>23</v>
      </c>
      <c r="O12" s="44" t="s">
        <v>237</v>
      </c>
      <c r="P12" s="44">
        <v>6</v>
      </c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0" x14ac:dyDescent="0.3">
      <c r="A13" s="75"/>
      <c r="B13" s="33"/>
      <c r="C13" s="48" t="s">
        <v>14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 t="s">
        <v>238</v>
      </c>
      <c r="P13" s="7">
        <v>20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4.4" customHeight="1" x14ac:dyDescent="0.3">
      <c r="A14" s="75"/>
      <c r="B14" s="65" t="s">
        <v>15</v>
      </c>
      <c r="C14" s="60" t="s">
        <v>36</v>
      </c>
      <c r="D14" s="61">
        <v>52</v>
      </c>
      <c r="E14" s="60" t="s">
        <v>47</v>
      </c>
      <c r="F14" s="61">
        <f>8+8</f>
        <v>16</v>
      </c>
      <c r="G14" s="60" t="s">
        <v>64</v>
      </c>
      <c r="H14" s="61">
        <f>8+8</f>
        <v>16</v>
      </c>
      <c r="I14" s="60"/>
      <c r="J14" s="61"/>
      <c r="K14" s="60" t="s">
        <v>101</v>
      </c>
      <c r="L14" s="61">
        <f>14+15</f>
        <v>29</v>
      </c>
      <c r="M14" s="60" t="s">
        <v>153</v>
      </c>
      <c r="N14" s="61">
        <v>12</v>
      </c>
      <c r="O14" s="60" t="s">
        <v>239</v>
      </c>
      <c r="P14" s="61">
        <v>17</v>
      </c>
      <c r="Q14" s="60"/>
      <c r="R14" s="61"/>
      <c r="S14" s="60"/>
      <c r="T14" s="61"/>
      <c r="U14" s="60"/>
      <c r="V14" s="61"/>
      <c r="W14" s="60"/>
      <c r="X14" s="61"/>
      <c r="Y14" s="60"/>
      <c r="Z14" s="61"/>
      <c r="AA14" s="60"/>
      <c r="AB14" s="61"/>
      <c r="AC14" s="60"/>
      <c r="AD14" s="61"/>
    </row>
    <row r="15" spans="1:30" ht="14.4" customHeight="1" x14ac:dyDescent="0.3">
      <c r="A15" s="75"/>
      <c r="B15" s="65"/>
      <c r="C15" s="60" t="s">
        <v>35</v>
      </c>
      <c r="D15" s="61">
        <f>3+1</f>
        <v>4</v>
      </c>
      <c r="E15" s="60" t="s">
        <v>48</v>
      </c>
      <c r="F15" s="61">
        <f>8+8</f>
        <v>16</v>
      </c>
      <c r="G15" s="60" t="s">
        <v>65</v>
      </c>
      <c r="H15" s="61">
        <v>12</v>
      </c>
      <c r="I15" s="60"/>
      <c r="J15" s="61"/>
      <c r="K15" s="60" t="s">
        <v>102</v>
      </c>
      <c r="L15" s="61">
        <f>14+6</f>
        <v>20</v>
      </c>
      <c r="M15" s="60" t="s">
        <v>154</v>
      </c>
      <c r="N15" s="61">
        <v>4</v>
      </c>
      <c r="O15" s="60" t="s">
        <v>240</v>
      </c>
      <c r="P15" s="61">
        <v>15</v>
      </c>
      <c r="Q15" s="60"/>
      <c r="R15" s="61"/>
      <c r="S15" s="60"/>
      <c r="T15" s="61"/>
      <c r="U15" s="60"/>
      <c r="V15" s="61"/>
      <c r="W15" s="60"/>
      <c r="X15" s="61"/>
      <c r="Y15" s="60"/>
      <c r="Z15" s="61"/>
      <c r="AA15" s="60"/>
      <c r="AB15" s="61"/>
      <c r="AC15" s="60"/>
      <c r="AD15" s="61"/>
    </row>
    <row r="16" spans="1:30" ht="14.4" customHeight="1" x14ac:dyDescent="0.3">
      <c r="A16" s="75"/>
      <c r="B16" s="65"/>
      <c r="C16" s="60" t="s">
        <v>60</v>
      </c>
      <c r="D16" s="61">
        <v>5</v>
      </c>
      <c r="E16" s="60" t="s">
        <v>49</v>
      </c>
      <c r="F16" s="61">
        <f>8*4</f>
        <v>32</v>
      </c>
      <c r="G16" s="60" t="s">
        <v>66</v>
      </c>
      <c r="H16" s="61">
        <v>11</v>
      </c>
      <c r="I16" s="60"/>
      <c r="J16" s="61"/>
      <c r="K16" s="60" t="s">
        <v>103</v>
      </c>
      <c r="L16" s="61">
        <v>14</v>
      </c>
      <c r="M16" s="60" t="s">
        <v>155</v>
      </c>
      <c r="N16" s="61">
        <v>3</v>
      </c>
      <c r="O16" s="60" t="s">
        <v>168</v>
      </c>
      <c r="P16" s="61">
        <v>10</v>
      </c>
      <c r="Q16" s="60"/>
      <c r="R16" s="61"/>
      <c r="S16" s="60"/>
      <c r="T16" s="61"/>
      <c r="U16" s="60"/>
      <c r="V16" s="61"/>
      <c r="W16" s="60"/>
      <c r="X16" s="61"/>
      <c r="Y16" s="60"/>
      <c r="Z16" s="61"/>
      <c r="AA16" s="60"/>
      <c r="AB16" s="61"/>
      <c r="AC16" s="60"/>
      <c r="AD16" s="61"/>
    </row>
    <row r="17" spans="1:30" ht="14.4" customHeight="1" x14ac:dyDescent="0.3">
      <c r="A17" s="75"/>
      <c r="B17" s="65"/>
      <c r="C17" s="60" t="s">
        <v>93</v>
      </c>
      <c r="D17" s="61">
        <f>48+1</f>
        <v>49</v>
      </c>
      <c r="E17" s="60" t="s">
        <v>78</v>
      </c>
      <c r="F17" s="61">
        <v>9</v>
      </c>
      <c r="G17" s="60" t="s">
        <v>67</v>
      </c>
      <c r="H17" s="61">
        <v>11</v>
      </c>
      <c r="I17" s="60"/>
      <c r="J17" s="61"/>
      <c r="K17" s="60" t="s">
        <v>105</v>
      </c>
      <c r="L17" s="61">
        <v>10</v>
      </c>
      <c r="M17" s="60" t="s">
        <v>157</v>
      </c>
      <c r="N17" s="61">
        <v>16</v>
      </c>
      <c r="O17" s="60" t="s">
        <v>241</v>
      </c>
      <c r="P17" s="61">
        <v>11</v>
      </c>
      <c r="Q17" s="60"/>
      <c r="R17" s="61"/>
      <c r="S17" s="60"/>
      <c r="T17" s="61"/>
      <c r="U17" s="60"/>
      <c r="V17" s="61"/>
      <c r="W17" s="60"/>
      <c r="X17" s="61"/>
      <c r="Y17" s="60"/>
      <c r="Z17" s="61"/>
      <c r="AA17" s="60"/>
      <c r="AB17" s="61"/>
      <c r="AC17" s="60"/>
      <c r="AD17" s="61"/>
    </row>
    <row r="18" spans="1:30" ht="14.4" customHeight="1" x14ac:dyDescent="0.3">
      <c r="A18" s="75"/>
      <c r="B18" s="65"/>
      <c r="C18" s="60"/>
      <c r="D18" s="61"/>
      <c r="E18" s="60" t="s">
        <v>95</v>
      </c>
      <c r="F18" s="61">
        <v>16</v>
      </c>
      <c r="G18" s="60" t="s">
        <v>68</v>
      </c>
      <c r="H18" s="61">
        <v>2</v>
      </c>
      <c r="I18" s="60"/>
      <c r="J18" s="61"/>
      <c r="K18" s="60" t="s">
        <v>106</v>
      </c>
      <c r="L18" s="61">
        <v>14</v>
      </c>
      <c r="M18" s="60" t="s">
        <v>158</v>
      </c>
      <c r="N18" s="61">
        <v>10</v>
      </c>
      <c r="O18" s="60" t="s">
        <v>242</v>
      </c>
      <c r="P18" s="61">
        <v>3</v>
      </c>
      <c r="Q18" s="60"/>
      <c r="R18" s="61"/>
      <c r="S18" s="60"/>
      <c r="T18" s="61"/>
      <c r="U18" s="60"/>
      <c r="V18" s="61"/>
      <c r="W18" s="60"/>
      <c r="X18" s="61"/>
      <c r="Y18" s="60"/>
      <c r="Z18" s="61"/>
      <c r="AA18" s="60"/>
      <c r="AB18" s="61"/>
      <c r="AC18" s="60"/>
      <c r="AD18" s="61"/>
    </row>
    <row r="19" spans="1:30" ht="17.399999999999999" customHeight="1" x14ac:dyDescent="0.3">
      <c r="A19" s="75"/>
      <c r="B19" s="65"/>
      <c r="C19" s="60"/>
      <c r="D19" s="61"/>
      <c r="E19" s="60"/>
      <c r="F19" s="61"/>
      <c r="G19" s="60"/>
      <c r="H19" s="61"/>
      <c r="I19" s="60"/>
      <c r="J19" s="61"/>
      <c r="K19" s="60" t="s">
        <v>216</v>
      </c>
      <c r="L19" s="61">
        <v>32</v>
      </c>
      <c r="M19" s="60" t="s">
        <v>159</v>
      </c>
      <c r="N19" s="61">
        <v>15</v>
      </c>
      <c r="O19" s="60" t="s">
        <v>243</v>
      </c>
      <c r="P19" s="61">
        <v>3</v>
      </c>
      <c r="Q19" s="60"/>
      <c r="R19" s="61"/>
      <c r="S19" s="60"/>
      <c r="T19" s="61"/>
      <c r="U19" s="60"/>
      <c r="V19" s="61"/>
      <c r="W19" s="60"/>
      <c r="X19" s="61"/>
      <c r="Y19" s="60"/>
      <c r="Z19" s="61"/>
      <c r="AA19" s="60"/>
      <c r="AB19" s="61"/>
      <c r="AC19" s="60"/>
      <c r="AD19" s="61"/>
    </row>
    <row r="20" spans="1:30" ht="17.399999999999999" customHeight="1" x14ac:dyDescent="0.3">
      <c r="A20" s="75"/>
      <c r="B20" s="65"/>
      <c r="C20" s="60"/>
      <c r="D20" s="61"/>
      <c r="E20" s="60"/>
      <c r="F20" s="61"/>
      <c r="G20" s="60"/>
      <c r="H20" s="61"/>
      <c r="I20" s="60"/>
      <c r="J20" s="61"/>
      <c r="K20" s="60"/>
      <c r="L20" s="61"/>
      <c r="M20" s="60" t="s">
        <v>160</v>
      </c>
      <c r="N20" s="61">
        <f>15*3</f>
        <v>45</v>
      </c>
      <c r="O20" s="60" t="s">
        <v>244</v>
      </c>
      <c r="P20" s="61">
        <v>1</v>
      </c>
      <c r="Q20" s="60"/>
      <c r="R20" s="61"/>
      <c r="S20" s="60"/>
      <c r="T20" s="61"/>
      <c r="U20" s="60"/>
      <c r="V20" s="61"/>
      <c r="W20" s="60"/>
      <c r="X20" s="61"/>
      <c r="Y20" s="60"/>
      <c r="Z20" s="61"/>
      <c r="AA20" s="60"/>
      <c r="AB20" s="61"/>
      <c r="AC20" s="60"/>
      <c r="AD20" s="61"/>
    </row>
    <row r="21" spans="1:30" ht="17.399999999999999" customHeight="1" x14ac:dyDescent="0.3">
      <c r="A21" s="75"/>
      <c r="B21" s="65"/>
      <c r="C21" s="60"/>
      <c r="D21" s="61"/>
      <c r="E21" s="60"/>
      <c r="F21" s="61"/>
      <c r="G21" s="60"/>
      <c r="H21" s="61"/>
      <c r="I21" s="60"/>
      <c r="J21" s="61"/>
      <c r="K21" s="60"/>
      <c r="L21" s="61"/>
      <c r="M21" s="60" t="s">
        <v>161</v>
      </c>
      <c r="N21" s="61">
        <f>15*2</f>
        <v>30</v>
      </c>
      <c r="O21" s="60" t="s">
        <v>155</v>
      </c>
      <c r="P21" s="61">
        <v>1</v>
      </c>
      <c r="Q21" s="60"/>
      <c r="R21" s="61"/>
      <c r="S21" s="60"/>
      <c r="T21" s="61"/>
      <c r="U21" s="60"/>
      <c r="V21" s="61"/>
      <c r="W21" s="60"/>
      <c r="X21" s="61"/>
      <c r="Y21" s="60"/>
      <c r="Z21" s="61"/>
      <c r="AA21" s="60"/>
      <c r="AB21" s="61"/>
      <c r="AC21" s="60"/>
      <c r="AD21" s="61"/>
    </row>
    <row r="22" spans="1:30" ht="17.399999999999999" customHeight="1" x14ac:dyDescent="0.3">
      <c r="A22" s="75"/>
      <c r="B22" s="65"/>
      <c r="C22" s="60"/>
      <c r="D22" s="61"/>
      <c r="E22" s="60"/>
      <c r="F22" s="61"/>
      <c r="G22" s="60"/>
      <c r="H22" s="61"/>
      <c r="I22" s="60"/>
      <c r="J22" s="61"/>
      <c r="K22" s="60"/>
      <c r="L22" s="61"/>
      <c r="M22" s="60" t="s">
        <v>162</v>
      </c>
      <c r="N22" s="61">
        <f>15+15</f>
        <v>30</v>
      </c>
      <c r="O22" s="60" t="s">
        <v>245</v>
      </c>
      <c r="P22" s="61">
        <v>1</v>
      </c>
      <c r="Q22" s="60"/>
      <c r="R22" s="61"/>
      <c r="S22" s="60"/>
      <c r="T22" s="61"/>
      <c r="U22" s="60"/>
      <c r="V22" s="61"/>
      <c r="W22" s="60"/>
      <c r="X22" s="61"/>
      <c r="Y22" s="60"/>
      <c r="Z22" s="61"/>
      <c r="AA22" s="60"/>
      <c r="AB22" s="61"/>
      <c r="AC22" s="60"/>
      <c r="AD22" s="61"/>
    </row>
    <row r="23" spans="1:30" ht="17.399999999999999" customHeight="1" x14ac:dyDescent="0.3">
      <c r="A23" s="75"/>
      <c r="B23" s="65"/>
      <c r="C23" s="60"/>
      <c r="D23" s="61"/>
      <c r="E23" s="60"/>
      <c r="F23" s="61"/>
      <c r="G23" s="60"/>
      <c r="H23" s="61"/>
      <c r="I23" s="60"/>
      <c r="J23" s="61"/>
      <c r="K23" s="60"/>
      <c r="L23" s="61"/>
      <c r="M23" s="60" t="s">
        <v>163</v>
      </c>
      <c r="N23" s="61">
        <f>15+15</f>
        <v>30</v>
      </c>
      <c r="O23" s="60" t="s">
        <v>246</v>
      </c>
      <c r="P23" s="61">
        <v>8</v>
      </c>
      <c r="Q23" s="60"/>
      <c r="R23" s="61"/>
      <c r="S23" s="60"/>
      <c r="T23" s="61"/>
      <c r="U23" s="60"/>
      <c r="V23" s="61"/>
      <c r="W23" s="60"/>
      <c r="X23" s="61"/>
      <c r="Y23" s="60"/>
      <c r="Z23" s="61"/>
      <c r="AA23" s="60"/>
      <c r="AB23" s="61"/>
      <c r="AC23" s="60"/>
      <c r="AD23" s="61"/>
    </row>
    <row r="24" spans="1:30" ht="17.399999999999999" customHeight="1" x14ac:dyDescent="0.3">
      <c r="A24" s="75"/>
      <c r="B24" s="65"/>
      <c r="C24" s="60"/>
      <c r="D24" s="61"/>
      <c r="E24" s="60"/>
      <c r="F24" s="61"/>
      <c r="G24" s="60"/>
      <c r="H24" s="61"/>
      <c r="I24" s="60"/>
      <c r="J24" s="61"/>
      <c r="K24" s="60"/>
      <c r="L24" s="61"/>
      <c r="M24" s="60" t="s">
        <v>164</v>
      </c>
      <c r="N24" s="61">
        <v>10</v>
      </c>
      <c r="O24" s="60" t="s">
        <v>247</v>
      </c>
      <c r="P24" s="61">
        <v>16</v>
      </c>
      <c r="Q24" s="60"/>
      <c r="R24" s="61"/>
      <c r="S24" s="60"/>
      <c r="T24" s="61"/>
      <c r="U24" s="60"/>
      <c r="V24" s="61"/>
      <c r="W24" s="60"/>
      <c r="X24" s="61"/>
      <c r="Y24" s="60"/>
      <c r="Z24" s="61"/>
      <c r="AA24" s="60"/>
      <c r="AB24" s="61"/>
      <c r="AC24" s="60"/>
      <c r="AD24" s="61"/>
    </row>
    <row r="25" spans="1:30" ht="17.399999999999999" customHeight="1" x14ac:dyDescent="0.3">
      <c r="A25" s="75"/>
      <c r="B25" s="65"/>
      <c r="C25" s="60"/>
      <c r="D25" s="61"/>
      <c r="E25" s="60"/>
      <c r="F25" s="61"/>
      <c r="G25" s="60"/>
      <c r="H25" s="61"/>
      <c r="I25" s="60"/>
      <c r="J25" s="61"/>
      <c r="K25" s="60"/>
      <c r="L25" s="61"/>
      <c r="M25" s="60" t="s">
        <v>165</v>
      </c>
      <c r="N25" s="61">
        <v>7</v>
      </c>
      <c r="O25" s="60" t="s">
        <v>248</v>
      </c>
      <c r="P25" s="61">
        <v>9</v>
      </c>
      <c r="Q25" s="60"/>
      <c r="R25" s="61"/>
      <c r="S25" s="60"/>
      <c r="T25" s="61"/>
      <c r="U25" s="60"/>
      <c r="V25" s="61"/>
      <c r="W25" s="60"/>
      <c r="X25" s="61"/>
      <c r="Y25" s="60"/>
      <c r="Z25" s="61"/>
      <c r="AA25" s="60"/>
      <c r="AB25" s="61"/>
      <c r="AC25" s="60"/>
      <c r="AD25" s="61"/>
    </row>
    <row r="26" spans="1:30" ht="17.399999999999999" customHeight="1" x14ac:dyDescent="0.3">
      <c r="A26" s="75"/>
      <c r="B26" s="65"/>
      <c r="C26" s="60"/>
      <c r="D26" s="61"/>
      <c r="E26" s="60"/>
      <c r="F26" s="61"/>
      <c r="G26" s="60"/>
      <c r="H26" s="61"/>
      <c r="I26" s="60"/>
      <c r="J26" s="61"/>
      <c r="K26" s="60"/>
      <c r="L26" s="61"/>
      <c r="M26" s="60" t="s">
        <v>166</v>
      </c>
      <c r="N26" s="61">
        <v>15</v>
      </c>
      <c r="O26" s="60" t="s">
        <v>249</v>
      </c>
      <c r="P26" s="61">
        <v>14</v>
      </c>
      <c r="Q26" s="60"/>
      <c r="R26" s="61"/>
      <c r="S26" s="60"/>
      <c r="T26" s="61"/>
      <c r="U26" s="60"/>
      <c r="V26" s="61"/>
      <c r="W26" s="60"/>
      <c r="X26" s="61"/>
      <c r="Y26" s="60"/>
      <c r="Z26" s="61"/>
      <c r="AA26" s="60"/>
      <c r="AB26" s="61"/>
      <c r="AC26" s="60"/>
      <c r="AD26" s="61"/>
    </row>
    <row r="27" spans="1:30" ht="17.399999999999999" customHeight="1" x14ac:dyDescent="0.3">
      <c r="A27" s="75"/>
      <c r="B27" s="65"/>
      <c r="C27" s="60"/>
      <c r="D27" s="61"/>
      <c r="E27" s="60"/>
      <c r="F27" s="61"/>
      <c r="G27" s="60"/>
      <c r="H27" s="61"/>
      <c r="I27" s="60"/>
      <c r="J27" s="61"/>
      <c r="K27" s="60"/>
      <c r="L27" s="61"/>
      <c r="M27" s="60" t="s">
        <v>167</v>
      </c>
      <c r="N27" s="61">
        <f>7+7</f>
        <v>14</v>
      </c>
      <c r="O27" s="60" t="s">
        <v>250</v>
      </c>
      <c r="P27" s="61">
        <v>10</v>
      </c>
      <c r="Q27" s="60"/>
      <c r="R27" s="61"/>
      <c r="S27" s="60"/>
      <c r="T27" s="61"/>
      <c r="U27" s="60"/>
      <c r="V27" s="61"/>
      <c r="W27" s="60"/>
      <c r="X27" s="61"/>
      <c r="Y27" s="60"/>
      <c r="Z27" s="61"/>
      <c r="AA27" s="60"/>
      <c r="AB27" s="61"/>
      <c r="AC27" s="60"/>
      <c r="AD27" s="61"/>
    </row>
    <row r="28" spans="1:30" ht="17.399999999999999" customHeight="1" x14ac:dyDescent="0.3">
      <c r="A28" s="75"/>
      <c r="B28" s="65"/>
      <c r="C28" s="60"/>
      <c r="D28" s="61"/>
      <c r="E28" s="60"/>
      <c r="F28" s="61"/>
      <c r="G28" s="60"/>
      <c r="H28" s="61"/>
      <c r="I28" s="60"/>
      <c r="J28" s="61"/>
      <c r="K28" s="60"/>
      <c r="L28" s="61"/>
      <c r="M28" s="60" t="s">
        <v>168</v>
      </c>
      <c r="N28" s="61">
        <v>10</v>
      </c>
      <c r="O28" s="60" t="s">
        <v>251</v>
      </c>
      <c r="P28" s="61">
        <v>20</v>
      </c>
      <c r="Q28" s="60"/>
      <c r="R28" s="61"/>
      <c r="S28" s="60"/>
      <c r="T28" s="61"/>
      <c r="U28" s="60"/>
      <c r="V28" s="61"/>
      <c r="W28" s="60"/>
      <c r="X28" s="61"/>
      <c r="Y28" s="60"/>
      <c r="Z28" s="61"/>
      <c r="AA28" s="60"/>
      <c r="AB28" s="61"/>
      <c r="AC28" s="60"/>
      <c r="AD28" s="61"/>
    </row>
    <row r="29" spans="1:30" ht="17.399999999999999" customHeight="1" x14ac:dyDescent="0.3">
      <c r="A29" s="75"/>
      <c r="B29" s="65"/>
      <c r="C29" s="60"/>
      <c r="D29" s="61"/>
      <c r="E29" s="60"/>
      <c r="F29" s="61"/>
      <c r="G29" s="60"/>
      <c r="H29" s="61"/>
      <c r="I29" s="60"/>
      <c r="J29" s="61"/>
      <c r="K29" s="60"/>
      <c r="L29" s="61"/>
      <c r="M29" s="60" t="s">
        <v>169</v>
      </c>
      <c r="N29" s="61">
        <v>7</v>
      </c>
      <c r="O29" s="60" t="s">
        <v>252</v>
      </c>
      <c r="P29" s="61">
        <v>16</v>
      </c>
      <c r="Q29" s="60"/>
      <c r="R29" s="61"/>
      <c r="S29" s="60"/>
      <c r="T29" s="61"/>
      <c r="U29" s="60"/>
      <c r="V29" s="61"/>
      <c r="W29" s="60"/>
      <c r="X29" s="61"/>
      <c r="Y29" s="60"/>
      <c r="Z29" s="61"/>
      <c r="AA29" s="60"/>
      <c r="AB29" s="61"/>
      <c r="AC29" s="60"/>
      <c r="AD29" s="61"/>
    </row>
    <row r="30" spans="1:30" ht="17.399999999999999" customHeight="1" x14ac:dyDescent="0.3">
      <c r="A30" s="75"/>
      <c r="B30" s="66"/>
      <c r="C30" s="60"/>
      <c r="D30" s="61"/>
      <c r="E30" s="60"/>
      <c r="F30" s="61"/>
      <c r="G30" s="60"/>
      <c r="H30" s="61"/>
      <c r="I30" s="60"/>
      <c r="J30" s="61"/>
      <c r="K30" s="60"/>
      <c r="L30" s="61"/>
      <c r="M30" s="60"/>
      <c r="N30" s="61"/>
      <c r="O30" s="60" t="s">
        <v>253</v>
      </c>
      <c r="P30" s="61">
        <v>20</v>
      </c>
      <c r="Q30" s="60"/>
      <c r="R30" s="61"/>
      <c r="S30" s="60"/>
      <c r="T30" s="61"/>
      <c r="U30" s="60"/>
      <c r="V30" s="61"/>
      <c r="W30" s="60"/>
      <c r="X30" s="61"/>
      <c r="Y30" s="60"/>
      <c r="Z30" s="61"/>
      <c r="AA30" s="60"/>
      <c r="AB30" s="61"/>
      <c r="AC30" s="60"/>
      <c r="AD30" s="61"/>
    </row>
    <row r="31" spans="1:30" x14ac:dyDescent="0.3">
      <c r="A31" s="75"/>
      <c r="B31" s="24"/>
      <c r="C31" s="48" t="s">
        <v>15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 t="s">
        <v>254</v>
      </c>
      <c r="P31" s="7">
        <v>8</v>
      </c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ht="14.4" customHeight="1" x14ac:dyDescent="0.3">
      <c r="A32" s="75"/>
      <c r="B32" s="68" t="s">
        <v>16</v>
      </c>
      <c r="C32" s="4" t="s">
        <v>55</v>
      </c>
      <c r="D32" s="3">
        <v>7</v>
      </c>
      <c r="E32" s="4" t="s">
        <v>51</v>
      </c>
      <c r="F32" s="3">
        <f>4*7</f>
        <v>28</v>
      </c>
      <c r="G32" s="4" t="s">
        <v>69</v>
      </c>
      <c r="H32" s="3">
        <f>7+7</f>
        <v>14</v>
      </c>
      <c r="I32" s="4"/>
      <c r="J32" s="3"/>
      <c r="K32" s="4" t="s">
        <v>108</v>
      </c>
      <c r="L32" s="3">
        <f>7*5</f>
        <v>35</v>
      </c>
      <c r="M32" s="3" t="s">
        <v>122</v>
      </c>
      <c r="N32" s="3">
        <v>2</v>
      </c>
      <c r="O32" s="4" t="s">
        <v>255</v>
      </c>
      <c r="P32" s="3">
        <v>23</v>
      </c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" customHeight="1" x14ac:dyDescent="0.3">
      <c r="A33" s="75"/>
      <c r="B33" s="69"/>
      <c r="C33" s="4" t="s">
        <v>56</v>
      </c>
      <c r="D33" s="3">
        <v>9</v>
      </c>
      <c r="E33" s="4" t="s">
        <v>52</v>
      </c>
      <c r="F33" s="3">
        <f>8+8</f>
        <v>16</v>
      </c>
      <c r="G33" s="4" t="s">
        <v>70</v>
      </c>
      <c r="H33" s="3">
        <v>8</v>
      </c>
      <c r="I33" s="4"/>
      <c r="J33" s="3"/>
      <c r="K33" s="4" t="s">
        <v>109</v>
      </c>
      <c r="L33" s="3">
        <f>9*3</f>
        <v>27</v>
      </c>
      <c r="M33" s="3" t="s">
        <v>123</v>
      </c>
      <c r="N33" s="3">
        <v>10</v>
      </c>
      <c r="O33" s="4" t="s">
        <v>256</v>
      </c>
      <c r="P33" s="3">
        <v>10</v>
      </c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" customHeight="1" x14ac:dyDescent="0.3">
      <c r="A34" s="75"/>
      <c r="B34" s="69"/>
      <c r="C34" s="4" t="s">
        <v>57</v>
      </c>
      <c r="D34" s="3">
        <v>20</v>
      </c>
      <c r="E34" s="4" t="s">
        <v>53</v>
      </c>
      <c r="F34" s="3">
        <v>8</v>
      </c>
      <c r="G34" s="4" t="s">
        <v>71</v>
      </c>
      <c r="H34" s="3">
        <f>8+8</f>
        <v>16</v>
      </c>
      <c r="I34" s="4"/>
      <c r="J34" s="3"/>
      <c r="K34" s="4" t="s">
        <v>110</v>
      </c>
      <c r="L34" s="3">
        <f>8*3</f>
        <v>24</v>
      </c>
      <c r="M34" s="3" t="s">
        <v>124</v>
      </c>
      <c r="N34" s="3">
        <v>8</v>
      </c>
      <c r="O34" s="4" t="s">
        <v>257</v>
      </c>
      <c r="P34" s="3">
        <v>24</v>
      </c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" customHeight="1" x14ac:dyDescent="0.3">
      <c r="A35" s="75"/>
      <c r="B35" s="69"/>
      <c r="C35" s="4" t="s">
        <v>59</v>
      </c>
      <c r="D35" s="3">
        <v>4</v>
      </c>
      <c r="E35" s="4" t="s">
        <v>54</v>
      </c>
      <c r="F35" s="3">
        <f>8+8</f>
        <v>16</v>
      </c>
      <c r="G35" s="4" t="s">
        <v>72</v>
      </c>
      <c r="H35" s="3">
        <f>7+7</f>
        <v>14</v>
      </c>
      <c r="I35" s="4"/>
      <c r="J35" s="3"/>
      <c r="K35" s="4" t="s">
        <v>112</v>
      </c>
      <c r="L35" s="3">
        <f>7+7</f>
        <v>14</v>
      </c>
      <c r="M35" s="3" t="s">
        <v>125</v>
      </c>
      <c r="N35" s="3">
        <f>7+7</f>
        <v>14</v>
      </c>
      <c r="O35" s="4" t="s">
        <v>258</v>
      </c>
      <c r="P35" s="3">
        <v>10</v>
      </c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" customHeight="1" x14ac:dyDescent="0.3">
      <c r="A36" s="75"/>
      <c r="B36" s="69"/>
      <c r="C36" s="4" t="s">
        <v>85</v>
      </c>
      <c r="D36" s="3">
        <v>23</v>
      </c>
      <c r="E36" s="4" t="s">
        <v>81</v>
      </c>
      <c r="F36" s="3">
        <v>7</v>
      </c>
      <c r="G36" s="4" t="s">
        <v>73</v>
      </c>
      <c r="H36" s="3">
        <v>7</v>
      </c>
      <c r="I36" s="4"/>
      <c r="J36" s="3"/>
      <c r="K36" s="4" t="s">
        <v>113</v>
      </c>
      <c r="L36" s="3">
        <v>5</v>
      </c>
      <c r="M36" s="3" t="s">
        <v>126</v>
      </c>
      <c r="N36" s="3">
        <f>8*3+7</f>
        <v>31</v>
      </c>
      <c r="O36" s="4" t="s">
        <v>259</v>
      </c>
      <c r="P36" s="3">
        <v>1</v>
      </c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4.4" customHeight="1" x14ac:dyDescent="0.3">
      <c r="A37" s="75"/>
      <c r="B37" s="69"/>
      <c r="C37" s="4" t="s">
        <v>86</v>
      </c>
      <c r="D37" s="3">
        <v>6</v>
      </c>
      <c r="E37" s="4" t="s">
        <v>82</v>
      </c>
      <c r="F37" s="3">
        <f>8+8</f>
        <v>16</v>
      </c>
      <c r="G37" s="4" t="s">
        <v>206</v>
      </c>
      <c r="H37" s="3">
        <v>1</v>
      </c>
      <c r="I37" s="4"/>
      <c r="J37" s="3"/>
      <c r="K37" s="4" t="s">
        <v>114</v>
      </c>
      <c r="L37" s="3">
        <f>9*3</f>
        <v>27</v>
      </c>
      <c r="M37" s="3" t="s">
        <v>127</v>
      </c>
      <c r="N37" s="3">
        <v>7</v>
      </c>
      <c r="O37" s="4" t="s">
        <v>260</v>
      </c>
      <c r="P37" s="3">
        <v>16</v>
      </c>
      <c r="Q37" s="4"/>
      <c r="R37" s="3"/>
      <c r="S37" s="4"/>
      <c r="T37" s="3"/>
      <c r="U37" s="4"/>
      <c r="V37" s="3"/>
      <c r="W37" s="4"/>
      <c r="X37" s="3"/>
      <c r="Y37" s="4"/>
      <c r="Z37" s="3"/>
      <c r="AA37" s="4"/>
      <c r="AB37" s="3"/>
      <c r="AC37" s="4"/>
      <c r="AD37" s="3"/>
    </row>
    <row r="38" spans="1:30" ht="17.399999999999999" customHeight="1" x14ac:dyDescent="0.3">
      <c r="A38" s="75"/>
      <c r="B38" s="69"/>
      <c r="C38" s="4" t="s">
        <v>205</v>
      </c>
      <c r="D38" s="3">
        <v>16</v>
      </c>
      <c r="E38" s="4"/>
      <c r="F38" s="3"/>
      <c r="G38" s="4" t="s">
        <v>207</v>
      </c>
      <c r="H38" s="3">
        <v>20</v>
      </c>
      <c r="I38" s="4"/>
      <c r="J38" s="3"/>
      <c r="K38" s="4" t="s">
        <v>115</v>
      </c>
      <c r="L38" s="3">
        <f>24+12</f>
        <v>36</v>
      </c>
      <c r="M38" s="19" t="s">
        <v>128</v>
      </c>
      <c r="N38" s="19">
        <f>7+7</f>
        <v>14</v>
      </c>
      <c r="O38" s="4" t="s">
        <v>261</v>
      </c>
      <c r="P38" s="3">
        <v>11</v>
      </c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399999999999999" customHeight="1" x14ac:dyDescent="0.3">
      <c r="A39" s="75"/>
      <c r="B39" s="69"/>
      <c r="C39" s="4"/>
      <c r="D39" s="3"/>
      <c r="E39" s="4"/>
      <c r="F39" s="3"/>
      <c r="G39" s="4" t="s">
        <v>208</v>
      </c>
      <c r="H39" s="3">
        <v>4</v>
      </c>
      <c r="I39" s="4"/>
      <c r="J39" s="3"/>
      <c r="K39" s="4" t="s">
        <v>116</v>
      </c>
      <c r="L39" s="3">
        <v>7</v>
      </c>
      <c r="M39" s="4" t="s">
        <v>129</v>
      </c>
      <c r="N39" s="3">
        <v>10</v>
      </c>
      <c r="O39" s="4" t="s">
        <v>262</v>
      </c>
      <c r="P39" s="3">
        <v>8</v>
      </c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399999999999999" customHeight="1" x14ac:dyDescent="0.3">
      <c r="A40" s="75"/>
      <c r="B40" s="69"/>
      <c r="C40" s="4"/>
      <c r="D40" s="3"/>
      <c r="E40" s="4"/>
      <c r="F40" s="3"/>
      <c r="G40" s="4" t="s">
        <v>209</v>
      </c>
      <c r="H40" s="3">
        <v>1</v>
      </c>
      <c r="I40" s="4"/>
      <c r="J40" s="3"/>
      <c r="K40" s="4" t="s">
        <v>117</v>
      </c>
      <c r="L40" s="3">
        <f>10+10</f>
        <v>20</v>
      </c>
      <c r="M40" s="4" t="s">
        <v>130</v>
      </c>
      <c r="N40" s="3">
        <v>7</v>
      </c>
      <c r="O40" s="4" t="s">
        <v>263</v>
      </c>
      <c r="P40" s="3">
        <v>7</v>
      </c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399999999999999" customHeight="1" x14ac:dyDescent="0.3">
      <c r="A41" s="75"/>
      <c r="B41" s="69"/>
      <c r="C41" s="4"/>
      <c r="D41" s="3"/>
      <c r="E41" s="4"/>
      <c r="F41" s="3"/>
      <c r="G41" s="4" t="s">
        <v>210</v>
      </c>
      <c r="H41" s="3">
        <v>1</v>
      </c>
      <c r="I41" s="4"/>
      <c r="J41" s="3"/>
      <c r="K41" s="4" t="s">
        <v>151</v>
      </c>
      <c r="L41" s="3">
        <v>7</v>
      </c>
      <c r="M41" s="4" t="s">
        <v>131</v>
      </c>
      <c r="N41" s="3">
        <v>1</v>
      </c>
      <c r="O41" s="4" t="s">
        <v>264</v>
      </c>
      <c r="P41" s="3">
        <v>7</v>
      </c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399999999999999" customHeight="1" x14ac:dyDescent="0.3">
      <c r="A42" s="75"/>
      <c r="B42" s="69"/>
      <c r="C42" s="4"/>
      <c r="D42" s="3"/>
      <c r="E42" s="4"/>
      <c r="F42" s="3"/>
      <c r="G42" s="4" t="s">
        <v>211</v>
      </c>
      <c r="H42" s="3">
        <v>1</v>
      </c>
      <c r="I42" s="4"/>
      <c r="J42" s="3"/>
      <c r="K42" s="4" t="s">
        <v>216</v>
      </c>
      <c r="L42" s="3">
        <v>32</v>
      </c>
      <c r="M42" s="4" t="s">
        <v>132</v>
      </c>
      <c r="N42" s="3">
        <v>9</v>
      </c>
      <c r="O42" s="4" t="s">
        <v>265</v>
      </c>
      <c r="P42" s="3">
        <v>10</v>
      </c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ht="17.399999999999999" customHeight="1" x14ac:dyDescent="0.3">
      <c r="A43" s="75"/>
      <c r="B43" s="69"/>
      <c r="C43" s="4"/>
      <c r="D43" s="3"/>
      <c r="E43" s="4"/>
      <c r="F43" s="3"/>
      <c r="G43" s="4" t="s">
        <v>212</v>
      </c>
      <c r="H43" s="3">
        <v>1</v>
      </c>
      <c r="I43" s="4"/>
      <c r="J43" s="3"/>
      <c r="K43" s="4"/>
      <c r="L43" s="3"/>
      <c r="M43" s="4" t="s">
        <v>156</v>
      </c>
      <c r="N43" s="3">
        <v>1</v>
      </c>
      <c r="O43" s="4" t="s">
        <v>266</v>
      </c>
      <c r="P43" s="3">
        <v>8</v>
      </c>
      <c r="Q43" s="4"/>
      <c r="R43" s="3"/>
      <c r="S43" s="4"/>
      <c r="T43" s="3"/>
      <c r="U43" s="4"/>
      <c r="V43" s="17"/>
      <c r="W43" s="18"/>
      <c r="X43" s="19"/>
      <c r="Y43" s="18"/>
      <c r="Z43" s="19"/>
      <c r="AA43" s="18"/>
      <c r="AB43" s="19"/>
      <c r="AC43" s="18"/>
      <c r="AD43" s="19"/>
    </row>
    <row r="44" spans="1:30" ht="14.4" customHeight="1" x14ac:dyDescent="0.3">
      <c r="A44" s="75"/>
      <c r="B44" s="25"/>
      <c r="C44" s="47" t="s">
        <v>16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76"/>
      <c r="W44" s="77"/>
      <c r="X44" s="77"/>
      <c r="Y44" s="77"/>
      <c r="Z44" s="77"/>
      <c r="AA44" s="77"/>
      <c r="AB44" s="77"/>
      <c r="AC44" s="77"/>
      <c r="AD44" s="77"/>
    </row>
    <row r="45" spans="1:30" ht="14.4" customHeight="1" x14ac:dyDescent="0.3">
      <c r="A45" s="75"/>
      <c r="B45" s="68" t="s">
        <v>17</v>
      </c>
      <c r="C45" s="3" t="s">
        <v>58</v>
      </c>
      <c r="D45" s="3">
        <f>27+3</f>
        <v>30</v>
      </c>
      <c r="E45" s="3" t="s">
        <v>77</v>
      </c>
      <c r="F45" s="3">
        <v>36</v>
      </c>
      <c r="G45" s="3" t="s">
        <v>88</v>
      </c>
      <c r="H45" s="3">
        <v>14</v>
      </c>
      <c r="I45" s="3"/>
      <c r="J45" s="3"/>
      <c r="K45" s="3" t="s">
        <v>118</v>
      </c>
      <c r="L45" s="3">
        <f>7+7+7</f>
        <v>21</v>
      </c>
      <c r="M45" s="3" t="s">
        <v>133</v>
      </c>
      <c r="N45" s="3">
        <f>7+7+7</f>
        <v>21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ht="14.4" customHeight="1" x14ac:dyDescent="0.3">
      <c r="A46" s="75"/>
      <c r="B46" s="69"/>
      <c r="C46" s="3" t="s">
        <v>76</v>
      </c>
      <c r="D46" s="3">
        <v>30</v>
      </c>
      <c r="E46" s="3" t="s">
        <v>79</v>
      </c>
      <c r="F46" s="3">
        <f>8*3</f>
        <v>24</v>
      </c>
      <c r="G46" s="3" t="s">
        <v>89</v>
      </c>
      <c r="H46" s="3">
        <f>6+6</f>
        <v>12</v>
      </c>
      <c r="I46" s="3"/>
      <c r="J46" s="3"/>
      <c r="K46" s="3" t="s">
        <v>119</v>
      </c>
      <c r="L46" s="3">
        <f>5*7</f>
        <v>35</v>
      </c>
      <c r="M46" s="3" t="s">
        <v>134</v>
      </c>
      <c r="N46" s="3">
        <f>8+8</f>
        <v>16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ht="14.4" customHeight="1" x14ac:dyDescent="0.3">
      <c r="A47" s="75"/>
      <c r="B47" s="69"/>
      <c r="C47" s="3" t="s">
        <v>83</v>
      </c>
      <c r="D47" s="3">
        <v>24</v>
      </c>
      <c r="E47" s="3" t="s">
        <v>80</v>
      </c>
      <c r="F47" s="3">
        <f>8*3+16+8</f>
        <v>48</v>
      </c>
      <c r="G47" s="3" t="s">
        <v>90</v>
      </c>
      <c r="H47" s="3">
        <f>7*4</f>
        <v>28</v>
      </c>
      <c r="I47" s="3"/>
      <c r="J47" s="3"/>
      <c r="K47" s="3" t="s">
        <v>120</v>
      </c>
      <c r="L47" s="3">
        <v>8</v>
      </c>
      <c r="M47" s="3" t="s">
        <v>135</v>
      </c>
      <c r="N47" s="3">
        <v>7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ht="14.4" customHeight="1" x14ac:dyDescent="0.3">
      <c r="A48" s="75"/>
      <c r="B48" s="69"/>
      <c r="C48" s="3" t="s">
        <v>84</v>
      </c>
      <c r="D48" s="3">
        <v>16</v>
      </c>
      <c r="E48" s="3" t="s">
        <v>152</v>
      </c>
      <c r="F48" s="3">
        <v>16</v>
      </c>
      <c r="G48" s="3" t="s">
        <v>91</v>
      </c>
      <c r="H48" s="3">
        <v>8</v>
      </c>
      <c r="I48" s="3"/>
      <c r="J48" s="3"/>
      <c r="K48" s="3" t="s">
        <v>121</v>
      </c>
      <c r="L48" s="3">
        <v>8</v>
      </c>
      <c r="M48" s="3" t="s">
        <v>136</v>
      </c>
      <c r="N48" s="3">
        <v>1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ht="14.4" customHeight="1" x14ac:dyDescent="0.3">
      <c r="A49" s="75"/>
      <c r="B49" s="69"/>
      <c r="C49" s="3"/>
      <c r="D49" s="3"/>
      <c r="E49" s="3"/>
      <c r="F49" s="3"/>
      <c r="G49" s="3" t="s">
        <v>94</v>
      </c>
      <c r="H49" s="3">
        <v>28</v>
      </c>
      <c r="I49" s="3"/>
      <c r="J49" s="3"/>
      <c r="K49" s="3" t="s">
        <v>217</v>
      </c>
      <c r="L49" s="3">
        <v>8</v>
      </c>
      <c r="M49" s="3" t="s">
        <v>137</v>
      </c>
      <c r="N49" s="3">
        <f>8+8+8</f>
        <v>24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ht="14.4" customHeight="1" x14ac:dyDescent="0.3">
      <c r="A50" s="75"/>
      <c r="B50" s="69"/>
      <c r="C50" s="3"/>
      <c r="D50" s="3"/>
      <c r="E50" s="3"/>
      <c r="F50" s="3"/>
      <c r="G50" s="3" t="s">
        <v>97</v>
      </c>
      <c r="H50" s="3">
        <v>6</v>
      </c>
      <c r="I50" s="3"/>
      <c r="J50" s="3"/>
      <c r="K50" s="3" t="s">
        <v>218</v>
      </c>
      <c r="L50" s="3">
        <v>30</v>
      </c>
      <c r="M50" s="3" t="s">
        <v>139</v>
      </c>
      <c r="N50" s="3">
        <v>9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ht="14.4" customHeight="1" x14ac:dyDescent="0.3">
      <c r="A51" s="75"/>
      <c r="B51" s="69"/>
      <c r="C51" s="3"/>
      <c r="D51" s="3"/>
      <c r="E51" s="3"/>
      <c r="F51" s="3"/>
      <c r="G51" s="3"/>
      <c r="H51" s="3"/>
      <c r="I51" s="3"/>
      <c r="J51" s="3"/>
      <c r="K51" s="3" t="s">
        <v>129</v>
      </c>
      <c r="L51" s="3">
        <v>9</v>
      </c>
      <c r="M51" s="3" t="s">
        <v>140</v>
      </c>
      <c r="N51" s="3">
        <v>8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ht="14.4" customHeight="1" x14ac:dyDescent="0.3">
      <c r="A52" s="75"/>
      <c r="B52" s="69"/>
      <c r="C52" s="3"/>
      <c r="D52" s="3"/>
      <c r="E52" s="3"/>
      <c r="F52" s="3"/>
      <c r="G52" s="3"/>
      <c r="H52" s="3"/>
      <c r="I52" s="3"/>
      <c r="J52" s="3"/>
      <c r="K52" s="3" t="s">
        <v>223</v>
      </c>
      <c r="L52" s="3">
        <v>10</v>
      </c>
      <c r="M52" s="3" t="s">
        <v>141</v>
      </c>
      <c r="N52" s="3">
        <v>7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ht="14.4" customHeight="1" x14ac:dyDescent="0.3">
      <c r="A53" s="75"/>
      <c r="B53" s="69"/>
      <c r="C53" s="3"/>
      <c r="D53" s="3"/>
      <c r="E53" s="3"/>
      <c r="F53" s="3"/>
      <c r="G53" s="3"/>
      <c r="H53" s="3"/>
      <c r="I53" s="3"/>
      <c r="J53" s="3"/>
      <c r="K53" s="3" t="s">
        <v>224</v>
      </c>
      <c r="L53" s="3">
        <v>7</v>
      </c>
      <c r="M53" s="3" t="s">
        <v>142</v>
      </c>
      <c r="N53" s="3">
        <v>16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ht="14.4" customHeight="1" x14ac:dyDescent="0.3">
      <c r="A54" s="75"/>
      <c r="B54" s="69"/>
      <c r="C54" s="3"/>
      <c r="D54" s="3"/>
      <c r="E54" s="3"/>
      <c r="F54" s="3"/>
      <c r="G54" s="3"/>
      <c r="H54" s="3"/>
      <c r="I54" s="3"/>
      <c r="J54" s="3"/>
      <c r="K54" s="3" t="s">
        <v>225</v>
      </c>
      <c r="L54" s="3">
        <v>1</v>
      </c>
      <c r="M54" s="3" t="s">
        <v>143</v>
      </c>
      <c r="N54" s="3">
        <v>14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ht="14.4" customHeight="1" x14ac:dyDescent="0.3">
      <c r="A55" s="75"/>
      <c r="B55" s="69"/>
      <c r="C55" s="3"/>
      <c r="D55" s="3"/>
      <c r="E55" s="3"/>
      <c r="F55" s="3"/>
      <c r="G55" s="3"/>
      <c r="H55" s="3"/>
      <c r="I55" s="3"/>
      <c r="J55" s="3"/>
      <c r="K55" s="3" t="s">
        <v>226</v>
      </c>
      <c r="L55" s="3">
        <v>1</v>
      </c>
      <c r="M55" s="3" t="s">
        <v>147</v>
      </c>
      <c r="N55" s="3">
        <v>3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ht="14.4" customHeight="1" x14ac:dyDescent="0.3">
      <c r="A56" s="75"/>
      <c r="B56" s="69"/>
      <c r="C56" s="3"/>
      <c r="D56" s="3"/>
      <c r="E56" s="3"/>
      <c r="F56" s="3"/>
      <c r="G56" s="3"/>
      <c r="H56" s="3"/>
      <c r="I56" s="3"/>
      <c r="J56" s="3"/>
      <c r="K56" s="3" t="s">
        <v>227</v>
      </c>
      <c r="L56" s="3">
        <v>1</v>
      </c>
      <c r="M56" s="3" t="s">
        <v>148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14.4" customHeight="1" x14ac:dyDescent="0.3">
      <c r="A57" s="75"/>
      <c r="B57" s="69"/>
      <c r="C57" s="3"/>
      <c r="D57" s="3"/>
      <c r="E57" s="3"/>
      <c r="F57" s="3"/>
      <c r="G57" s="3"/>
      <c r="H57" s="3"/>
      <c r="I57" s="3"/>
      <c r="J57" s="3"/>
      <c r="K57" s="3" t="s">
        <v>228</v>
      </c>
      <c r="L57" s="3">
        <v>1</v>
      </c>
      <c r="M57" s="3" t="s">
        <v>149</v>
      </c>
      <c r="N57" s="3">
        <v>1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ht="14.4" customHeight="1" x14ac:dyDescent="0.3">
      <c r="A58" s="75"/>
      <c r="B58" s="69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139</v>
      </c>
      <c r="N58" s="3">
        <v>2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14.4" customHeight="1" x14ac:dyDescent="0.3">
      <c r="A59" s="75"/>
      <c r="B59" s="69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150</v>
      </c>
      <c r="N59" s="3">
        <v>1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14.4" customHeight="1" x14ac:dyDescent="0.3">
      <c r="A60" s="75"/>
      <c r="B60" s="78"/>
      <c r="C60" s="3"/>
      <c r="D60" s="3"/>
      <c r="E60" s="3"/>
      <c r="F60" s="3"/>
      <c r="G60" s="3"/>
      <c r="H60" s="3"/>
      <c r="I60" s="3"/>
      <c r="J60" s="3"/>
      <c r="K60" s="3"/>
      <c r="L60" s="3"/>
      <c r="M60" s="3" t="s">
        <v>138</v>
      </c>
      <c r="N60" s="3">
        <v>20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39" x14ac:dyDescent="0.3">
      <c r="A61" s="16"/>
      <c r="B61" s="16"/>
      <c r="C61" s="46" t="s">
        <v>17</v>
      </c>
      <c r="D61" s="87" t="s">
        <v>42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</row>
    <row r="62" spans="1:30" ht="27.6" x14ac:dyDescent="0.65">
      <c r="A62" s="8" t="s">
        <v>38</v>
      </c>
      <c r="B62" s="26" t="s">
        <v>21</v>
      </c>
      <c r="C62" s="10" t="s">
        <v>0</v>
      </c>
      <c r="D62" s="10"/>
      <c r="E62" s="10" t="s">
        <v>1</v>
      </c>
      <c r="F62" s="10"/>
      <c r="G62" s="10" t="s">
        <v>2</v>
      </c>
      <c r="H62" s="10"/>
      <c r="I62" s="10" t="s">
        <v>3</v>
      </c>
      <c r="J62" s="10"/>
      <c r="K62" s="10" t="s">
        <v>4</v>
      </c>
      <c r="L62" s="10"/>
      <c r="M62" s="10" t="s">
        <v>5</v>
      </c>
      <c r="N62" s="10"/>
      <c r="O62" s="10" t="s">
        <v>30</v>
      </c>
      <c r="P62" s="10"/>
      <c r="Q62" s="10" t="s">
        <v>7</v>
      </c>
      <c r="R62" s="10"/>
      <c r="S62" s="10" t="s">
        <v>8</v>
      </c>
      <c r="T62" s="10"/>
      <c r="U62" s="10" t="s">
        <v>9</v>
      </c>
      <c r="V62" s="10"/>
      <c r="W62" s="10" t="s">
        <v>10</v>
      </c>
      <c r="X62" s="10"/>
      <c r="Y62" s="10" t="s">
        <v>11</v>
      </c>
      <c r="Z62" s="10"/>
      <c r="AA62" s="10" t="s">
        <v>12</v>
      </c>
      <c r="AB62" s="10"/>
      <c r="AC62" s="10" t="s">
        <v>31</v>
      </c>
      <c r="AD62" s="10"/>
    </row>
    <row r="63" spans="1:30" x14ac:dyDescent="0.3">
      <c r="A63" s="86" t="s">
        <v>20</v>
      </c>
      <c r="B63" s="23"/>
      <c r="C63" s="2" t="s">
        <v>27</v>
      </c>
      <c r="D63" s="7" t="s">
        <v>18</v>
      </c>
      <c r="E63" s="7" t="s">
        <v>27</v>
      </c>
      <c r="F63" s="7" t="s">
        <v>18</v>
      </c>
      <c r="G63" s="7"/>
      <c r="H63" s="7" t="s">
        <v>18</v>
      </c>
      <c r="I63" s="7"/>
      <c r="J63" s="7" t="s">
        <v>18</v>
      </c>
      <c r="K63" s="7"/>
      <c r="L63" s="7" t="s">
        <v>18</v>
      </c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ht="15" customHeight="1" x14ac:dyDescent="0.3">
      <c r="A64" s="86"/>
      <c r="B64" s="67" t="s">
        <v>14</v>
      </c>
      <c r="C64" s="44" t="str">
        <f t="shared" ref="C64:C72" si="0">+C4</f>
        <v>40 17 911 0103</v>
      </c>
      <c r="D64" s="44">
        <f>IFERROR(SUMPRODUCT((Tableau2[Code barre]=C64)*(Tableau2[Box]=Listes!$C$1)*(Tableau2[Comp]=Listes!$A$1)*Tableau2[Entrées]),"")</f>
        <v>0</v>
      </c>
      <c r="E64" s="44" t="str">
        <f t="shared" ref="E64:E72" si="1">+E4</f>
        <v>40 17 821 0207</v>
      </c>
      <c r="F64" s="44">
        <f>IFERROR(SUMPRODUCT((Tableau2[Code barre]=E64)*(Tableau2[Box]=Listes!$C$2)*(Tableau2[Comp]=Listes!$A$1)*Tableau2[Entrées]),"")</f>
        <v>0</v>
      </c>
      <c r="G64" s="44" t="str">
        <f t="shared" ref="G64:G72" si="2">+G4</f>
        <v>40 17 954 1853</v>
      </c>
      <c r="H64" s="44">
        <f>IFERROR(SUMPRODUCT((Tableau2[Code barre]=G64)*(Tableau2[Box]=Listes!$C$3)*(Tableau2[Comp]=Listes!$A$1)*Tableau2[Entrées]),"")</f>
        <v>0</v>
      </c>
      <c r="I64" s="44">
        <f t="shared" ref="I64:I72" si="3">+I4</f>
        <v>0</v>
      </c>
      <c r="J64" s="44">
        <f>IFERROR(SUMPRODUCT((Tableau2[Code barre]=I64)*(Tableau2[Box]=Listes!$C$4)*(Tableau2[Comp]=Listes!$A$1)*Tableau2[Entrées]),"")</f>
        <v>0</v>
      </c>
      <c r="K64" s="44" t="str">
        <f t="shared" ref="K64:K72" si="4">+K4</f>
        <v>40 28 849 0190</v>
      </c>
      <c r="L64" s="44">
        <f>IFERROR(SUMPRODUCT((Tableau2[Code barre]=K64)*(Tableau2[Box]=Listes!$C$5)*(Tableau2[Comp]=Listes!$A$1)*Tableau2[Entrées]),"")</f>
        <v>0</v>
      </c>
      <c r="M64" s="44" t="str">
        <f t="shared" ref="M64:M72" si="5">+M4</f>
        <v>40 28 849 0367</v>
      </c>
      <c r="N64" s="44">
        <f>IFERROR(SUMPRODUCT((Tableau2[Code barre]=M64)*(Tableau2[Box]=Listes!$C$6)*(Tableau2[Comp]=Listes!$A$1)*Tableau2[Entrées]),"")</f>
        <v>0</v>
      </c>
      <c r="O64" s="44" t="str">
        <f t="shared" ref="O64:O72" si="6">+O4</f>
        <v>40 28 849 0393</v>
      </c>
      <c r="P64" s="44">
        <f>IFERROR(SUMPRODUCT((Tableau2[Code barre]=O64)*(Tableau2[Box]=Listes!$C$7)*(Tableau2[Comp]=Listes!$A$1)*Tableau2[Entrées]),"")</f>
        <v>0</v>
      </c>
      <c r="Q64" s="44">
        <f t="shared" ref="Q64:Q72" si="7">+Q4</f>
        <v>0</v>
      </c>
      <c r="R64" s="44">
        <f>IFERROR(SUMPRODUCT((Tableau2[Code barre]=Q64)*(Tableau2[Box]=Listes!$C$8)*(Tableau2[Comp]=Listes!$A$1)*Tableau2[Entrées]),"")</f>
        <v>0</v>
      </c>
      <c r="S64" s="44">
        <f t="shared" ref="S64:S72" si="8">+S4</f>
        <v>0</v>
      </c>
      <c r="T64" s="44">
        <f>IFERROR(SUMPRODUCT((Tableau2[Code barre]=S64)*(Tableau2[Box]=Listes!$C$9)*(Tableau2[Comp]=Listes!$A$1)*Tableau2[Entrées]),"")</f>
        <v>0</v>
      </c>
      <c r="U64" s="44">
        <f t="shared" ref="U64:U72" si="9">+U4</f>
        <v>0</v>
      </c>
      <c r="V64" s="44">
        <f>IFERROR(SUMPRODUCT((Tableau2[Code barre]=U64)*(Tableau2[Box]=Listes!$C$10)*(Tableau2[Comp]=Listes!$A$1)*Tableau2[Entrées]),"")</f>
        <v>0</v>
      </c>
      <c r="W64" s="44">
        <f t="shared" ref="W64:W72" si="10">+W4</f>
        <v>0</v>
      </c>
      <c r="X64" s="44">
        <f>IFERROR(SUMPRODUCT((Tableau2[Code barre]=W64)*(Tableau2[Box]=Listes!$C$11)*(Tableau2[Comp]=Listes!$A$1)*Tableau2[Entrées]),"")</f>
        <v>0</v>
      </c>
      <c r="Y64" s="44">
        <f t="shared" ref="Y64:Y72" si="11">+Y4</f>
        <v>0</v>
      </c>
      <c r="Z64" s="44">
        <f>IFERROR(SUMPRODUCT((Tableau2[Code barre]=Y64)*(Tableau2[Box]=Listes!$C$12)*(Tableau2[Comp]=Listes!$A$1)*Tableau2[Entrées]),"")</f>
        <v>0</v>
      </c>
      <c r="AA64" s="44">
        <f t="shared" ref="AA64:AA72" si="12">+AA4</f>
        <v>0</v>
      </c>
      <c r="AB64" s="44">
        <f>IFERROR(SUMPRODUCT((Tableau2[Code barre]=AA64)*(Tableau2[Box]=Listes!$C$13)*(Tableau2[Comp]=Listes!$A$1)*Tableau2[Entrées]),"")</f>
        <v>0</v>
      </c>
      <c r="AC64" s="44">
        <f t="shared" ref="AC64:AC72" si="13">+AC4</f>
        <v>0</v>
      </c>
      <c r="AD64" s="44">
        <f>IFERROR(SUMPRODUCT((Tableau2[Code barre]=AC64)*(Tableau2[Box]=Listes!$C$14)*(Tableau2[Comp]=Listes!$A$1)*Tableau2[Entrées]),"")</f>
        <v>0</v>
      </c>
    </row>
    <row r="65" spans="1:30" ht="15" customHeight="1" x14ac:dyDescent="0.3">
      <c r="A65" s="86"/>
      <c r="B65" s="67"/>
      <c r="C65" s="44" t="str">
        <f t="shared" si="0"/>
        <v>40 17 911 0104</v>
      </c>
      <c r="D65" s="44">
        <f>IFERROR(SUMPRODUCT((Tableau2[Code barre]=C65)*(Tableau2[Box]=Listes!$C$1)*(Tableau2[Comp]=Listes!$A$1)*Tableau2[Entrées]),"")</f>
        <v>0</v>
      </c>
      <c r="E65" s="44" t="str">
        <f t="shared" si="1"/>
        <v>40 17 821 0200</v>
      </c>
      <c r="F65" s="44">
        <f>IFERROR(SUMPRODUCT((Tableau2[Code barre]=E65)*(Tableau2[Box]=Listes!$C$2)*(Tableau2[Comp]=Listes!$A$1)*Tableau2[Entrées]),"")</f>
        <v>0</v>
      </c>
      <c r="G65" s="44" t="str">
        <f t="shared" si="2"/>
        <v>40 17 954 0998</v>
      </c>
      <c r="H65" s="44">
        <f>IFERROR(SUMPRODUCT((Tableau2[Code barre]=G65)*(Tableau2[Box]=Listes!$C$3)*(Tableau2[Comp]=Listes!$A$1)*Tableau2[Entrées]),"")</f>
        <v>0</v>
      </c>
      <c r="I65" s="44">
        <f t="shared" si="3"/>
        <v>0</v>
      </c>
      <c r="J65" s="44">
        <f>IFERROR(SUMPRODUCT((Tableau2[Code barre]=I65)*(Tableau2[Box]=Listes!$C$4)*(Tableau2[Comp]=Listes!$A$1)*Tableau2[Entrées]),"")</f>
        <v>0</v>
      </c>
      <c r="K65" s="44" t="str">
        <f t="shared" si="4"/>
        <v>40 28 975 0021</v>
      </c>
      <c r="L65" s="44">
        <f>IFERROR(SUMPRODUCT((Tableau2[Code barre]=K65)*(Tableau2[Box]=Listes!$C$5)*(Tableau2[Comp]=Listes!$A$1)*Tableau2[Entrées]),"")</f>
        <v>0</v>
      </c>
      <c r="M65" s="44" t="str">
        <f t="shared" si="5"/>
        <v>40 28 840 0502</v>
      </c>
      <c r="N65" s="44">
        <f>IFERROR(SUMPRODUCT((Tableau2[Code barre]=M65)*(Tableau2[Box]=Listes!$C$6)*(Tableau2[Comp]=Listes!$A$1)*Tableau2[Entrées]),"")</f>
        <v>0</v>
      </c>
      <c r="O65" s="44" t="str">
        <f t="shared" si="6"/>
        <v>40 28 954 2071</v>
      </c>
      <c r="P65" s="44">
        <f>IFERROR(SUMPRODUCT((Tableau2[Code barre]=O65)*(Tableau2[Box]=Listes!$C$7)*(Tableau2[Comp]=Listes!$A$1)*Tableau2[Entrées]),"")</f>
        <v>0</v>
      </c>
      <c r="Q65" s="44">
        <f t="shared" si="7"/>
        <v>0</v>
      </c>
      <c r="R65" s="44">
        <f>IFERROR(SUMPRODUCT((Tableau2[Code barre]=Q65)*(Tableau2[Box]=Listes!$C$8)*(Tableau2[Comp]=Listes!$A$1)*Tableau2[Entrées]),"")</f>
        <v>0</v>
      </c>
      <c r="S65" s="44">
        <f t="shared" si="8"/>
        <v>0</v>
      </c>
      <c r="T65" s="44">
        <f>IFERROR(SUMPRODUCT((Tableau2[Code barre]=S65)*(Tableau2[Box]=Listes!$C$9)*(Tableau2[Comp]=Listes!$A$1)*Tableau2[Entrées]),"")</f>
        <v>0</v>
      </c>
      <c r="U65" s="44">
        <f t="shared" si="9"/>
        <v>0</v>
      </c>
      <c r="V65" s="44">
        <f>IFERROR(SUMPRODUCT((Tableau2[Code barre]=U65)*(Tableau2[Box]=Listes!$C$10)*(Tableau2[Comp]=Listes!$A$1)*Tableau2[Entrées]),"")</f>
        <v>0</v>
      </c>
      <c r="W65" s="44">
        <f t="shared" si="10"/>
        <v>0</v>
      </c>
      <c r="X65" s="44">
        <f>IFERROR(SUMPRODUCT((Tableau2[Code barre]=W65)*(Tableau2[Box]=Listes!$C$11)*(Tableau2[Comp]=Listes!$A$1)*Tableau2[Entrées]),"")</f>
        <v>0</v>
      </c>
      <c r="Y65" s="44">
        <f t="shared" si="11"/>
        <v>0</v>
      </c>
      <c r="Z65" s="44">
        <f>IFERROR(SUMPRODUCT((Tableau2[Code barre]=Y65)*(Tableau2[Box]=Listes!$C$12)*(Tableau2[Comp]=Listes!$A$1)*Tableau2[Entrées]),"")</f>
        <v>0</v>
      </c>
      <c r="AA65" s="44">
        <f t="shared" si="12"/>
        <v>0</v>
      </c>
      <c r="AB65" s="44">
        <f>IFERROR(SUMPRODUCT((Tableau2[Code barre]=AA65)*(Tableau2[Box]=Listes!$C$13)*(Tableau2[Comp]=Listes!$A$1)*Tableau2[Entrées]),"")</f>
        <v>0</v>
      </c>
      <c r="AC65" s="44">
        <f t="shared" si="13"/>
        <v>0</v>
      </c>
      <c r="AD65" s="44">
        <f>IFERROR(SUMPRODUCT((Tableau2[Code barre]=AC65)*(Tableau2[Box]=Listes!$C$14)*(Tableau2[Comp]=Listes!$A$1)*Tableau2[Entrées]),"")</f>
        <v>0</v>
      </c>
    </row>
    <row r="66" spans="1:30" ht="15" customHeight="1" x14ac:dyDescent="0.3">
      <c r="A66" s="86"/>
      <c r="B66" s="67"/>
      <c r="C66" s="44" t="str">
        <f t="shared" si="0"/>
        <v>40 17 610 0165</v>
      </c>
      <c r="D66" s="44">
        <f>IFERROR(SUMPRODUCT((Tableau2[Code barre]=C66)*(Tableau2[Box]=Listes!$C$1)*(Tableau2[Comp]=Listes!$A$1)*Tableau2[Entrées]),"")</f>
        <v>10</v>
      </c>
      <c r="E66" s="44" t="str">
        <f t="shared" si="1"/>
        <v>40 17 821 0254</v>
      </c>
      <c r="F66" s="44">
        <f>IFERROR(SUMPRODUCT((Tableau2[Code barre]=E66)*(Tableau2[Box]=Listes!$C$2)*(Tableau2[Comp]=Listes!$A$1)*Tableau2[Entrées]),"")</f>
        <v>0</v>
      </c>
      <c r="G66" s="44" t="str">
        <f t="shared" si="2"/>
        <v>40 17 954 1863</v>
      </c>
      <c r="H66" s="44">
        <f>IFERROR(SUMPRODUCT((Tableau2[Code barre]=G66)*(Tableau2[Box]=Listes!$C$3)*(Tableau2[Comp]=Listes!$A$1)*Tableau2[Entrées]),"")</f>
        <v>0</v>
      </c>
      <c r="I66" s="44">
        <f t="shared" si="3"/>
        <v>0</v>
      </c>
      <c r="J66" s="44">
        <f>IFERROR(SUMPRODUCT((Tableau2[Code barre]=I66)*(Tableau2[Box]=Listes!$C$4)*(Tableau2[Comp]=Listes!$A$1)*Tableau2[Entrées]),"")</f>
        <v>0</v>
      </c>
      <c r="K66" s="44" t="str">
        <f t="shared" si="4"/>
        <v>40 28 832 0210</v>
      </c>
      <c r="L66" s="44">
        <f>IFERROR(SUMPRODUCT((Tableau2[Code barre]=K66)*(Tableau2[Box]=Listes!$C$5)*(Tableau2[Comp]=Listes!$A$1)*Tableau2[Entrées]),"")</f>
        <v>0</v>
      </c>
      <c r="M66" s="44" t="str">
        <f t="shared" si="5"/>
        <v>40 28 971 0255</v>
      </c>
      <c r="N66" s="44">
        <f>IFERROR(SUMPRODUCT((Tableau2[Code barre]=M66)*(Tableau2[Box]=Listes!$C$6)*(Tableau2[Comp]=Listes!$A$1)*Tableau2[Entrées]),"")</f>
        <v>0</v>
      </c>
      <c r="O66" s="44" t="str">
        <f t="shared" si="6"/>
        <v>40 28 954 3210</v>
      </c>
      <c r="P66" s="44">
        <f>IFERROR(SUMPRODUCT((Tableau2[Code barre]=O66)*(Tableau2[Box]=Listes!$C$7)*(Tableau2[Comp]=Listes!$A$1)*Tableau2[Entrées]),"")</f>
        <v>0</v>
      </c>
      <c r="Q66" s="44">
        <f t="shared" si="7"/>
        <v>0</v>
      </c>
      <c r="R66" s="44">
        <f>IFERROR(SUMPRODUCT((Tableau2[Code barre]=Q66)*(Tableau2[Box]=Listes!$C$8)*(Tableau2[Comp]=Listes!$A$1)*Tableau2[Entrées]),"")</f>
        <v>0</v>
      </c>
      <c r="S66" s="44">
        <f t="shared" si="8"/>
        <v>0</v>
      </c>
      <c r="T66" s="44">
        <f>IFERROR(SUMPRODUCT((Tableau2[Code barre]=S66)*(Tableau2[Box]=Listes!$C$9)*(Tableau2[Comp]=Listes!$A$1)*Tableau2[Entrées]),"")</f>
        <v>0</v>
      </c>
      <c r="U66" s="44">
        <f t="shared" si="9"/>
        <v>0</v>
      </c>
      <c r="V66" s="44">
        <f>IFERROR(SUMPRODUCT((Tableau2[Code barre]=U66)*(Tableau2[Box]=Listes!$C$10)*(Tableau2[Comp]=Listes!$A$1)*Tableau2[Entrées]),"")</f>
        <v>0</v>
      </c>
      <c r="W66" s="44">
        <f t="shared" si="10"/>
        <v>0</v>
      </c>
      <c r="X66" s="44">
        <f>IFERROR(SUMPRODUCT((Tableau2[Code barre]=W66)*(Tableau2[Box]=Listes!$C$11)*(Tableau2[Comp]=Listes!$A$1)*Tableau2[Entrées]),"")</f>
        <v>0</v>
      </c>
      <c r="Y66" s="44">
        <f t="shared" si="11"/>
        <v>0</v>
      </c>
      <c r="Z66" s="44">
        <f>IFERROR(SUMPRODUCT((Tableau2[Code barre]=Y66)*(Tableau2[Box]=Listes!$C$12)*(Tableau2[Comp]=Listes!$A$1)*Tableau2[Entrées]),"")</f>
        <v>0</v>
      </c>
      <c r="AA66" s="44">
        <f t="shared" si="12"/>
        <v>0</v>
      </c>
      <c r="AB66" s="44">
        <f>IFERROR(SUMPRODUCT((Tableau2[Code barre]=AA66)*(Tableau2[Box]=Listes!$C$13)*(Tableau2[Comp]=Listes!$A$1)*Tableau2[Entrées]),"")</f>
        <v>0</v>
      </c>
      <c r="AC66" s="44">
        <f t="shared" si="13"/>
        <v>0</v>
      </c>
      <c r="AD66" s="44">
        <f>IFERROR(SUMPRODUCT((Tableau2[Code barre]=AC66)*(Tableau2[Box]=Listes!$C$14)*(Tableau2[Comp]=Listes!$A$1)*Tableau2[Entrées]),"")</f>
        <v>0</v>
      </c>
    </row>
    <row r="67" spans="1:30" ht="15" customHeight="1" x14ac:dyDescent="0.3">
      <c r="A67" s="86"/>
      <c r="B67" s="67"/>
      <c r="C67" s="44" t="str">
        <f t="shared" si="0"/>
        <v>40 17 911 0105</v>
      </c>
      <c r="D67" s="44">
        <f>IFERROR(SUMPRODUCT((Tableau2[Code barre]=C67)*(Tableau2[Box]=Listes!$C$1)*(Tableau2[Comp]=Listes!$A$1)*Tableau2[Entrées]),"")</f>
        <v>0</v>
      </c>
      <c r="E67" s="44">
        <f t="shared" si="1"/>
        <v>0</v>
      </c>
      <c r="F67" s="44">
        <f>IFERROR(SUMPRODUCT((Tableau2[Code barre]=E67)*(Tableau2[Box]=Listes!$C$2)*(Tableau2[Comp]=Listes!$A$1)*Tableau2[Entrées]),"")</f>
        <v>0</v>
      </c>
      <c r="G67" s="44" t="str">
        <f t="shared" si="2"/>
        <v>40 17 954 1016</v>
      </c>
      <c r="H67" s="44">
        <f>IFERROR(SUMPRODUCT((Tableau2[Code barre]=G67)*(Tableau2[Box]=Listes!$C$3)*(Tableau2[Comp]=Listes!$A$1)*Tableau2[Entrées]),"")</f>
        <v>0</v>
      </c>
      <c r="I67" s="44">
        <f t="shared" si="3"/>
        <v>0</v>
      </c>
      <c r="J67" s="44">
        <f>IFERROR(SUMPRODUCT((Tableau2[Code barre]=I67)*(Tableau2[Box]=Listes!$C$4)*(Tableau2[Comp]=Listes!$A$1)*Tableau2[Entrées]),"")</f>
        <v>0</v>
      </c>
      <c r="K67" s="44" t="str">
        <f t="shared" si="4"/>
        <v>40 28 849 0378</v>
      </c>
      <c r="L67" s="44">
        <f>IFERROR(SUMPRODUCT((Tableau2[Code barre]=K67)*(Tableau2[Box]=Listes!$C$5)*(Tableau2[Comp]=Listes!$A$1)*Tableau2[Entrées]),"")</f>
        <v>0</v>
      </c>
      <c r="M67" s="44" t="str">
        <f t="shared" si="5"/>
        <v>40 28 957 0676</v>
      </c>
      <c r="N67" s="44">
        <f>IFERROR(SUMPRODUCT((Tableau2[Code barre]=M67)*(Tableau2[Box]=Listes!$C$6)*(Tableau2[Comp]=Listes!$A$1)*Tableau2[Entrées]),"")</f>
        <v>0</v>
      </c>
      <c r="O67" s="44" t="str">
        <f t="shared" si="6"/>
        <v>40 28 954 3330</v>
      </c>
      <c r="P67" s="44">
        <f>IFERROR(SUMPRODUCT((Tableau2[Code barre]=O67)*(Tableau2[Box]=Listes!$C$7)*(Tableau2[Comp]=Listes!$A$1)*Tableau2[Entrées]),"")</f>
        <v>0</v>
      </c>
      <c r="Q67" s="44">
        <f t="shared" si="7"/>
        <v>0</v>
      </c>
      <c r="R67" s="44">
        <f>IFERROR(SUMPRODUCT((Tableau2[Code barre]=Q67)*(Tableau2[Box]=Listes!$C$8)*(Tableau2[Comp]=Listes!$A$1)*Tableau2[Entrées]),"")</f>
        <v>0</v>
      </c>
      <c r="S67" s="44">
        <f t="shared" si="8"/>
        <v>0</v>
      </c>
      <c r="T67" s="44">
        <f>IFERROR(SUMPRODUCT((Tableau2[Code barre]=S67)*(Tableau2[Box]=Listes!$C$9)*(Tableau2[Comp]=Listes!$A$1)*Tableau2[Entrées]),"")</f>
        <v>0</v>
      </c>
      <c r="U67" s="44">
        <f t="shared" si="9"/>
        <v>0</v>
      </c>
      <c r="V67" s="44">
        <f>IFERROR(SUMPRODUCT((Tableau2[Code barre]=U67)*(Tableau2[Box]=Listes!$C$10)*(Tableau2[Comp]=Listes!$A$1)*Tableau2[Entrées]),"")</f>
        <v>0</v>
      </c>
      <c r="W67" s="44">
        <f t="shared" si="10"/>
        <v>0</v>
      </c>
      <c r="X67" s="44">
        <f>IFERROR(SUMPRODUCT((Tableau2[Code barre]=W67)*(Tableau2[Box]=Listes!$C$11)*(Tableau2[Comp]=Listes!$A$1)*Tableau2[Entrées]),"")</f>
        <v>0</v>
      </c>
      <c r="Y67" s="44">
        <f t="shared" si="11"/>
        <v>0</v>
      </c>
      <c r="Z67" s="44">
        <f>IFERROR(SUMPRODUCT((Tableau2[Code barre]=Y67)*(Tableau2[Box]=Listes!$C$12)*(Tableau2[Comp]=Listes!$A$1)*Tableau2[Entrées]),"")</f>
        <v>0</v>
      </c>
      <c r="AA67" s="44">
        <f t="shared" si="12"/>
        <v>0</v>
      </c>
      <c r="AB67" s="44">
        <f>IFERROR(SUMPRODUCT((Tableau2[Code barre]=AA67)*(Tableau2[Box]=Listes!$C$13)*(Tableau2[Comp]=Listes!$A$1)*Tableau2[Entrées]),"")</f>
        <v>0</v>
      </c>
      <c r="AC67" s="44">
        <f t="shared" si="13"/>
        <v>0</v>
      </c>
      <c r="AD67" s="44">
        <f>IFERROR(SUMPRODUCT((Tableau2[Code barre]=AC67)*(Tableau2[Box]=Listes!$C$14)*(Tableau2[Comp]=Listes!$A$1)*Tableau2[Entrées]),"")</f>
        <v>0</v>
      </c>
    </row>
    <row r="68" spans="1:30" ht="15" customHeight="1" x14ac:dyDescent="0.3">
      <c r="A68" s="86"/>
      <c r="B68" s="67"/>
      <c r="C68" s="44" t="str">
        <f t="shared" si="0"/>
        <v>40 17 810 0374</v>
      </c>
      <c r="D68" s="44">
        <f>IFERROR(SUMPRODUCT((Tableau2[Code barre]=C68)*(Tableau2[Box]=Listes!$C$1)*(Tableau2[Comp]=Listes!$A$1)*Tableau2[Entrées]),"")</f>
        <v>0</v>
      </c>
      <c r="E68" s="44">
        <f t="shared" si="1"/>
        <v>0</v>
      </c>
      <c r="F68" s="44">
        <f>IFERROR(SUMPRODUCT((Tableau2[Code barre]=E68)*(Tableau2[Box]=Listes!$C$2)*(Tableau2[Comp]=Listes!$A$1)*Tableau2[Entrées]),"")</f>
        <v>0</v>
      </c>
      <c r="G68" s="44" t="str">
        <f t="shared" si="2"/>
        <v>40 17 954 1756</v>
      </c>
      <c r="H68" s="44">
        <f>IFERROR(SUMPRODUCT((Tableau2[Code barre]=G68)*(Tableau2[Box]=Listes!$C$3)*(Tableau2[Comp]=Listes!$A$1)*Tableau2[Entrées]),"")</f>
        <v>0</v>
      </c>
      <c r="I68" s="44">
        <f t="shared" si="3"/>
        <v>0</v>
      </c>
      <c r="J68" s="44">
        <f>IFERROR(SUMPRODUCT((Tableau2[Code barre]=I68)*(Tableau2[Box]=Listes!$C$4)*(Tableau2[Comp]=Listes!$A$1)*Tableau2[Entrées]),"")</f>
        <v>0</v>
      </c>
      <c r="K68" s="44" t="str">
        <f t="shared" si="4"/>
        <v>40 28 976 0106</v>
      </c>
      <c r="L68" s="44">
        <f>IFERROR(SUMPRODUCT((Tableau2[Code barre]=K68)*(Tableau2[Box]=Listes!$C$5)*(Tableau2[Comp]=Listes!$A$1)*Tableau2[Entrées]),"")</f>
        <v>0</v>
      </c>
      <c r="M68" s="44" t="str">
        <f t="shared" si="5"/>
        <v>40 28 959 0276</v>
      </c>
      <c r="N68" s="44">
        <f>IFERROR(SUMPRODUCT((Tableau2[Code barre]=M68)*(Tableau2[Box]=Listes!$C$6)*(Tableau2[Comp]=Listes!$A$1)*Tableau2[Entrées]),"")</f>
        <v>0</v>
      </c>
      <c r="O68" s="44" t="str">
        <f t="shared" si="6"/>
        <v>40 28 954 3413</v>
      </c>
      <c r="P68" s="44">
        <f>IFERROR(SUMPRODUCT((Tableau2[Code barre]=O68)*(Tableau2[Box]=Listes!$C$7)*(Tableau2[Comp]=Listes!$A$1)*Tableau2[Entrées]),"")</f>
        <v>0</v>
      </c>
      <c r="Q68" s="44">
        <f t="shared" si="7"/>
        <v>0</v>
      </c>
      <c r="R68" s="44">
        <f>IFERROR(SUMPRODUCT((Tableau2[Code barre]=Q68)*(Tableau2[Box]=Listes!$C$8)*(Tableau2[Comp]=Listes!$A$1)*Tableau2[Entrées]),"")</f>
        <v>0</v>
      </c>
      <c r="S68" s="44">
        <f t="shared" si="8"/>
        <v>0</v>
      </c>
      <c r="T68" s="44">
        <f>IFERROR(SUMPRODUCT((Tableau2[Code barre]=S68)*(Tableau2[Box]=Listes!$C$9)*(Tableau2[Comp]=Listes!$A$1)*Tableau2[Entrées]),"")</f>
        <v>0</v>
      </c>
      <c r="U68" s="44">
        <f t="shared" si="9"/>
        <v>0</v>
      </c>
      <c r="V68" s="44">
        <f>IFERROR(SUMPRODUCT((Tableau2[Code barre]=U68)*(Tableau2[Box]=Listes!$C$10)*(Tableau2[Comp]=Listes!$A$1)*Tableau2[Entrées]),"")</f>
        <v>0</v>
      </c>
      <c r="W68" s="44">
        <f t="shared" si="10"/>
        <v>0</v>
      </c>
      <c r="X68" s="44">
        <f>IFERROR(SUMPRODUCT((Tableau2[Code barre]=W68)*(Tableau2[Box]=Listes!$C$11)*(Tableau2[Comp]=Listes!$A$1)*Tableau2[Entrées]),"")</f>
        <v>0</v>
      </c>
      <c r="Y68" s="44">
        <f t="shared" si="11"/>
        <v>0</v>
      </c>
      <c r="Z68" s="44">
        <f>IFERROR(SUMPRODUCT((Tableau2[Code barre]=Y68)*(Tableau2[Box]=Listes!$C$12)*(Tableau2[Comp]=Listes!$A$1)*Tableau2[Entrées]),"")</f>
        <v>0</v>
      </c>
      <c r="AA68" s="44">
        <f t="shared" si="12"/>
        <v>0</v>
      </c>
      <c r="AB68" s="44">
        <f>IFERROR(SUMPRODUCT((Tableau2[Code barre]=AA68)*(Tableau2[Box]=Listes!$C$13)*(Tableau2[Comp]=Listes!$A$1)*Tableau2[Entrées]),"")</f>
        <v>0</v>
      </c>
      <c r="AC68" s="44">
        <f t="shared" si="13"/>
        <v>0</v>
      </c>
      <c r="AD68" s="44">
        <f>IFERROR(SUMPRODUCT((Tableau2[Code barre]=AC68)*(Tableau2[Box]=Listes!$C$14)*(Tableau2[Comp]=Listes!$A$1)*Tableau2[Entrées]),"")</f>
        <v>0</v>
      </c>
    </row>
    <row r="69" spans="1:30" ht="15" customHeight="1" x14ac:dyDescent="0.3">
      <c r="A69" s="86"/>
      <c r="B69" s="67"/>
      <c r="C69" s="44">
        <f t="shared" si="0"/>
        <v>0</v>
      </c>
      <c r="D69" s="44">
        <f>IFERROR(SUMPRODUCT((Tableau2[Code barre]=C69)*(Tableau2[Box]=Listes!$C$1)*(Tableau2[Comp]=Listes!$A$1)*Tableau2[Entrées]),"")</f>
        <v>0</v>
      </c>
      <c r="E69" s="44">
        <f t="shared" si="1"/>
        <v>0</v>
      </c>
      <c r="F69" s="44">
        <f>IFERROR(SUMPRODUCT((Tableau2[Code barre]=E69)*(Tableau2[Box]=Listes!$C$2)*(Tableau2[Comp]=Listes!$A$1)*Tableau2[Entrées]),"")</f>
        <v>0</v>
      </c>
      <c r="G69" s="44" t="str">
        <f t="shared" si="2"/>
        <v>40 17 921 0102</v>
      </c>
      <c r="H69" s="44">
        <f>IFERROR(SUMPRODUCT((Tableau2[Code barre]=G69)*(Tableau2[Box]=Listes!$C$3)*(Tableau2[Comp]=Listes!$A$1)*Tableau2[Entrées]),"")</f>
        <v>0</v>
      </c>
      <c r="I69" s="44">
        <f t="shared" si="3"/>
        <v>0</v>
      </c>
      <c r="J69" s="44">
        <f>IFERROR(SUMPRODUCT((Tableau2[Code barre]=I69)*(Tableau2[Box]=Listes!$C$4)*(Tableau2[Comp]=Listes!$A$1)*Tableau2[Entrées]),"")</f>
        <v>0</v>
      </c>
      <c r="K69" s="44" t="str">
        <f t="shared" si="4"/>
        <v>40 28 856 0808</v>
      </c>
      <c r="L69" s="44">
        <f>IFERROR(SUMPRODUCT((Tableau2[Code barre]=K69)*(Tableau2[Box]=Listes!$C$5)*(Tableau2[Comp]=Listes!$A$1)*Tableau2[Entrées]),"")</f>
        <v>0</v>
      </c>
      <c r="M69" s="44" t="str">
        <f t="shared" si="5"/>
        <v>40 28 954 1533</v>
      </c>
      <c r="N69" s="44">
        <f>IFERROR(SUMPRODUCT((Tableau2[Code barre]=M69)*(Tableau2[Box]=Listes!$C$6)*(Tableau2[Comp]=Listes!$A$1)*Tableau2[Entrées]),"")</f>
        <v>0</v>
      </c>
      <c r="O69" s="44" t="str">
        <f t="shared" si="6"/>
        <v>40 28 954 3253</v>
      </c>
      <c r="P69" s="44">
        <f>IFERROR(SUMPRODUCT((Tableau2[Code barre]=O69)*(Tableau2[Box]=Listes!$C$7)*(Tableau2[Comp]=Listes!$A$1)*Tableau2[Entrées]),"")</f>
        <v>0</v>
      </c>
      <c r="Q69" s="44">
        <f t="shared" si="7"/>
        <v>0</v>
      </c>
      <c r="R69" s="44">
        <f>IFERROR(SUMPRODUCT((Tableau2[Code barre]=Q69)*(Tableau2[Box]=Listes!$C$8)*(Tableau2[Comp]=Listes!$A$1)*Tableau2[Entrées]),"")</f>
        <v>0</v>
      </c>
      <c r="S69" s="44">
        <f t="shared" si="8"/>
        <v>0</v>
      </c>
      <c r="T69" s="44">
        <f>IFERROR(SUMPRODUCT((Tableau2[Code barre]=S69)*(Tableau2[Box]=Listes!$C$9)*(Tableau2[Comp]=Listes!$A$1)*Tableau2[Entrées]),"")</f>
        <v>0</v>
      </c>
      <c r="U69" s="44">
        <f t="shared" si="9"/>
        <v>0</v>
      </c>
      <c r="V69" s="44">
        <f>IFERROR(SUMPRODUCT((Tableau2[Code barre]=U69)*(Tableau2[Box]=Listes!$C$10)*(Tableau2[Comp]=Listes!$A$1)*Tableau2[Entrées]),"")</f>
        <v>0</v>
      </c>
      <c r="W69" s="44">
        <f t="shared" si="10"/>
        <v>0</v>
      </c>
      <c r="X69" s="44">
        <f>IFERROR(SUMPRODUCT((Tableau2[Code barre]=W69)*(Tableau2[Box]=Listes!$C$11)*(Tableau2[Comp]=Listes!$A$1)*Tableau2[Entrées]),"")</f>
        <v>0</v>
      </c>
      <c r="Y69" s="44">
        <f t="shared" si="11"/>
        <v>0</v>
      </c>
      <c r="Z69" s="44">
        <f>IFERROR(SUMPRODUCT((Tableau2[Code barre]=Y69)*(Tableau2[Box]=Listes!$C$12)*(Tableau2[Comp]=Listes!$A$1)*Tableau2[Entrées]),"")</f>
        <v>0</v>
      </c>
      <c r="AA69" s="44">
        <f t="shared" si="12"/>
        <v>0</v>
      </c>
      <c r="AB69" s="44">
        <f>IFERROR(SUMPRODUCT((Tableau2[Code barre]=AA69)*(Tableau2[Box]=Listes!$C$13)*(Tableau2[Comp]=Listes!$A$1)*Tableau2[Entrées]),"")</f>
        <v>0</v>
      </c>
      <c r="AC69" s="44">
        <f t="shared" si="13"/>
        <v>0</v>
      </c>
      <c r="AD69" s="44">
        <f>IFERROR(SUMPRODUCT((Tableau2[Code barre]=AC69)*(Tableau2[Box]=Listes!$C$14)*(Tableau2[Comp]=Listes!$A$1)*Tableau2[Entrées]),"")</f>
        <v>0</v>
      </c>
    </row>
    <row r="70" spans="1:30" ht="18.75" customHeight="1" x14ac:dyDescent="0.3">
      <c r="A70" s="86"/>
      <c r="B70" s="67"/>
      <c r="C70" s="44">
        <f t="shared" si="0"/>
        <v>0</v>
      </c>
      <c r="D70" s="44">
        <f>IFERROR(SUMPRODUCT((Tableau2[Code barre]=C70)*(Tableau2[Box]=Listes!$C$1)*(Tableau2[Comp]=Listes!$A$1)*Tableau2[Entrées]),"")</f>
        <v>0</v>
      </c>
      <c r="E70" s="44">
        <f t="shared" si="1"/>
        <v>0</v>
      </c>
      <c r="F70" s="44">
        <f>IFERROR(SUMPRODUCT((Tableau2[Code barre]=E70)*(Tableau2[Box]=Listes!$C$2)*(Tableau2[Comp]=Listes!$A$1)*Tableau2[Entrées]),"")</f>
        <v>0</v>
      </c>
      <c r="G70" s="44">
        <f t="shared" si="2"/>
        <v>0</v>
      </c>
      <c r="H70" s="44">
        <f>IFERROR(SUMPRODUCT((Tableau2[Code barre]=G70)*(Tableau2[Box]=Listes!$C$3)*(Tableau2[Comp]=Listes!$A$1)*Tableau2[Entrées]),"")</f>
        <v>0</v>
      </c>
      <c r="I70" s="44">
        <f t="shared" si="3"/>
        <v>0</v>
      </c>
      <c r="J70" s="44">
        <f>IFERROR(SUMPRODUCT((Tableau2[Code barre]=I70)*(Tableau2[Box]=Listes!$C$4)*(Tableau2[Comp]=Listes!$A$1)*Tableau2[Entrées]),"")</f>
        <v>0</v>
      </c>
      <c r="K70" s="44" t="str">
        <f t="shared" si="4"/>
        <v>40 28 959 0236</v>
      </c>
      <c r="L70" s="44">
        <f>IFERROR(SUMPRODUCT((Tableau2[Code barre]=K70)*(Tableau2[Box]=Listes!$C$5)*(Tableau2[Comp]=Listes!$A$1)*Tableau2[Entrées]),"")</f>
        <v>0</v>
      </c>
      <c r="M70" s="44" t="str">
        <f t="shared" si="5"/>
        <v>40 28 954 1836</v>
      </c>
      <c r="N70" s="44">
        <f>IFERROR(SUMPRODUCT((Tableau2[Code barre]=M70)*(Tableau2[Box]=Listes!$C$6)*(Tableau2[Comp]=Listes!$A$1)*Tableau2[Entrées]),"")</f>
        <v>0</v>
      </c>
      <c r="O70" s="44" t="str">
        <f t="shared" si="6"/>
        <v>40 28 954 3239</v>
      </c>
      <c r="P70" s="44">
        <f>IFERROR(SUMPRODUCT((Tableau2[Code barre]=O70)*(Tableau2[Box]=Listes!$C$7)*(Tableau2[Comp]=Listes!$A$1)*Tableau2[Entrées]),"")</f>
        <v>0</v>
      </c>
      <c r="Q70" s="44">
        <f t="shared" si="7"/>
        <v>0</v>
      </c>
      <c r="R70" s="44">
        <f>IFERROR(SUMPRODUCT((Tableau2[Code barre]=Q70)*(Tableau2[Box]=Listes!$C$8)*(Tableau2[Comp]=Listes!$A$1)*Tableau2[Entrées]),"")</f>
        <v>0</v>
      </c>
      <c r="S70" s="44">
        <f t="shared" si="8"/>
        <v>0</v>
      </c>
      <c r="T70" s="44">
        <f>IFERROR(SUMPRODUCT((Tableau2[Code barre]=S70)*(Tableau2[Box]=Listes!$C$9)*(Tableau2[Comp]=Listes!$A$1)*Tableau2[Entrées]),"")</f>
        <v>0</v>
      </c>
      <c r="U70" s="44">
        <f t="shared" si="9"/>
        <v>0</v>
      </c>
      <c r="V70" s="44">
        <f>IFERROR(SUMPRODUCT((Tableau2[Code barre]=U70)*(Tableau2[Box]=Listes!$C$10)*(Tableau2[Comp]=Listes!$A$1)*Tableau2[Entrées]),"")</f>
        <v>0</v>
      </c>
      <c r="W70" s="44">
        <f t="shared" si="10"/>
        <v>0</v>
      </c>
      <c r="X70" s="44">
        <f>IFERROR(SUMPRODUCT((Tableau2[Code barre]=W70)*(Tableau2[Box]=Listes!$C$11)*(Tableau2[Comp]=Listes!$A$1)*Tableau2[Entrées]),"")</f>
        <v>0</v>
      </c>
      <c r="Y70" s="44">
        <f t="shared" si="11"/>
        <v>0</v>
      </c>
      <c r="Z70" s="44">
        <f>IFERROR(SUMPRODUCT((Tableau2[Code barre]=Y70)*(Tableau2[Box]=Listes!$C$12)*(Tableau2[Comp]=Listes!$A$1)*Tableau2[Entrées]),"")</f>
        <v>0</v>
      </c>
      <c r="AA70" s="44">
        <f t="shared" si="12"/>
        <v>0</v>
      </c>
      <c r="AB70" s="44">
        <f>IFERROR(SUMPRODUCT((Tableau2[Code barre]=AA70)*(Tableau2[Box]=Listes!$C$13)*(Tableau2[Comp]=Listes!$A$1)*Tableau2[Entrées]),"")</f>
        <v>0</v>
      </c>
      <c r="AC70" s="44">
        <f t="shared" si="13"/>
        <v>0</v>
      </c>
      <c r="AD70" s="44">
        <f>IFERROR(SUMPRODUCT((Tableau2[Code barre]=AC70)*(Tableau2[Box]=Listes!$C$14)*(Tableau2[Comp]=Listes!$A$1)*Tableau2[Entrées]),"")</f>
        <v>0</v>
      </c>
    </row>
    <row r="71" spans="1:30" ht="18.75" customHeight="1" x14ac:dyDescent="0.3">
      <c r="A71" s="86"/>
      <c r="B71" s="67"/>
      <c r="C71" s="44">
        <f t="shared" si="0"/>
        <v>0</v>
      </c>
      <c r="D71" s="44">
        <f>IFERROR(SUMPRODUCT((Tableau2[Code barre]=C71)*(Tableau2[Box]=Listes!$C$1)*(Tableau2[Comp]=Listes!$A$1)*Tableau2[Entrées]),"")</f>
        <v>0</v>
      </c>
      <c r="E71" s="44">
        <f t="shared" si="1"/>
        <v>0</v>
      </c>
      <c r="F71" s="44">
        <f>IFERROR(SUMPRODUCT((Tableau2[Code barre]=E71)*(Tableau2[Box]=Listes!$C$2)*(Tableau2[Comp]=Listes!$A$1)*Tableau2[Entrées]),"")</f>
        <v>0</v>
      </c>
      <c r="G71" s="44">
        <f t="shared" si="2"/>
        <v>0</v>
      </c>
      <c r="H71" s="44">
        <f>IFERROR(SUMPRODUCT((Tableau2[Code barre]=G71)*(Tableau2[Box]=Listes!$C$3)*(Tableau2[Comp]=Listes!$A$1)*Tableau2[Entrées]),"")</f>
        <v>0</v>
      </c>
      <c r="I71" s="44">
        <f t="shared" si="3"/>
        <v>0</v>
      </c>
      <c r="J71" s="44">
        <f>IFERROR(SUMPRODUCT((Tableau2[Code barre]=I71)*(Tableau2[Box]=Listes!$C$4)*(Tableau2[Comp]=Listes!$A$1)*Tableau2[Entrées]),"")</f>
        <v>0</v>
      </c>
      <c r="K71" s="44" t="str">
        <f t="shared" si="4"/>
        <v>40 28 954 3274</v>
      </c>
      <c r="L71" s="44">
        <f>IFERROR(SUMPRODUCT((Tableau2[Code barre]=K71)*(Tableau2[Box]=Listes!$C$5)*(Tableau2[Comp]=Listes!$A$1)*Tableau2[Entrées]),"")</f>
        <v>0</v>
      </c>
      <c r="M71" s="44" t="str">
        <f t="shared" si="5"/>
        <v>40 28 954 3170</v>
      </c>
      <c r="N71" s="44">
        <f>IFERROR(SUMPRODUCT((Tableau2[Code barre]=M71)*(Tableau2[Box]=Listes!$C$6)*(Tableau2[Comp]=Listes!$A$1)*Tableau2[Entrées]),"")</f>
        <v>0</v>
      </c>
      <c r="O71" s="44" t="str">
        <f t="shared" si="6"/>
        <v>40 28 954 1577</v>
      </c>
      <c r="P71" s="44">
        <f>IFERROR(SUMPRODUCT((Tableau2[Code barre]=O71)*(Tableau2[Box]=Listes!$C$7)*(Tableau2[Comp]=Listes!$A$1)*Tableau2[Entrées]),"")</f>
        <v>0</v>
      </c>
      <c r="Q71" s="44">
        <f t="shared" si="7"/>
        <v>0</v>
      </c>
      <c r="R71" s="44">
        <f>IFERROR(SUMPRODUCT((Tableau2[Code barre]=Q71)*(Tableau2[Box]=Listes!$C$8)*(Tableau2[Comp]=Listes!$A$1)*Tableau2[Entrées]),"")</f>
        <v>0</v>
      </c>
      <c r="S71" s="44">
        <f t="shared" si="8"/>
        <v>0</v>
      </c>
      <c r="T71" s="44">
        <f>IFERROR(SUMPRODUCT((Tableau2[Code barre]=S71)*(Tableau2[Box]=Listes!$C$9)*(Tableau2[Comp]=Listes!$A$1)*Tableau2[Entrées]),"")</f>
        <v>0</v>
      </c>
      <c r="U71" s="44">
        <f t="shared" si="9"/>
        <v>0</v>
      </c>
      <c r="V71" s="44">
        <f>IFERROR(SUMPRODUCT((Tableau2[Code barre]=U71)*(Tableau2[Box]=Listes!$C$10)*(Tableau2[Comp]=Listes!$A$1)*Tableau2[Entrées]),"")</f>
        <v>0</v>
      </c>
      <c r="W71" s="44">
        <f t="shared" si="10"/>
        <v>0</v>
      </c>
      <c r="X71" s="44">
        <f>IFERROR(SUMPRODUCT((Tableau2[Code barre]=W71)*(Tableau2[Box]=Listes!$C$11)*(Tableau2[Comp]=Listes!$A$1)*Tableau2[Entrées]),"")</f>
        <v>0</v>
      </c>
      <c r="Y71" s="44">
        <f t="shared" si="11"/>
        <v>0</v>
      </c>
      <c r="Z71" s="44">
        <f>IFERROR(SUMPRODUCT((Tableau2[Code barre]=Y71)*(Tableau2[Box]=Listes!$C$12)*(Tableau2[Comp]=Listes!$A$1)*Tableau2[Entrées]),"")</f>
        <v>0</v>
      </c>
      <c r="AA71" s="44">
        <f t="shared" si="12"/>
        <v>0</v>
      </c>
      <c r="AB71" s="44">
        <f>IFERROR(SUMPRODUCT((Tableau2[Code barre]=AA71)*(Tableau2[Box]=Listes!$C$13)*(Tableau2[Comp]=Listes!$A$1)*Tableau2[Entrées]),"")</f>
        <v>0</v>
      </c>
      <c r="AC71" s="44">
        <f t="shared" si="13"/>
        <v>0</v>
      </c>
      <c r="AD71" s="44">
        <f>IFERROR(SUMPRODUCT((Tableau2[Code barre]=AC71)*(Tableau2[Box]=Listes!$C$14)*(Tableau2[Comp]=Listes!$A$1)*Tableau2[Entrées]),"")</f>
        <v>0</v>
      </c>
    </row>
    <row r="72" spans="1:30" ht="18.75" customHeight="1" x14ac:dyDescent="0.3">
      <c r="A72" s="86"/>
      <c r="B72" s="67"/>
      <c r="C72" s="44">
        <f t="shared" si="0"/>
        <v>0</v>
      </c>
      <c r="D72" s="44">
        <f>IFERROR(SUMPRODUCT((Tableau2[Code barre]=C72)*(Tableau2[Box]=Listes!$C$1)*(Tableau2[Comp]=Listes!$A$1)*Tableau2[Entrées]),"")</f>
        <v>0</v>
      </c>
      <c r="E72" s="44">
        <f t="shared" si="1"/>
        <v>0</v>
      </c>
      <c r="F72" s="44">
        <f>IFERROR(SUMPRODUCT((Tableau2[Code barre]=E72)*(Tableau2[Box]=Listes!$C$2)*(Tableau2[Comp]=Listes!$A$1)*Tableau2[Entrées]),"")</f>
        <v>0</v>
      </c>
      <c r="G72" s="44">
        <f t="shared" si="2"/>
        <v>0</v>
      </c>
      <c r="H72" s="44">
        <f>IFERROR(SUMPRODUCT((Tableau2[Code barre]=G72)*(Tableau2[Box]=Listes!$C$3)*(Tableau2[Comp]=Listes!$A$1)*Tableau2[Entrées]),"")</f>
        <v>0</v>
      </c>
      <c r="I72" s="44">
        <f t="shared" si="3"/>
        <v>0</v>
      </c>
      <c r="J72" s="44">
        <f>IFERROR(SUMPRODUCT((Tableau2[Code barre]=I72)*(Tableau2[Box]=Listes!$C$4)*(Tableau2[Comp]=Listes!$A$1)*Tableau2[Entrées]),"")</f>
        <v>0</v>
      </c>
      <c r="K72" s="44" t="str">
        <f t="shared" si="4"/>
        <v>40 28 954 3147</v>
      </c>
      <c r="L72" s="44">
        <f>IFERROR(SUMPRODUCT((Tableau2[Code barre]=K72)*(Tableau2[Box]=Listes!$C$5)*(Tableau2[Comp]=Listes!$A$1)*Tableau2[Entrées]),"")</f>
        <v>0</v>
      </c>
      <c r="M72" s="44" t="str">
        <f t="shared" si="5"/>
        <v>40 28 954 3171</v>
      </c>
      <c r="N72" s="44">
        <f>IFERROR(SUMPRODUCT((Tableau2[Code barre]=M72)*(Tableau2[Box]=Listes!$C$6)*(Tableau2[Comp]=Listes!$A$1)*Tableau2[Entrées]),"")</f>
        <v>0</v>
      </c>
      <c r="O72" s="44" t="str">
        <f t="shared" si="6"/>
        <v>40 28 959 0601</v>
      </c>
      <c r="P72" s="44">
        <f>IFERROR(SUMPRODUCT((Tableau2[Code barre]=O72)*(Tableau2[Box]=Listes!$C$7)*(Tableau2[Comp]=Listes!$A$1)*Tableau2[Entrées]),"")</f>
        <v>0</v>
      </c>
      <c r="Q72" s="44">
        <f t="shared" si="7"/>
        <v>0</v>
      </c>
      <c r="R72" s="44">
        <f>IFERROR(SUMPRODUCT((Tableau2[Code barre]=Q72)*(Tableau2[Box]=Listes!$C$8)*(Tableau2[Comp]=Listes!$A$1)*Tableau2[Entrées]),"")</f>
        <v>0</v>
      </c>
      <c r="S72" s="44">
        <f t="shared" si="8"/>
        <v>0</v>
      </c>
      <c r="T72" s="44">
        <f>IFERROR(SUMPRODUCT((Tableau2[Code barre]=S72)*(Tableau2[Box]=Listes!$C$9)*(Tableau2[Comp]=Listes!$A$1)*Tableau2[Entrées]),"")</f>
        <v>0</v>
      </c>
      <c r="U72" s="44">
        <f t="shared" si="9"/>
        <v>0</v>
      </c>
      <c r="V72" s="44">
        <f>IFERROR(SUMPRODUCT((Tableau2[Code barre]=U72)*(Tableau2[Box]=Listes!$C$10)*(Tableau2[Comp]=Listes!$A$1)*Tableau2[Entrées]),"")</f>
        <v>0</v>
      </c>
      <c r="W72" s="44">
        <f t="shared" si="10"/>
        <v>0</v>
      </c>
      <c r="X72" s="44">
        <f>IFERROR(SUMPRODUCT((Tableau2[Code barre]=W72)*(Tableau2[Box]=Listes!$C$11)*(Tableau2[Comp]=Listes!$A$1)*Tableau2[Entrées]),"")</f>
        <v>0</v>
      </c>
      <c r="Y72" s="44">
        <f t="shared" si="11"/>
        <v>0</v>
      </c>
      <c r="Z72" s="44">
        <f>IFERROR(SUMPRODUCT((Tableau2[Code barre]=Y72)*(Tableau2[Box]=Listes!$C$12)*(Tableau2[Comp]=Listes!$A$1)*Tableau2[Entrées]),"")</f>
        <v>0</v>
      </c>
      <c r="AA72" s="44">
        <f t="shared" si="12"/>
        <v>0</v>
      </c>
      <c r="AB72" s="44">
        <f>IFERROR(SUMPRODUCT((Tableau2[Code barre]=AA72)*(Tableau2[Box]=Listes!$C$13)*(Tableau2[Comp]=Listes!$A$1)*Tableau2[Entrées]),"")</f>
        <v>0</v>
      </c>
      <c r="AC72" s="44">
        <f t="shared" si="13"/>
        <v>0</v>
      </c>
      <c r="AD72" s="44">
        <f>IFERROR(SUMPRODUCT((Tableau2[Code barre]=AC72)*(Tableau2[Box]=Listes!$C$14)*(Tableau2[Comp]=Listes!$A$1)*Tableau2[Entrées]),"")</f>
        <v>0</v>
      </c>
    </row>
    <row r="73" spans="1:30" x14ac:dyDescent="0.3">
      <c r="A73" s="86"/>
      <c r="B73" s="24"/>
      <c r="C73" s="2"/>
      <c r="D73" s="2"/>
      <c r="E73" s="7"/>
      <c r="F73" s="44" t="str">
        <f>IFERROR(SUMPRODUCT((Tableau2[Code barre]=C70)*(Tableau2[Box]=#REF!)*(Tableau2[Comp]=C19)*Tableau2[Entrées]),"")</f>
        <v/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</row>
    <row r="74" spans="1:30" x14ac:dyDescent="0.3">
      <c r="A74" s="86"/>
      <c r="B74" s="65" t="s">
        <v>15</v>
      </c>
      <c r="C74" s="60" t="str">
        <f t="shared" ref="C74:C89" si="14">+C14</f>
        <v>40 17 810 0254</v>
      </c>
      <c r="D74" s="61">
        <f>IFERROR(SUMPRODUCT((Tableau2[Code barre]=C74)*(Tableau2[Box]=Listes!$C$1)*(Tableau2[Comp]=Listes!$A$2)*Tableau2[Entrées]),"")</f>
        <v>0</v>
      </c>
      <c r="E74" s="60" t="str">
        <f t="shared" ref="E74:E89" si="15">+E14</f>
        <v>40 17 821 0217</v>
      </c>
      <c r="F74" s="61">
        <f>IFERROR(SUMPRODUCT((Tableau2[Code barre]=E74)*(Tableau2[Box]=Listes!$C$2)*(Tableau2[Comp]=Listes!$A$2)*Tableau2[Entrées]),"")</f>
        <v>0</v>
      </c>
      <c r="G74" s="60" t="str">
        <f t="shared" ref="G74:G89" si="16">+G14</f>
        <v>40 17 954 1834</v>
      </c>
      <c r="H74" s="61">
        <f>IFERROR(SUMPRODUCT((Tableau2[Code barre]=G74)*(Tableau2[Box]=Listes!$C$3)*(Tableau2[Comp]=Listes!$A$2)*Tableau2[Entrées]),"")</f>
        <v>0</v>
      </c>
      <c r="I74" s="60">
        <f t="shared" ref="I74:I89" si="17">+I14</f>
        <v>0</v>
      </c>
      <c r="J74" s="61">
        <f>IFERROR(SUMPRODUCT((Tableau2[Code barre]=I74)*(Tableau2[Box]=Listes!$C$4)*(Tableau2[Comp]=Listes!$A$2)*Tableau2[Entrées]),"")</f>
        <v>0</v>
      </c>
      <c r="K74" s="60" t="str">
        <f t="shared" ref="K74:K89" si="18">+K14</f>
        <v>40 28 871 0439</v>
      </c>
      <c r="L74" s="61">
        <f>IFERROR(SUMPRODUCT((Tableau2[Code barre]=K74)*(Tableau2[Box]=Listes!$C$5)*(Tableau2[Comp]=Listes!$A$2)*Tableau2[Entrées]),"")</f>
        <v>0</v>
      </c>
      <c r="M74" s="60" t="str">
        <f t="shared" ref="M74:M89" si="19">+M14</f>
        <v>40 28 957 0381</v>
      </c>
      <c r="N74" s="61">
        <f>IFERROR(SUMPRODUCT((Tableau2[Code barre]=M74)*(Tableau2[Box]=Listes!$C$6)*(Tableau2[Comp]=Listes!$A$2)*Tableau2[Entrées]),"")</f>
        <v>0</v>
      </c>
      <c r="O74" s="60" t="str">
        <f t="shared" ref="O74:O89" si="20">+O14</f>
        <v>40 28 954 3191</v>
      </c>
      <c r="P74" s="61">
        <f>IFERROR(SUMPRODUCT((Tableau2[Code barre]=O74)*(Tableau2[Box]=Listes!$C$7)*(Tableau2[Comp]=Listes!$A$2)*Tableau2[Entrées]),"")</f>
        <v>0</v>
      </c>
      <c r="Q74" s="60">
        <f t="shared" ref="Q74:Q89" si="21">+Q14</f>
        <v>0</v>
      </c>
      <c r="R74" s="61">
        <f>IFERROR(SUMPRODUCT((Tableau2[Code barre]=Q74)*(Tableau2[Box]=Listes!$C$8)*(Tableau2[Comp]=Listes!$A$2)*Tableau2[Entrées]),"")</f>
        <v>0</v>
      </c>
      <c r="S74" s="60">
        <f t="shared" ref="S74:S89" si="22">+S14</f>
        <v>0</v>
      </c>
      <c r="T74" s="61">
        <f>IFERROR(SUMPRODUCT((Tableau2[Code barre]=S74)*(Tableau2[Box]=Listes!$C$9)*(Tableau2[Comp]=Listes!$A$2)*Tableau2[Entrées]),"")</f>
        <v>0</v>
      </c>
      <c r="U74" s="60">
        <f t="shared" ref="U74:U89" si="23">+U14</f>
        <v>0</v>
      </c>
      <c r="V74" s="61">
        <f>IFERROR(SUMPRODUCT((Tableau2[Code barre]=U74)*(Tableau2[Box]=Listes!$C$10)*(Tableau2[Comp]=Listes!$A$2)*Tableau2[Entrées]),"")</f>
        <v>0</v>
      </c>
      <c r="W74" s="60">
        <f t="shared" ref="W74:W89" si="24">+W14</f>
        <v>0</v>
      </c>
      <c r="X74" s="61">
        <f>IFERROR(SUMPRODUCT((Tableau2[Code barre]=W74)*(Tableau2[Box]=Listes!$C$11)*(Tableau2[Comp]=Listes!$A$2)*Tableau2[Entrées]),"")</f>
        <v>0</v>
      </c>
      <c r="Y74" s="60">
        <f t="shared" ref="Y74:Y89" si="25">+Y14</f>
        <v>0</v>
      </c>
      <c r="Z74" s="61">
        <f>IFERROR(SUMPRODUCT((Tableau2[Code barre]=Y74)*(Tableau2[Box]=Listes!$C$12)*(Tableau2[Comp]=Listes!$A$2)*Tableau2[Entrées]),"")</f>
        <v>0</v>
      </c>
      <c r="AA74" s="60">
        <f t="shared" ref="AA74:AA89" si="26">+AA14</f>
        <v>0</v>
      </c>
      <c r="AB74" s="61">
        <f>IFERROR(SUMPRODUCT((Tableau2[Code barre]=AA74)*(Tableau2[Box]=Listes!$C$13)*(Tableau2[Comp]=Listes!$A$2)*Tableau2[Entrées]),"")</f>
        <v>0</v>
      </c>
      <c r="AC74" s="60">
        <f t="shared" ref="AC74:AC89" si="27">+AC14</f>
        <v>0</v>
      </c>
      <c r="AD74" s="61">
        <f>IFERROR(SUMPRODUCT((Tableau2[Code barre]=AC74)*(Tableau2[Box]=Listes!$C$14)*(Tableau2[Comp]=Listes!$A$2)*Tableau2[Entrées]),"")</f>
        <v>0</v>
      </c>
    </row>
    <row r="75" spans="1:30" x14ac:dyDescent="0.3">
      <c r="A75" s="86"/>
      <c r="B75" s="65"/>
      <c r="C75" s="60" t="str">
        <f t="shared" si="14"/>
        <v>40 17 810 0255</v>
      </c>
      <c r="D75" s="61">
        <f>IFERROR(SUMPRODUCT((Tableau2[Code barre]=C75)*(Tableau2[Box]=Listes!$C$1)*(Tableau2[Comp]=Listes!$A$2)*Tableau2[Entrées]),"")</f>
        <v>0</v>
      </c>
      <c r="E75" s="60" t="str">
        <f t="shared" si="15"/>
        <v>40 17 821 0219</v>
      </c>
      <c r="F75" s="61">
        <f>IFERROR(SUMPRODUCT((Tableau2[Code barre]=E75)*(Tableau2[Box]=Listes!$C$2)*(Tableau2[Comp]=Listes!$A$2)*Tableau2[Entrées]),"")</f>
        <v>0</v>
      </c>
      <c r="G75" s="60" t="str">
        <f t="shared" si="16"/>
        <v>40 17 954 0997</v>
      </c>
      <c r="H75" s="61">
        <f>IFERROR(SUMPRODUCT((Tableau2[Code barre]=G75)*(Tableau2[Box]=Listes!$C$3)*(Tableau2[Comp]=Listes!$A$2)*Tableau2[Entrées]),"")</f>
        <v>0</v>
      </c>
      <c r="I75" s="60">
        <f t="shared" si="17"/>
        <v>0</v>
      </c>
      <c r="J75" s="61">
        <f>IFERROR(SUMPRODUCT((Tableau2[Code barre]=I75)*(Tableau2[Box]=Listes!$C$4)*(Tableau2[Comp]=Listes!$A$2)*Tableau2[Entrées]),"")</f>
        <v>0</v>
      </c>
      <c r="K75" s="60" t="str">
        <f t="shared" si="18"/>
        <v>40 28 871 0429</v>
      </c>
      <c r="L75" s="61">
        <f>IFERROR(SUMPRODUCT((Tableau2[Code barre]=K75)*(Tableau2[Box]=Listes!$C$5)*(Tableau2[Comp]=Listes!$A$2)*Tableau2[Entrées]),"")</f>
        <v>0</v>
      </c>
      <c r="M75" s="60" t="str">
        <f t="shared" si="19"/>
        <v>40 28 959 0273</v>
      </c>
      <c r="N75" s="61">
        <f>IFERROR(SUMPRODUCT((Tableau2[Code barre]=M75)*(Tableau2[Box]=Listes!$C$6)*(Tableau2[Comp]=Listes!$A$2)*Tableau2[Entrées]),"")</f>
        <v>0</v>
      </c>
      <c r="O75" s="60" t="str">
        <f t="shared" si="20"/>
        <v>40 28 959 0436</v>
      </c>
      <c r="P75" s="61">
        <f>IFERROR(SUMPRODUCT((Tableau2[Code barre]=O75)*(Tableau2[Box]=Listes!$C$7)*(Tableau2[Comp]=Listes!$A$2)*Tableau2[Entrées]),"")</f>
        <v>0</v>
      </c>
      <c r="Q75" s="60">
        <f t="shared" si="21"/>
        <v>0</v>
      </c>
      <c r="R75" s="61">
        <f>IFERROR(SUMPRODUCT((Tableau2[Code barre]=Q75)*(Tableau2[Box]=Listes!$C$8)*(Tableau2[Comp]=Listes!$A$2)*Tableau2[Entrées]),"")</f>
        <v>0</v>
      </c>
      <c r="S75" s="60">
        <f t="shared" si="22"/>
        <v>0</v>
      </c>
      <c r="T75" s="61">
        <f>IFERROR(SUMPRODUCT((Tableau2[Code barre]=S75)*(Tableau2[Box]=Listes!$C$9)*(Tableau2[Comp]=Listes!$A$2)*Tableau2[Entrées]),"")</f>
        <v>0</v>
      </c>
      <c r="U75" s="60">
        <f t="shared" si="23"/>
        <v>0</v>
      </c>
      <c r="V75" s="61">
        <f>IFERROR(SUMPRODUCT((Tableau2[Code barre]=U75)*(Tableau2[Box]=Listes!$C$10)*(Tableau2[Comp]=Listes!$A$2)*Tableau2[Entrées]),"")</f>
        <v>0</v>
      </c>
      <c r="W75" s="60">
        <f t="shared" si="24"/>
        <v>0</v>
      </c>
      <c r="X75" s="61">
        <f>IFERROR(SUMPRODUCT((Tableau2[Code barre]=W75)*(Tableau2[Box]=Listes!$C$11)*(Tableau2[Comp]=Listes!$A$2)*Tableau2[Entrées]),"")</f>
        <v>0</v>
      </c>
      <c r="Y75" s="60">
        <f t="shared" si="25"/>
        <v>0</v>
      </c>
      <c r="Z75" s="61">
        <f>IFERROR(SUMPRODUCT((Tableau2[Code barre]=Y75)*(Tableau2[Box]=Listes!$C$12)*(Tableau2[Comp]=Listes!$A$2)*Tableau2[Entrées]),"")</f>
        <v>0</v>
      </c>
      <c r="AA75" s="60">
        <f t="shared" si="26"/>
        <v>0</v>
      </c>
      <c r="AB75" s="61">
        <f>IFERROR(SUMPRODUCT((Tableau2[Code barre]=AA75)*(Tableau2[Box]=Listes!$C$13)*(Tableau2[Comp]=Listes!$A$2)*Tableau2[Entrées]),"")</f>
        <v>0</v>
      </c>
      <c r="AC75" s="60">
        <f t="shared" si="27"/>
        <v>0</v>
      </c>
      <c r="AD75" s="61">
        <f>IFERROR(SUMPRODUCT((Tableau2[Code barre]=AC75)*(Tableau2[Box]=Listes!$C$14)*(Tableau2[Comp]=Listes!$A$2)*Tableau2[Entrées]),"")</f>
        <v>0</v>
      </c>
    </row>
    <row r="76" spans="1:30" x14ac:dyDescent="0.3">
      <c r="A76" s="86"/>
      <c r="B76" s="65"/>
      <c r="C76" s="60" t="str">
        <f t="shared" si="14"/>
        <v>40 17 821 0127</v>
      </c>
      <c r="D76" s="61">
        <f>IFERROR(SUMPRODUCT((Tableau2[Code barre]=C76)*(Tableau2[Box]=Listes!$C$1)*(Tableau2[Comp]=Listes!$A$2)*Tableau2[Entrées]),"")</f>
        <v>0</v>
      </c>
      <c r="E76" s="60" t="str">
        <f t="shared" si="15"/>
        <v>40 17 620 0101</v>
      </c>
      <c r="F76" s="61">
        <f>IFERROR(SUMPRODUCT((Tableau2[Code barre]=E76)*(Tableau2[Box]=Listes!$C$2)*(Tableau2[Comp]=Listes!$A$2)*Tableau2[Entrées]),"")</f>
        <v>0</v>
      </c>
      <c r="G76" s="60" t="str">
        <f t="shared" si="16"/>
        <v>40 17 954 1759</v>
      </c>
      <c r="H76" s="61">
        <f>IFERROR(SUMPRODUCT((Tableau2[Code barre]=G76)*(Tableau2[Box]=Listes!$C$3)*(Tableau2[Comp]=Listes!$A$2)*Tableau2[Entrées]),"")</f>
        <v>0</v>
      </c>
      <c r="I76" s="60">
        <f t="shared" si="17"/>
        <v>0</v>
      </c>
      <c r="J76" s="61">
        <f>IFERROR(SUMPRODUCT((Tableau2[Code barre]=I76)*(Tableau2[Box]=Listes!$C$4)*(Tableau2[Comp]=Listes!$A$2)*Tableau2[Entrées]),"")</f>
        <v>0</v>
      </c>
      <c r="K76" s="60" t="str">
        <f t="shared" si="18"/>
        <v>40 28 871 0438</v>
      </c>
      <c r="L76" s="61">
        <f>IFERROR(SUMPRODUCT((Tableau2[Code barre]=K76)*(Tableau2[Box]=Listes!$C$5)*(Tableau2[Comp]=Listes!$A$2)*Tableau2[Entrées]),"")</f>
        <v>0</v>
      </c>
      <c r="M76" s="60" t="str">
        <f t="shared" si="19"/>
        <v>40 28 959 0435</v>
      </c>
      <c r="N76" s="61">
        <f>IFERROR(SUMPRODUCT((Tableau2[Code barre]=M76)*(Tableau2[Box]=Listes!$C$6)*(Tableau2[Comp]=Listes!$A$2)*Tableau2[Entrées]),"")</f>
        <v>0</v>
      </c>
      <c r="O76" s="60" t="str">
        <f t="shared" si="20"/>
        <v>40 28 959 0586</v>
      </c>
      <c r="P76" s="61">
        <f>IFERROR(SUMPRODUCT((Tableau2[Code barre]=O76)*(Tableau2[Box]=Listes!$C$7)*(Tableau2[Comp]=Listes!$A$2)*Tableau2[Entrées]),"")</f>
        <v>0</v>
      </c>
      <c r="Q76" s="60">
        <f t="shared" si="21"/>
        <v>0</v>
      </c>
      <c r="R76" s="61">
        <f>IFERROR(SUMPRODUCT((Tableau2[Code barre]=Q76)*(Tableau2[Box]=Listes!$C$8)*(Tableau2[Comp]=Listes!$A$2)*Tableau2[Entrées]),"")</f>
        <v>0</v>
      </c>
      <c r="S76" s="60">
        <f t="shared" si="22"/>
        <v>0</v>
      </c>
      <c r="T76" s="61">
        <f>IFERROR(SUMPRODUCT((Tableau2[Code barre]=S76)*(Tableau2[Box]=Listes!$C$9)*(Tableau2[Comp]=Listes!$A$2)*Tableau2[Entrées]),"")</f>
        <v>0</v>
      </c>
      <c r="U76" s="60">
        <f t="shared" si="23"/>
        <v>0</v>
      </c>
      <c r="V76" s="61">
        <f>IFERROR(SUMPRODUCT((Tableau2[Code barre]=U76)*(Tableau2[Box]=Listes!$C$10)*(Tableau2[Comp]=Listes!$A$2)*Tableau2[Entrées]),"")</f>
        <v>0</v>
      </c>
      <c r="W76" s="60">
        <f t="shared" si="24"/>
        <v>0</v>
      </c>
      <c r="X76" s="61">
        <f>IFERROR(SUMPRODUCT((Tableau2[Code barre]=W76)*(Tableau2[Box]=Listes!$C$11)*(Tableau2[Comp]=Listes!$A$2)*Tableau2[Entrées]),"")</f>
        <v>0</v>
      </c>
      <c r="Y76" s="60">
        <f t="shared" si="25"/>
        <v>0</v>
      </c>
      <c r="Z76" s="61">
        <f>IFERROR(SUMPRODUCT((Tableau2[Code barre]=Y76)*(Tableau2[Box]=Listes!$C$12)*(Tableau2[Comp]=Listes!$A$2)*Tableau2[Entrées]),"")</f>
        <v>0</v>
      </c>
      <c r="AA76" s="60">
        <f t="shared" si="26"/>
        <v>0</v>
      </c>
      <c r="AB76" s="61">
        <f>IFERROR(SUMPRODUCT((Tableau2[Code barre]=AA76)*(Tableau2[Box]=Listes!$C$13)*(Tableau2[Comp]=Listes!$A$2)*Tableau2[Entrées]),"")</f>
        <v>0</v>
      </c>
      <c r="AC76" s="60">
        <f t="shared" si="27"/>
        <v>0</v>
      </c>
      <c r="AD76" s="61">
        <f>IFERROR(SUMPRODUCT((Tableau2[Code barre]=AC76)*(Tableau2[Box]=Listes!$C$14)*(Tableau2[Comp]=Listes!$A$2)*Tableau2[Entrées]),"")</f>
        <v>0</v>
      </c>
    </row>
    <row r="77" spans="1:30" x14ac:dyDescent="0.3">
      <c r="A77" s="86"/>
      <c r="B77" s="65"/>
      <c r="C77" s="60" t="str">
        <f t="shared" si="14"/>
        <v>40 17 810 0247</v>
      </c>
      <c r="D77" s="61">
        <f>IFERROR(SUMPRODUCT((Tableau2[Code barre]=C77)*(Tableau2[Box]=Listes!$C$1)*(Tableau2[Comp]=Listes!$A$2)*Tableau2[Entrées]),"")</f>
        <v>0</v>
      </c>
      <c r="E77" s="60" t="str">
        <f t="shared" si="15"/>
        <v>40 17 821 0104</v>
      </c>
      <c r="F77" s="61">
        <f>IFERROR(SUMPRODUCT((Tableau2[Code barre]=E77)*(Tableau2[Box]=Listes!$C$2)*(Tableau2[Comp]=Listes!$A$2)*Tableau2[Entrées]),"")</f>
        <v>0</v>
      </c>
      <c r="G77" s="60" t="str">
        <f t="shared" si="16"/>
        <v>40 17 954 0995</v>
      </c>
      <c r="H77" s="61">
        <f>IFERROR(SUMPRODUCT((Tableau2[Code barre]=G77)*(Tableau2[Box]=Listes!$C$3)*(Tableau2[Comp]=Listes!$A$2)*Tableau2[Entrées]),"")</f>
        <v>0</v>
      </c>
      <c r="I77" s="60">
        <f t="shared" si="17"/>
        <v>0</v>
      </c>
      <c r="J77" s="61">
        <f>IFERROR(SUMPRODUCT((Tableau2[Code barre]=I77)*(Tableau2[Box]=Listes!$C$4)*(Tableau2[Comp]=Listes!$A$2)*Tableau2[Entrées]),"")</f>
        <v>0</v>
      </c>
      <c r="K77" s="60" t="str">
        <f t="shared" si="18"/>
        <v>40 28 857 0401</v>
      </c>
      <c r="L77" s="61">
        <f>IFERROR(SUMPRODUCT((Tableau2[Code barre]=K77)*(Tableau2[Box]=Listes!$C$5)*(Tableau2[Comp]=Listes!$A$2)*Tableau2[Entrées]),"")</f>
        <v>0</v>
      </c>
      <c r="M77" s="60" t="str">
        <f t="shared" si="19"/>
        <v>40 28 954 1531</v>
      </c>
      <c r="N77" s="61">
        <f>IFERROR(SUMPRODUCT((Tableau2[Code barre]=M77)*(Tableau2[Box]=Listes!$C$6)*(Tableau2[Comp]=Listes!$A$2)*Tableau2[Entrées]),"")</f>
        <v>0</v>
      </c>
      <c r="O77" s="60" t="str">
        <f t="shared" si="20"/>
        <v>40 28 959 0274</v>
      </c>
      <c r="P77" s="61">
        <f>IFERROR(SUMPRODUCT((Tableau2[Code barre]=O77)*(Tableau2[Box]=Listes!$C$7)*(Tableau2[Comp]=Listes!$A$2)*Tableau2[Entrées]),"")</f>
        <v>0</v>
      </c>
      <c r="Q77" s="60">
        <f t="shared" si="21"/>
        <v>0</v>
      </c>
      <c r="R77" s="61">
        <f>IFERROR(SUMPRODUCT((Tableau2[Code barre]=Q77)*(Tableau2[Box]=Listes!$C$8)*(Tableau2[Comp]=Listes!$A$2)*Tableau2[Entrées]),"")</f>
        <v>0</v>
      </c>
      <c r="S77" s="60">
        <f t="shared" si="22"/>
        <v>0</v>
      </c>
      <c r="T77" s="61">
        <f>IFERROR(SUMPRODUCT((Tableau2[Code barre]=S77)*(Tableau2[Box]=Listes!$C$9)*(Tableau2[Comp]=Listes!$A$2)*Tableau2[Entrées]),"")</f>
        <v>0</v>
      </c>
      <c r="U77" s="60">
        <f t="shared" si="23"/>
        <v>0</v>
      </c>
      <c r="V77" s="61">
        <f>IFERROR(SUMPRODUCT((Tableau2[Code barre]=U77)*(Tableau2[Box]=Listes!$C$10)*(Tableau2[Comp]=Listes!$A$2)*Tableau2[Entrées]),"")</f>
        <v>0</v>
      </c>
      <c r="W77" s="60">
        <f t="shared" si="24"/>
        <v>0</v>
      </c>
      <c r="X77" s="61">
        <f>IFERROR(SUMPRODUCT((Tableau2[Code barre]=W77)*(Tableau2[Box]=Listes!$C$11)*(Tableau2[Comp]=Listes!$A$2)*Tableau2[Entrées]),"")</f>
        <v>0</v>
      </c>
      <c r="Y77" s="60">
        <f t="shared" si="25"/>
        <v>0</v>
      </c>
      <c r="Z77" s="61">
        <f>IFERROR(SUMPRODUCT((Tableau2[Code barre]=Y77)*(Tableau2[Box]=Listes!$C$12)*(Tableau2[Comp]=Listes!$A$2)*Tableau2[Entrées]),"")</f>
        <v>0</v>
      </c>
      <c r="AA77" s="60">
        <f t="shared" si="26"/>
        <v>0</v>
      </c>
      <c r="AB77" s="61">
        <f>IFERROR(SUMPRODUCT((Tableau2[Code barre]=AA77)*(Tableau2[Box]=Listes!$C$13)*(Tableau2[Comp]=Listes!$A$2)*Tableau2[Entrées]),"")</f>
        <v>0</v>
      </c>
      <c r="AC77" s="60">
        <f t="shared" si="27"/>
        <v>0</v>
      </c>
      <c r="AD77" s="61">
        <f>IFERROR(SUMPRODUCT((Tableau2[Code barre]=AC77)*(Tableau2[Box]=Listes!$C$14)*(Tableau2[Comp]=Listes!$A$2)*Tableau2[Entrées]),"")</f>
        <v>0</v>
      </c>
    </row>
    <row r="78" spans="1:30" x14ac:dyDescent="0.3">
      <c r="A78" s="86"/>
      <c r="B78" s="65"/>
      <c r="C78" s="60">
        <f t="shared" si="14"/>
        <v>0</v>
      </c>
      <c r="D78" s="61">
        <f>IFERROR(SUMPRODUCT((Tableau2[Code barre]=C78)*(Tableau2[Box]=Listes!$C$1)*(Tableau2[Comp]=Listes!$A$2)*Tableau2[Entrées]),"")</f>
        <v>0</v>
      </c>
      <c r="E78" s="60" t="str">
        <f t="shared" si="15"/>
        <v>40 17 821 0269</v>
      </c>
      <c r="F78" s="61">
        <f>IFERROR(SUMPRODUCT((Tableau2[Code barre]=E78)*(Tableau2[Box]=Listes!$C$2)*(Tableau2[Comp]=Listes!$A$2)*Tableau2[Entrées]),"")</f>
        <v>0</v>
      </c>
      <c r="G78" s="60" t="str">
        <f t="shared" si="16"/>
        <v>40 17 954 1869</v>
      </c>
      <c r="H78" s="61">
        <f>IFERROR(SUMPRODUCT((Tableau2[Code barre]=G78)*(Tableau2[Box]=Listes!$C$3)*(Tableau2[Comp]=Listes!$A$2)*Tableau2[Entrées]),"")</f>
        <v>0</v>
      </c>
      <c r="I78" s="60">
        <f t="shared" si="17"/>
        <v>0</v>
      </c>
      <c r="J78" s="61">
        <f>IFERROR(SUMPRODUCT((Tableau2[Code barre]=I78)*(Tableau2[Box]=Listes!$C$4)*(Tableau2[Comp]=Listes!$A$2)*Tableau2[Entrées]),"")</f>
        <v>0</v>
      </c>
      <c r="K78" s="60" t="str">
        <f t="shared" si="18"/>
        <v>40 28 871 0326</v>
      </c>
      <c r="L78" s="61">
        <f>IFERROR(SUMPRODUCT((Tableau2[Code barre]=K78)*(Tableau2[Box]=Listes!$C$5)*(Tableau2[Comp]=Listes!$A$2)*Tableau2[Entrées]),"")</f>
        <v>0</v>
      </c>
      <c r="M78" s="60" t="str">
        <f t="shared" si="19"/>
        <v>40 28 954  1704</v>
      </c>
      <c r="N78" s="61">
        <f>IFERROR(SUMPRODUCT((Tableau2[Code barre]=M78)*(Tableau2[Box]=Listes!$C$6)*(Tableau2[Comp]=Listes!$A$2)*Tableau2[Entrées]),"")</f>
        <v>0</v>
      </c>
      <c r="O78" s="60" t="str">
        <f t="shared" si="20"/>
        <v>40 28 954 1862</v>
      </c>
      <c r="P78" s="61">
        <f>IFERROR(SUMPRODUCT((Tableau2[Code barre]=O78)*(Tableau2[Box]=Listes!$C$7)*(Tableau2[Comp]=Listes!$A$2)*Tableau2[Entrées]),"")</f>
        <v>0</v>
      </c>
      <c r="Q78" s="60">
        <f t="shared" si="21"/>
        <v>0</v>
      </c>
      <c r="R78" s="61">
        <f>IFERROR(SUMPRODUCT((Tableau2[Code barre]=Q78)*(Tableau2[Box]=Listes!$C$8)*(Tableau2[Comp]=Listes!$A$2)*Tableau2[Entrées]),"")</f>
        <v>0</v>
      </c>
      <c r="S78" s="60">
        <f t="shared" si="22"/>
        <v>0</v>
      </c>
      <c r="T78" s="61">
        <f>IFERROR(SUMPRODUCT((Tableau2[Code barre]=S78)*(Tableau2[Box]=Listes!$C$9)*(Tableau2[Comp]=Listes!$A$2)*Tableau2[Entrées]),"")</f>
        <v>0</v>
      </c>
      <c r="U78" s="60">
        <f t="shared" si="23"/>
        <v>0</v>
      </c>
      <c r="V78" s="61">
        <f>IFERROR(SUMPRODUCT((Tableau2[Code barre]=U78)*(Tableau2[Box]=Listes!$C$10)*(Tableau2[Comp]=Listes!$A$2)*Tableau2[Entrées]),"")</f>
        <v>0</v>
      </c>
      <c r="W78" s="60">
        <f t="shared" si="24"/>
        <v>0</v>
      </c>
      <c r="X78" s="61">
        <f>IFERROR(SUMPRODUCT((Tableau2[Code barre]=W78)*(Tableau2[Box]=Listes!$C$11)*(Tableau2[Comp]=Listes!$A$2)*Tableau2[Entrées]),"")</f>
        <v>0</v>
      </c>
      <c r="Y78" s="60">
        <f t="shared" si="25"/>
        <v>0</v>
      </c>
      <c r="Z78" s="61">
        <f>IFERROR(SUMPRODUCT((Tableau2[Code barre]=Y78)*(Tableau2[Box]=Listes!$C$12)*(Tableau2[Comp]=Listes!$A$2)*Tableau2[Entrées]),"")</f>
        <v>0</v>
      </c>
      <c r="AA78" s="60">
        <f t="shared" si="26"/>
        <v>0</v>
      </c>
      <c r="AB78" s="61">
        <f>IFERROR(SUMPRODUCT((Tableau2[Code barre]=AA78)*(Tableau2[Box]=Listes!$C$13)*(Tableau2[Comp]=Listes!$A$2)*Tableau2[Entrées]),"")</f>
        <v>0</v>
      </c>
      <c r="AC78" s="60">
        <f t="shared" si="27"/>
        <v>0</v>
      </c>
      <c r="AD78" s="61">
        <f>IFERROR(SUMPRODUCT((Tableau2[Code barre]=AC78)*(Tableau2[Box]=Listes!$C$14)*(Tableau2[Comp]=Listes!$A$2)*Tableau2[Entrées]),"")</f>
        <v>0</v>
      </c>
    </row>
    <row r="79" spans="1:30" x14ac:dyDescent="0.3">
      <c r="A79" s="86"/>
      <c r="B79" s="65"/>
      <c r="C79" s="60">
        <f t="shared" si="14"/>
        <v>0</v>
      </c>
      <c r="D79" s="61">
        <f>IFERROR(SUMPRODUCT((Tableau2[Code barre]=C79)*(Tableau2[Box]=Listes!$C$1)*(Tableau2[Comp]=Listes!$A$2)*Tableau2[Entrées]),"")</f>
        <v>0</v>
      </c>
      <c r="E79" s="60">
        <f t="shared" si="15"/>
        <v>0</v>
      </c>
      <c r="F79" s="61">
        <f>IFERROR(SUMPRODUCT((Tableau2[Code barre]=E79)*(Tableau2[Box]=Listes!$C$2)*(Tableau2[Comp]=Listes!$A$2)*Tableau2[Entrées]),"")</f>
        <v>0</v>
      </c>
      <c r="G79" s="60">
        <f t="shared" si="16"/>
        <v>0</v>
      </c>
      <c r="H79" s="61">
        <f>IFERROR(SUMPRODUCT((Tableau2[Code barre]=G79)*(Tableau2[Box]=Listes!$C$3)*(Tableau2[Comp]=Listes!$A$2)*Tableau2[Entrées]),"")</f>
        <v>0</v>
      </c>
      <c r="I79" s="60">
        <f t="shared" si="17"/>
        <v>0</v>
      </c>
      <c r="J79" s="61">
        <f>IFERROR(SUMPRODUCT((Tableau2[Code barre]=I79)*(Tableau2[Box]=Listes!$C$4)*(Tableau2[Comp]=Listes!$A$2)*Tableau2[Entrées]),"")</f>
        <v>0</v>
      </c>
      <c r="K79" s="60" t="str">
        <f t="shared" si="18"/>
        <v>40 28 971 0218</v>
      </c>
      <c r="L79" s="61">
        <f>IFERROR(SUMPRODUCT((Tableau2[Code barre]=K79)*(Tableau2[Box]=Listes!$C$5)*(Tableau2[Comp]=Listes!$A$2)*Tableau2[Entrées]),"")</f>
        <v>0</v>
      </c>
      <c r="M79" s="60" t="str">
        <f t="shared" si="19"/>
        <v>40 28 954 2125</v>
      </c>
      <c r="N79" s="61">
        <f>IFERROR(SUMPRODUCT((Tableau2[Code barre]=M79)*(Tableau2[Box]=Listes!$C$6)*(Tableau2[Comp]=Listes!$A$2)*Tableau2[Entrées]),"")</f>
        <v>0</v>
      </c>
      <c r="O79" s="60" t="str">
        <f t="shared" si="20"/>
        <v>40 28 957 0382</v>
      </c>
      <c r="P79" s="61">
        <f>IFERROR(SUMPRODUCT((Tableau2[Code barre]=O79)*(Tableau2[Box]=Listes!$C$7)*(Tableau2[Comp]=Listes!$A$2)*Tableau2[Entrées]),"")</f>
        <v>0</v>
      </c>
      <c r="Q79" s="60">
        <f t="shared" si="21"/>
        <v>0</v>
      </c>
      <c r="R79" s="61">
        <f>IFERROR(SUMPRODUCT((Tableau2[Code barre]=Q79)*(Tableau2[Box]=Listes!$C$8)*(Tableau2[Comp]=Listes!$A$2)*Tableau2[Entrées]),"")</f>
        <v>0</v>
      </c>
      <c r="S79" s="60">
        <f t="shared" si="22"/>
        <v>0</v>
      </c>
      <c r="T79" s="61">
        <f>IFERROR(SUMPRODUCT((Tableau2[Code barre]=S79)*(Tableau2[Box]=Listes!$C$9)*(Tableau2[Comp]=Listes!$A$2)*Tableau2[Entrées]),"")</f>
        <v>0</v>
      </c>
      <c r="U79" s="60">
        <f t="shared" si="23"/>
        <v>0</v>
      </c>
      <c r="V79" s="61">
        <f>IFERROR(SUMPRODUCT((Tableau2[Code barre]=U79)*(Tableau2[Box]=Listes!$C$10)*(Tableau2[Comp]=Listes!$A$2)*Tableau2[Entrées]),"")</f>
        <v>0</v>
      </c>
      <c r="W79" s="60">
        <f t="shared" si="24"/>
        <v>0</v>
      </c>
      <c r="X79" s="61">
        <f>IFERROR(SUMPRODUCT((Tableau2[Code barre]=W79)*(Tableau2[Box]=Listes!$C$11)*(Tableau2[Comp]=Listes!$A$2)*Tableau2[Entrées]),"")</f>
        <v>0</v>
      </c>
      <c r="Y79" s="60">
        <f t="shared" si="25"/>
        <v>0</v>
      </c>
      <c r="Z79" s="61">
        <f>IFERROR(SUMPRODUCT((Tableau2[Code barre]=Y79)*(Tableau2[Box]=Listes!$C$12)*(Tableau2[Comp]=Listes!$A$2)*Tableau2[Entrées]),"")</f>
        <v>0</v>
      </c>
      <c r="AA79" s="60">
        <f t="shared" si="26"/>
        <v>0</v>
      </c>
      <c r="AB79" s="61">
        <f>IFERROR(SUMPRODUCT((Tableau2[Code barre]=AA79)*(Tableau2[Box]=Listes!$C$13)*(Tableau2[Comp]=Listes!$A$2)*Tableau2[Entrées]),"")</f>
        <v>0</v>
      </c>
      <c r="AC79" s="60">
        <f t="shared" si="27"/>
        <v>0</v>
      </c>
      <c r="AD79" s="61">
        <f>IFERROR(SUMPRODUCT((Tableau2[Code barre]=AC79)*(Tableau2[Box]=Listes!$C$14)*(Tableau2[Comp]=Listes!$A$2)*Tableau2[Entrées]),"")</f>
        <v>0</v>
      </c>
    </row>
    <row r="80" spans="1:30" x14ac:dyDescent="0.3">
      <c r="A80" s="86"/>
      <c r="B80" s="65"/>
      <c r="C80" s="60">
        <f t="shared" si="14"/>
        <v>0</v>
      </c>
      <c r="D80" s="61">
        <f>IFERROR(SUMPRODUCT((Tableau2[Code barre]=C80)*(Tableau2[Box]=Listes!$C$1)*(Tableau2[Comp]=Listes!$A$2)*Tableau2[Entrées]),"")</f>
        <v>0</v>
      </c>
      <c r="E80" s="60">
        <f t="shared" si="15"/>
        <v>0</v>
      </c>
      <c r="F80" s="61">
        <f>IFERROR(SUMPRODUCT((Tableau2[Code barre]=E80)*(Tableau2[Box]=Listes!$C$2)*(Tableau2[Comp]=Listes!$A$2)*Tableau2[Entrées]),"")</f>
        <v>0</v>
      </c>
      <c r="G80" s="60">
        <f t="shared" si="16"/>
        <v>0</v>
      </c>
      <c r="H80" s="61">
        <f>IFERROR(SUMPRODUCT((Tableau2[Code barre]=G80)*(Tableau2[Box]=Listes!$C$3)*(Tableau2[Comp]=Listes!$A$2)*Tableau2[Entrées]),"")</f>
        <v>0</v>
      </c>
      <c r="I80" s="60">
        <f t="shared" si="17"/>
        <v>0</v>
      </c>
      <c r="J80" s="61">
        <f>IFERROR(SUMPRODUCT((Tableau2[Code barre]=I80)*(Tableau2[Box]=Listes!$C$4)*(Tableau2[Comp]=Listes!$A$2)*Tableau2[Entrées]),"")</f>
        <v>0</v>
      </c>
      <c r="K80" s="60">
        <f t="shared" si="18"/>
        <v>0</v>
      </c>
      <c r="L80" s="61">
        <f>IFERROR(SUMPRODUCT((Tableau2[Code barre]=K80)*(Tableau2[Box]=Listes!$C$5)*(Tableau2[Comp]=Listes!$A$2)*Tableau2[Entrées]),"")</f>
        <v>0</v>
      </c>
      <c r="M80" s="60" t="str">
        <f t="shared" si="19"/>
        <v>40 28 954 2149</v>
      </c>
      <c r="N80" s="61">
        <f>IFERROR(SUMPRODUCT((Tableau2[Code barre]=M80)*(Tableau2[Box]=Listes!$C$6)*(Tableau2[Comp]=Listes!$A$2)*Tableau2[Entrées]),"")</f>
        <v>0</v>
      </c>
      <c r="O80" s="60" t="str">
        <f t="shared" si="20"/>
        <v>40 28 013 0002</v>
      </c>
      <c r="P80" s="61">
        <f>IFERROR(SUMPRODUCT((Tableau2[Code barre]=O80)*(Tableau2[Box]=Listes!$C$7)*(Tableau2[Comp]=Listes!$A$2)*Tableau2[Entrées]),"")</f>
        <v>0</v>
      </c>
      <c r="Q80" s="60">
        <f t="shared" si="21"/>
        <v>0</v>
      </c>
      <c r="R80" s="61">
        <f>IFERROR(SUMPRODUCT((Tableau2[Code barre]=Q80)*(Tableau2[Box]=Listes!$C$8)*(Tableau2[Comp]=Listes!$A$2)*Tableau2[Entrées]),"")</f>
        <v>0</v>
      </c>
      <c r="S80" s="60">
        <f t="shared" si="22"/>
        <v>0</v>
      </c>
      <c r="T80" s="61">
        <f>IFERROR(SUMPRODUCT((Tableau2[Code barre]=S80)*(Tableau2[Box]=Listes!$C$9)*(Tableau2[Comp]=Listes!$A$2)*Tableau2[Entrées]),"")</f>
        <v>0</v>
      </c>
      <c r="U80" s="60">
        <f t="shared" si="23"/>
        <v>0</v>
      </c>
      <c r="V80" s="61">
        <f>IFERROR(SUMPRODUCT((Tableau2[Code barre]=U80)*(Tableau2[Box]=Listes!$C$10)*(Tableau2[Comp]=Listes!$A$2)*Tableau2[Entrées]),"")</f>
        <v>0</v>
      </c>
      <c r="W80" s="60">
        <f t="shared" si="24"/>
        <v>0</v>
      </c>
      <c r="X80" s="61">
        <f>IFERROR(SUMPRODUCT((Tableau2[Code barre]=W80)*(Tableau2[Box]=Listes!$C$11)*(Tableau2[Comp]=Listes!$A$2)*Tableau2[Entrées]),"")</f>
        <v>0</v>
      </c>
      <c r="Y80" s="60">
        <f t="shared" si="25"/>
        <v>0</v>
      </c>
      <c r="Z80" s="61">
        <f>IFERROR(SUMPRODUCT((Tableau2[Code barre]=Y80)*(Tableau2[Box]=Listes!$C$12)*(Tableau2[Comp]=Listes!$A$2)*Tableau2[Entrées]),"")</f>
        <v>0</v>
      </c>
      <c r="AA80" s="60">
        <f t="shared" si="26"/>
        <v>0</v>
      </c>
      <c r="AB80" s="61">
        <f>IFERROR(SUMPRODUCT((Tableau2[Code barre]=AA80)*(Tableau2[Box]=Listes!$C$13)*(Tableau2[Comp]=Listes!$A$2)*Tableau2[Entrées]),"")</f>
        <v>0</v>
      </c>
      <c r="AC80" s="60">
        <f t="shared" si="27"/>
        <v>0</v>
      </c>
      <c r="AD80" s="61">
        <f>IFERROR(SUMPRODUCT((Tableau2[Code barre]=AC80)*(Tableau2[Box]=Listes!$C$14)*(Tableau2[Comp]=Listes!$A$2)*Tableau2[Entrées]),"")</f>
        <v>0</v>
      </c>
    </row>
    <row r="81" spans="1:30" x14ac:dyDescent="0.3">
      <c r="A81" s="86"/>
      <c r="B81" s="65"/>
      <c r="C81" s="60">
        <f t="shared" si="14"/>
        <v>0</v>
      </c>
      <c r="D81" s="61">
        <f>IFERROR(SUMPRODUCT((Tableau2[Code barre]=C81)*(Tableau2[Box]=Listes!$C$1)*(Tableau2[Comp]=Listes!$A$2)*Tableau2[Entrées]),"")</f>
        <v>0</v>
      </c>
      <c r="E81" s="60">
        <f t="shared" si="15"/>
        <v>0</v>
      </c>
      <c r="F81" s="61">
        <f>IFERROR(SUMPRODUCT((Tableau2[Code barre]=E81)*(Tableau2[Box]=Listes!$C$2)*(Tableau2[Comp]=Listes!$A$2)*Tableau2[Entrées]),"")</f>
        <v>0</v>
      </c>
      <c r="G81" s="60">
        <f t="shared" si="16"/>
        <v>0</v>
      </c>
      <c r="H81" s="61">
        <f>IFERROR(SUMPRODUCT((Tableau2[Code barre]=G81)*(Tableau2[Box]=Listes!$C$3)*(Tableau2[Comp]=Listes!$A$2)*Tableau2[Entrées]),"")</f>
        <v>0</v>
      </c>
      <c r="I81" s="60">
        <f t="shared" si="17"/>
        <v>0</v>
      </c>
      <c r="J81" s="61">
        <f>IFERROR(SUMPRODUCT((Tableau2[Code barre]=I81)*(Tableau2[Box]=Listes!$C$4)*(Tableau2[Comp]=Listes!$A$2)*Tableau2[Entrées]),"")</f>
        <v>0</v>
      </c>
      <c r="K81" s="60">
        <f t="shared" si="18"/>
        <v>0</v>
      </c>
      <c r="L81" s="61">
        <f>IFERROR(SUMPRODUCT((Tableau2[Code barre]=K81)*(Tableau2[Box]=Listes!$C$5)*(Tableau2[Comp]=Listes!$A$2)*Tableau2[Entrées]),"")</f>
        <v>0</v>
      </c>
      <c r="M81" s="60" t="str">
        <f t="shared" si="19"/>
        <v>40 28 959 0682</v>
      </c>
      <c r="N81" s="61">
        <f>IFERROR(SUMPRODUCT((Tableau2[Code barre]=M81)*(Tableau2[Box]=Listes!$C$6)*(Tableau2[Comp]=Listes!$A$2)*Tableau2[Entrées]),"")</f>
        <v>0</v>
      </c>
      <c r="O81" s="60" t="str">
        <f t="shared" si="20"/>
        <v>40 28 959 0435</v>
      </c>
      <c r="P81" s="61">
        <f>IFERROR(SUMPRODUCT((Tableau2[Code barre]=O81)*(Tableau2[Box]=Listes!$C$7)*(Tableau2[Comp]=Listes!$A$2)*Tableau2[Entrées]),"")</f>
        <v>0</v>
      </c>
      <c r="Q81" s="60">
        <f t="shared" si="21"/>
        <v>0</v>
      </c>
      <c r="R81" s="61">
        <f>IFERROR(SUMPRODUCT((Tableau2[Code barre]=Q81)*(Tableau2[Box]=Listes!$C$8)*(Tableau2[Comp]=Listes!$A$2)*Tableau2[Entrées]),"")</f>
        <v>0</v>
      </c>
      <c r="S81" s="60">
        <f t="shared" si="22"/>
        <v>0</v>
      </c>
      <c r="T81" s="61">
        <f>IFERROR(SUMPRODUCT((Tableau2[Code barre]=S81)*(Tableau2[Box]=Listes!$C$9)*(Tableau2[Comp]=Listes!$A$2)*Tableau2[Entrées]),"")</f>
        <v>0</v>
      </c>
      <c r="U81" s="60">
        <f t="shared" si="23"/>
        <v>0</v>
      </c>
      <c r="V81" s="61">
        <f>IFERROR(SUMPRODUCT((Tableau2[Code barre]=U81)*(Tableau2[Box]=Listes!$C$10)*(Tableau2[Comp]=Listes!$A$2)*Tableau2[Entrées]),"")</f>
        <v>0</v>
      </c>
      <c r="W81" s="60">
        <f t="shared" si="24"/>
        <v>0</v>
      </c>
      <c r="X81" s="61">
        <f>IFERROR(SUMPRODUCT((Tableau2[Code barre]=W81)*(Tableau2[Box]=Listes!$C$11)*(Tableau2[Comp]=Listes!$A$2)*Tableau2[Entrées]),"")</f>
        <v>0</v>
      </c>
      <c r="Y81" s="60">
        <f t="shared" si="25"/>
        <v>0</v>
      </c>
      <c r="Z81" s="61">
        <f>IFERROR(SUMPRODUCT((Tableau2[Code barre]=Y81)*(Tableau2[Box]=Listes!$C$12)*(Tableau2[Comp]=Listes!$A$2)*Tableau2[Entrées]),"")</f>
        <v>0</v>
      </c>
      <c r="AA81" s="60">
        <f t="shared" si="26"/>
        <v>0</v>
      </c>
      <c r="AB81" s="61">
        <f>IFERROR(SUMPRODUCT((Tableau2[Code barre]=AA81)*(Tableau2[Box]=Listes!$C$13)*(Tableau2[Comp]=Listes!$A$2)*Tableau2[Entrées]),"")</f>
        <v>0</v>
      </c>
      <c r="AC81" s="60">
        <f t="shared" si="27"/>
        <v>0</v>
      </c>
      <c r="AD81" s="61">
        <f>IFERROR(SUMPRODUCT((Tableau2[Code barre]=AC81)*(Tableau2[Box]=Listes!$C$14)*(Tableau2[Comp]=Listes!$A$2)*Tableau2[Entrées]),"")</f>
        <v>0</v>
      </c>
    </row>
    <row r="82" spans="1:30" x14ac:dyDescent="0.3">
      <c r="A82" s="86"/>
      <c r="B82" s="65"/>
      <c r="C82" s="60">
        <f t="shared" si="14"/>
        <v>0</v>
      </c>
      <c r="D82" s="61">
        <f>IFERROR(SUMPRODUCT((Tableau2[Code barre]=C82)*(Tableau2[Box]=Listes!$C$1)*(Tableau2[Comp]=Listes!$A$2)*Tableau2[Entrées]),"")</f>
        <v>0</v>
      </c>
      <c r="E82" s="60">
        <f t="shared" si="15"/>
        <v>0</v>
      </c>
      <c r="F82" s="61">
        <f>IFERROR(SUMPRODUCT((Tableau2[Code barre]=E82)*(Tableau2[Box]=Listes!$C$2)*(Tableau2[Comp]=Listes!$A$2)*Tableau2[Entrées]),"")</f>
        <v>0</v>
      </c>
      <c r="G82" s="60">
        <f t="shared" si="16"/>
        <v>0</v>
      </c>
      <c r="H82" s="61">
        <f>IFERROR(SUMPRODUCT((Tableau2[Code barre]=G82)*(Tableau2[Box]=Listes!$C$3)*(Tableau2[Comp]=Listes!$A$2)*Tableau2[Entrées]),"")</f>
        <v>0</v>
      </c>
      <c r="I82" s="60">
        <f t="shared" si="17"/>
        <v>0</v>
      </c>
      <c r="J82" s="61">
        <f>IFERROR(SUMPRODUCT((Tableau2[Code barre]=I82)*(Tableau2[Box]=Listes!$C$4)*(Tableau2[Comp]=Listes!$A$2)*Tableau2[Entrées]),"")</f>
        <v>0</v>
      </c>
      <c r="K82" s="60">
        <f t="shared" si="18"/>
        <v>0</v>
      </c>
      <c r="L82" s="61">
        <f>IFERROR(SUMPRODUCT((Tableau2[Code barre]=K82)*(Tableau2[Box]=Listes!$C$5)*(Tableau2[Comp]=Listes!$A$2)*Tableau2[Entrées]),"")</f>
        <v>0</v>
      </c>
      <c r="M82" s="60" t="str">
        <f t="shared" si="19"/>
        <v>40 28 954 2128</v>
      </c>
      <c r="N82" s="61">
        <f>IFERROR(SUMPRODUCT((Tableau2[Code barre]=M82)*(Tableau2[Box]=Listes!$C$6)*(Tableau2[Comp]=Listes!$A$2)*Tableau2[Entrées]),"")</f>
        <v>0</v>
      </c>
      <c r="O82" s="60" t="str">
        <f t="shared" si="20"/>
        <v>40 28 957 0383</v>
      </c>
      <c r="P82" s="61">
        <f>IFERROR(SUMPRODUCT((Tableau2[Code barre]=O82)*(Tableau2[Box]=Listes!$C$7)*(Tableau2[Comp]=Listes!$A$2)*Tableau2[Entrées]),"")</f>
        <v>0</v>
      </c>
      <c r="Q82" s="60">
        <f t="shared" si="21"/>
        <v>0</v>
      </c>
      <c r="R82" s="61">
        <f>IFERROR(SUMPRODUCT((Tableau2[Code barre]=Q82)*(Tableau2[Box]=Listes!$C$8)*(Tableau2[Comp]=Listes!$A$2)*Tableau2[Entrées]),"")</f>
        <v>0</v>
      </c>
      <c r="S82" s="60">
        <f t="shared" si="22"/>
        <v>0</v>
      </c>
      <c r="T82" s="61">
        <f>IFERROR(SUMPRODUCT((Tableau2[Code barre]=S82)*(Tableau2[Box]=Listes!$C$9)*(Tableau2[Comp]=Listes!$A$2)*Tableau2[Entrées]),"")</f>
        <v>0</v>
      </c>
      <c r="U82" s="60">
        <f t="shared" si="23"/>
        <v>0</v>
      </c>
      <c r="V82" s="61">
        <f>IFERROR(SUMPRODUCT((Tableau2[Code barre]=U82)*(Tableau2[Box]=Listes!$C$10)*(Tableau2[Comp]=Listes!$A$2)*Tableau2[Entrées]),"")</f>
        <v>0</v>
      </c>
      <c r="W82" s="60">
        <f t="shared" si="24"/>
        <v>0</v>
      </c>
      <c r="X82" s="61">
        <f>IFERROR(SUMPRODUCT((Tableau2[Code barre]=W82)*(Tableau2[Box]=Listes!$C$11)*(Tableau2[Comp]=Listes!$A$2)*Tableau2[Entrées]),"")</f>
        <v>0</v>
      </c>
      <c r="Y82" s="60">
        <f t="shared" si="25"/>
        <v>0</v>
      </c>
      <c r="Z82" s="61">
        <f>IFERROR(SUMPRODUCT((Tableau2[Code barre]=Y82)*(Tableau2[Box]=Listes!$C$12)*(Tableau2[Comp]=Listes!$A$2)*Tableau2[Entrées]),"")</f>
        <v>0</v>
      </c>
      <c r="AA82" s="60">
        <f t="shared" si="26"/>
        <v>0</v>
      </c>
      <c r="AB82" s="61">
        <f>IFERROR(SUMPRODUCT((Tableau2[Code barre]=AA82)*(Tableau2[Box]=Listes!$C$13)*(Tableau2[Comp]=Listes!$A$2)*Tableau2[Entrées]),"")</f>
        <v>0</v>
      </c>
      <c r="AC82" s="60">
        <f t="shared" si="27"/>
        <v>0</v>
      </c>
      <c r="AD82" s="61">
        <f>IFERROR(SUMPRODUCT((Tableau2[Code barre]=AC82)*(Tableau2[Box]=Listes!$C$14)*(Tableau2[Comp]=Listes!$A$2)*Tableau2[Entrées]),"")</f>
        <v>0</v>
      </c>
    </row>
    <row r="83" spans="1:30" x14ac:dyDescent="0.3">
      <c r="A83" s="86"/>
      <c r="B83" s="65"/>
      <c r="C83" s="60">
        <f t="shared" si="14"/>
        <v>0</v>
      </c>
      <c r="D83" s="61">
        <f>IFERROR(SUMPRODUCT((Tableau2[Code barre]=C83)*(Tableau2[Box]=Listes!$C$1)*(Tableau2[Comp]=Listes!$A$2)*Tableau2[Entrées]),"")</f>
        <v>0</v>
      </c>
      <c r="E83" s="60">
        <f t="shared" si="15"/>
        <v>0</v>
      </c>
      <c r="F83" s="61">
        <f>IFERROR(SUMPRODUCT((Tableau2[Code barre]=E83)*(Tableau2[Box]=Listes!$C$2)*(Tableau2[Comp]=Listes!$A$2)*Tableau2[Entrées]),"")</f>
        <v>0</v>
      </c>
      <c r="G83" s="60">
        <f t="shared" si="16"/>
        <v>0</v>
      </c>
      <c r="H83" s="61">
        <f>IFERROR(SUMPRODUCT((Tableau2[Code barre]=G83)*(Tableau2[Box]=Listes!$C$3)*(Tableau2[Comp]=Listes!$A$2)*Tableau2[Entrées]),"")</f>
        <v>0</v>
      </c>
      <c r="I83" s="60">
        <f t="shared" si="17"/>
        <v>0</v>
      </c>
      <c r="J83" s="61">
        <f>IFERROR(SUMPRODUCT((Tableau2[Code barre]=I83)*(Tableau2[Box]=Listes!$C$4)*(Tableau2[Comp]=Listes!$A$2)*Tableau2[Entrées]),"")</f>
        <v>0</v>
      </c>
      <c r="K83" s="60">
        <f t="shared" si="18"/>
        <v>0</v>
      </c>
      <c r="L83" s="61">
        <f>IFERROR(SUMPRODUCT((Tableau2[Code barre]=K83)*(Tableau2[Box]=Listes!$C$5)*(Tableau2[Comp]=Listes!$A$2)*Tableau2[Entrées]),"")</f>
        <v>0</v>
      </c>
      <c r="M83" s="60" t="str">
        <f t="shared" si="19"/>
        <v>40 28 959 0683</v>
      </c>
      <c r="N83" s="61">
        <f>IFERROR(SUMPRODUCT((Tableau2[Code barre]=M83)*(Tableau2[Box]=Listes!$C$6)*(Tableau2[Comp]=Listes!$A$2)*Tableau2[Entrées]),"")</f>
        <v>0</v>
      </c>
      <c r="O83" s="60" t="str">
        <f t="shared" si="20"/>
        <v>40 28 954 3242</v>
      </c>
      <c r="P83" s="61">
        <f>IFERROR(SUMPRODUCT((Tableau2[Code barre]=O83)*(Tableau2[Box]=Listes!$C$7)*(Tableau2[Comp]=Listes!$A$2)*Tableau2[Entrées]),"")</f>
        <v>0</v>
      </c>
      <c r="Q83" s="60">
        <f t="shared" si="21"/>
        <v>0</v>
      </c>
      <c r="R83" s="61">
        <f>IFERROR(SUMPRODUCT((Tableau2[Code barre]=Q83)*(Tableau2[Box]=Listes!$C$8)*(Tableau2[Comp]=Listes!$A$2)*Tableau2[Entrées]),"")</f>
        <v>0</v>
      </c>
      <c r="S83" s="60">
        <f t="shared" si="22"/>
        <v>0</v>
      </c>
      <c r="T83" s="61">
        <f>IFERROR(SUMPRODUCT((Tableau2[Code barre]=S83)*(Tableau2[Box]=Listes!$C$9)*(Tableau2[Comp]=Listes!$A$2)*Tableau2[Entrées]),"")</f>
        <v>0</v>
      </c>
      <c r="U83" s="60">
        <f t="shared" si="23"/>
        <v>0</v>
      </c>
      <c r="V83" s="61">
        <f>IFERROR(SUMPRODUCT((Tableau2[Code barre]=U83)*(Tableau2[Box]=Listes!$C$10)*(Tableau2[Comp]=Listes!$A$2)*Tableau2[Entrées]),"")</f>
        <v>0</v>
      </c>
      <c r="W83" s="60">
        <f t="shared" si="24"/>
        <v>0</v>
      </c>
      <c r="X83" s="61">
        <f>IFERROR(SUMPRODUCT((Tableau2[Code barre]=W83)*(Tableau2[Box]=Listes!$C$11)*(Tableau2[Comp]=Listes!$A$2)*Tableau2[Entrées]),"")</f>
        <v>0</v>
      </c>
      <c r="Y83" s="60">
        <f t="shared" si="25"/>
        <v>0</v>
      </c>
      <c r="Z83" s="61">
        <f>IFERROR(SUMPRODUCT((Tableau2[Code barre]=Y83)*(Tableau2[Box]=Listes!$C$12)*(Tableau2[Comp]=Listes!$A$2)*Tableau2[Entrées]),"")</f>
        <v>0</v>
      </c>
      <c r="AA83" s="60">
        <f t="shared" si="26"/>
        <v>0</v>
      </c>
      <c r="AB83" s="61">
        <f>IFERROR(SUMPRODUCT((Tableau2[Code barre]=AA83)*(Tableau2[Box]=Listes!$C$13)*(Tableau2[Comp]=Listes!$A$2)*Tableau2[Entrées]),"")</f>
        <v>0</v>
      </c>
      <c r="AC83" s="60">
        <f t="shared" si="27"/>
        <v>0</v>
      </c>
      <c r="AD83" s="61">
        <f>IFERROR(SUMPRODUCT((Tableau2[Code barre]=AC83)*(Tableau2[Box]=Listes!$C$14)*(Tableau2[Comp]=Listes!$A$2)*Tableau2[Entrées]),"")</f>
        <v>0</v>
      </c>
    </row>
    <row r="84" spans="1:30" x14ac:dyDescent="0.3">
      <c r="A84" s="86"/>
      <c r="B84" s="65"/>
      <c r="C84" s="60">
        <f t="shared" si="14"/>
        <v>0</v>
      </c>
      <c r="D84" s="61">
        <f>IFERROR(SUMPRODUCT((Tableau2[Code barre]=C84)*(Tableau2[Box]=Listes!$C$1)*(Tableau2[Comp]=Listes!$A$2)*Tableau2[Entrées]),"")</f>
        <v>0</v>
      </c>
      <c r="E84" s="60">
        <f t="shared" si="15"/>
        <v>0</v>
      </c>
      <c r="F84" s="61">
        <f>IFERROR(SUMPRODUCT((Tableau2[Code barre]=E84)*(Tableau2[Box]=Listes!$C$2)*(Tableau2[Comp]=Listes!$A$2)*Tableau2[Entrées]),"")</f>
        <v>0</v>
      </c>
      <c r="G84" s="60">
        <f t="shared" si="16"/>
        <v>0</v>
      </c>
      <c r="H84" s="61">
        <f>IFERROR(SUMPRODUCT((Tableau2[Code barre]=G84)*(Tableau2[Box]=Listes!$C$3)*(Tableau2[Comp]=Listes!$A$2)*Tableau2[Entrées]),"")</f>
        <v>0</v>
      </c>
      <c r="I84" s="60">
        <f t="shared" si="17"/>
        <v>0</v>
      </c>
      <c r="J84" s="61">
        <f>IFERROR(SUMPRODUCT((Tableau2[Code barre]=I84)*(Tableau2[Box]=Listes!$C$4)*(Tableau2[Comp]=Listes!$A$2)*Tableau2[Entrées]),"")</f>
        <v>0</v>
      </c>
      <c r="K84" s="60">
        <f t="shared" si="18"/>
        <v>0</v>
      </c>
      <c r="L84" s="61">
        <f>IFERROR(SUMPRODUCT((Tableau2[Code barre]=K84)*(Tableau2[Box]=Listes!$C$5)*(Tableau2[Comp]=Listes!$A$2)*Tableau2[Entrées]),"")</f>
        <v>0</v>
      </c>
      <c r="M84" s="60" t="str">
        <f t="shared" si="19"/>
        <v>40 28 954 3447</v>
      </c>
      <c r="N84" s="61">
        <f>IFERROR(SUMPRODUCT((Tableau2[Code barre]=M84)*(Tableau2[Box]=Listes!$C$6)*(Tableau2[Comp]=Listes!$A$2)*Tableau2[Entrées]),"")</f>
        <v>0</v>
      </c>
      <c r="O84" s="60" t="str">
        <f t="shared" si="20"/>
        <v>40 28 857 0426</v>
      </c>
      <c r="P84" s="61">
        <f>IFERROR(SUMPRODUCT((Tableau2[Code barre]=O84)*(Tableau2[Box]=Listes!$C$7)*(Tableau2[Comp]=Listes!$A$2)*Tableau2[Entrées]),"")</f>
        <v>0</v>
      </c>
      <c r="Q84" s="60">
        <f t="shared" si="21"/>
        <v>0</v>
      </c>
      <c r="R84" s="61">
        <f>IFERROR(SUMPRODUCT((Tableau2[Code barre]=Q84)*(Tableau2[Box]=Listes!$C$8)*(Tableau2[Comp]=Listes!$A$2)*Tableau2[Entrées]),"")</f>
        <v>0</v>
      </c>
      <c r="S84" s="60">
        <f t="shared" si="22"/>
        <v>0</v>
      </c>
      <c r="T84" s="61">
        <f>IFERROR(SUMPRODUCT((Tableau2[Code barre]=S84)*(Tableau2[Box]=Listes!$C$9)*(Tableau2[Comp]=Listes!$A$2)*Tableau2[Entrées]),"")</f>
        <v>0</v>
      </c>
      <c r="U84" s="60">
        <f t="shared" si="23"/>
        <v>0</v>
      </c>
      <c r="V84" s="61">
        <f>IFERROR(SUMPRODUCT((Tableau2[Code barre]=U84)*(Tableau2[Box]=Listes!$C$10)*(Tableau2[Comp]=Listes!$A$2)*Tableau2[Entrées]),"")</f>
        <v>0</v>
      </c>
      <c r="W84" s="60">
        <f t="shared" si="24"/>
        <v>0</v>
      </c>
      <c r="X84" s="61">
        <f>IFERROR(SUMPRODUCT((Tableau2[Code barre]=W84)*(Tableau2[Box]=Listes!$C$11)*(Tableau2[Comp]=Listes!$A$2)*Tableau2[Entrées]),"")</f>
        <v>0</v>
      </c>
      <c r="Y84" s="60">
        <f t="shared" si="25"/>
        <v>0</v>
      </c>
      <c r="Z84" s="61">
        <f>IFERROR(SUMPRODUCT((Tableau2[Code barre]=Y84)*(Tableau2[Box]=Listes!$C$12)*(Tableau2[Comp]=Listes!$A$2)*Tableau2[Entrées]),"")</f>
        <v>0</v>
      </c>
      <c r="AA84" s="60">
        <f t="shared" si="26"/>
        <v>0</v>
      </c>
      <c r="AB84" s="61">
        <f>IFERROR(SUMPRODUCT((Tableau2[Code barre]=AA84)*(Tableau2[Box]=Listes!$C$13)*(Tableau2[Comp]=Listes!$A$2)*Tableau2[Entrées]),"")</f>
        <v>0</v>
      </c>
      <c r="AC84" s="60">
        <f t="shared" si="27"/>
        <v>0</v>
      </c>
      <c r="AD84" s="61">
        <f>IFERROR(SUMPRODUCT((Tableau2[Code barre]=AC84)*(Tableau2[Box]=Listes!$C$14)*(Tableau2[Comp]=Listes!$A$2)*Tableau2[Entrées]),"")</f>
        <v>0</v>
      </c>
    </row>
    <row r="85" spans="1:30" x14ac:dyDescent="0.3">
      <c r="A85" s="86"/>
      <c r="B85" s="65"/>
      <c r="C85" s="60">
        <f t="shared" si="14"/>
        <v>0</v>
      </c>
      <c r="D85" s="61">
        <f>IFERROR(SUMPRODUCT((Tableau2[Code barre]=C85)*(Tableau2[Box]=Listes!$C$1)*(Tableau2[Comp]=Listes!$A$2)*Tableau2[Entrées]),"")</f>
        <v>0</v>
      </c>
      <c r="E85" s="60">
        <f t="shared" si="15"/>
        <v>0</v>
      </c>
      <c r="F85" s="61">
        <f>IFERROR(SUMPRODUCT((Tableau2[Code barre]=E85)*(Tableau2[Box]=Listes!$C$2)*(Tableau2[Comp]=Listes!$A$2)*Tableau2[Entrées]),"")</f>
        <v>0</v>
      </c>
      <c r="G85" s="60">
        <f t="shared" si="16"/>
        <v>0</v>
      </c>
      <c r="H85" s="61">
        <f>IFERROR(SUMPRODUCT((Tableau2[Code barre]=G85)*(Tableau2[Box]=Listes!$C$3)*(Tableau2[Comp]=Listes!$A$2)*Tableau2[Entrées]),"")</f>
        <v>0</v>
      </c>
      <c r="I85" s="60">
        <f t="shared" si="17"/>
        <v>0</v>
      </c>
      <c r="J85" s="61">
        <f>IFERROR(SUMPRODUCT((Tableau2[Code barre]=I85)*(Tableau2[Box]=Listes!$C$4)*(Tableau2[Comp]=Listes!$A$2)*Tableau2[Entrées]),"")</f>
        <v>0</v>
      </c>
      <c r="K85" s="60">
        <f t="shared" si="18"/>
        <v>0</v>
      </c>
      <c r="L85" s="61">
        <f>IFERROR(SUMPRODUCT((Tableau2[Code barre]=K85)*(Tableau2[Box]=Listes!$C$5)*(Tableau2[Comp]=Listes!$A$2)*Tableau2[Entrées]),"")</f>
        <v>0</v>
      </c>
      <c r="M85" s="60" t="str">
        <f t="shared" si="19"/>
        <v>40 28 957 0801</v>
      </c>
      <c r="N85" s="61">
        <f>IFERROR(SUMPRODUCT((Tableau2[Code barre]=M85)*(Tableau2[Box]=Listes!$C$6)*(Tableau2[Comp]=Listes!$A$2)*Tableau2[Entrées]),"")</f>
        <v>0</v>
      </c>
      <c r="O85" s="60" t="str">
        <f t="shared" si="20"/>
        <v>40 28 954 3200</v>
      </c>
      <c r="P85" s="61">
        <f>IFERROR(SUMPRODUCT((Tableau2[Code barre]=O85)*(Tableau2[Box]=Listes!$C$7)*(Tableau2[Comp]=Listes!$A$2)*Tableau2[Entrées]),"")</f>
        <v>0</v>
      </c>
      <c r="Q85" s="60">
        <f t="shared" si="21"/>
        <v>0</v>
      </c>
      <c r="R85" s="61">
        <f>IFERROR(SUMPRODUCT((Tableau2[Code barre]=Q85)*(Tableau2[Box]=Listes!$C$8)*(Tableau2[Comp]=Listes!$A$2)*Tableau2[Entrées]),"")</f>
        <v>0</v>
      </c>
      <c r="S85" s="60">
        <f t="shared" si="22"/>
        <v>0</v>
      </c>
      <c r="T85" s="61">
        <f>IFERROR(SUMPRODUCT((Tableau2[Code barre]=S85)*(Tableau2[Box]=Listes!$C$9)*(Tableau2[Comp]=Listes!$A$2)*Tableau2[Entrées]),"")</f>
        <v>0</v>
      </c>
      <c r="U85" s="60">
        <f t="shared" si="23"/>
        <v>0</v>
      </c>
      <c r="V85" s="61">
        <f>IFERROR(SUMPRODUCT((Tableau2[Code barre]=U85)*(Tableau2[Box]=Listes!$C$10)*(Tableau2[Comp]=Listes!$A$2)*Tableau2[Entrées]),"")</f>
        <v>0</v>
      </c>
      <c r="W85" s="60">
        <f t="shared" si="24"/>
        <v>0</v>
      </c>
      <c r="X85" s="61">
        <f>IFERROR(SUMPRODUCT((Tableau2[Code barre]=W85)*(Tableau2[Box]=Listes!$C$11)*(Tableau2[Comp]=Listes!$A$2)*Tableau2[Entrées]),"")</f>
        <v>0</v>
      </c>
      <c r="Y85" s="60">
        <f t="shared" si="25"/>
        <v>0</v>
      </c>
      <c r="Z85" s="61">
        <f>IFERROR(SUMPRODUCT((Tableau2[Code barre]=Y85)*(Tableau2[Box]=Listes!$C$12)*(Tableau2[Comp]=Listes!$A$2)*Tableau2[Entrées]),"")</f>
        <v>0</v>
      </c>
      <c r="AA85" s="60">
        <f t="shared" si="26"/>
        <v>0</v>
      </c>
      <c r="AB85" s="61">
        <f>IFERROR(SUMPRODUCT((Tableau2[Code barre]=AA85)*(Tableau2[Box]=Listes!$C$13)*(Tableau2[Comp]=Listes!$A$2)*Tableau2[Entrées]),"")</f>
        <v>0</v>
      </c>
      <c r="AC85" s="60">
        <f t="shared" si="27"/>
        <v>0</v>
      </c>
      <c r="AD85" s="61">
        <f>IFERROR(SUMPRODUCT((Tableau2[Code barre]=AC85)*(Tableau2[Box]=Listes!$C$14)*(Tableau2[Comp]=Listes!$A$2)*Tableau2[Entrées]),"")</f>
        <v>0</v>
      </c>
    </row>
    <row r="86" spans="1:30" x14ac:dyDescent="0.3">
      <c r="A86" s="86"/>
      <c r="B86" s="65"/>
      <c r="C86" s="60">
        <f t="shared" si="14"/>
        <v>0</v>
      </c>
      <c r="D86" s="61">
        <f>IFERROR(SUMPRODUCT((Tableau2[Code barre]=C86)*(Tableau2[Box]=Listes!$C$1)*(Tableau2[Comp]=Listes!$A$2)*Tableau2[Entrées]),"")</f>
        <v>0</v>
      </c>
      <c r="E86" s="60">
        <f t="shared" si="15"/>
        <v>0</v>
      </c>
      <c r="F86" s="61">
        <f>IFERROR(SUMPRODUCT((Tableau2[Code barre]=E86)*(Tableau2[Box]=Listes!$C$2)*(Tableau2[Comp]=Listes!$A$2)*Tableau2[Entrées]),"")</f>
        <v>0</v>
      </c>
      <c r="G86" s="60">
        <f t="shared" si="16"/>
        <v>0</v>
      </c>
      <c r="H86" s="61">
        <f>IFERROR(SUMPRODUCT((Tableau2[Code barre]=G86)*(Tableau2[Box]=Listes!$C$3)*(Tableau2[Comp]=Listes!$A$2)*Tableau2[Entrées]),"")</f>
        <v>0</v>
      </c>
      <c r="I86" s="60">
        <f t="shared" si="17"/>
        <v>0</v>
      </c>
      <c r="J86" s="61">
        <f>IFERROR(SUMPRODUCT((Tableau2[Code barre]=I86)*(Tableau2[Box]=Listes!$C$4)*(Tableau2[Comp]=Listes!$A$2)*Tableau2[Entrées]),"")</f>
        <v>0</v>
      </c>
      <c r="K86" s="60">
        <f t="shared" si="18"/>
        <v>0</v>
      </c>
      <c r="L86" s="61">
        <f>IFERROR(SUMPRODUCT((Tableau2[Code barre]=K86)*(Tableau2[Box]=Listes!$C$5)*(Tableau2[Comp]=Listes!$A$2)*Tableau2[Entrées]),"")</f>
        <v>0</v>
      </c>
      <c r="M86" s="60" t="str">
        <f t="shared" si="19"/>
        <v>40 28 954 2126</v>
      </c>
      <c r="N86" s="61">
        <f>IFERROR(SUMPRODUCT((Tableau2[Code barre]=M86)*(Tableau2[Box]=Listes!$C$6)*(Tableau2[Comp]=Listes!$A$2)*Tableau2[Entrées]),"")</f>
        <v>0</v>
      </c>
      <c r="O86" s="60" t="str">
        <f t="shared" si="20"/>
        <v>40 28 954 3185</v>
      </c>
      <c r="P86" s="61">
        <f>IFERROR(SUMPRODUCT((Tableau2[Code barre]=O86)*(Tableau2[Box]=Listes!$C$7)*(Tableau2[Comp]=Listes!$A$2)*Tableau2[Entrées]),"")</f>
        <v>0</v>
      </c>
      <c r="Q86" s="60">
        <f t="shared" si="21"/>
        <v>0</v>
      </c>
      <c r="R86" s="61">
        <f>IFERROR(SUMPRODUCT((Tableau2[Code barre]=Q86)*(Tableau2[Box]=Listes!$C$8)*(Tableau2[Comp]=Listes!$A$2)*Tableau2[Entrées]),"")</f>
        <v>0</v>
      </c>
      <c r="S86" s="60">
        <f t="shared" si="22"/>
        <v>0</v>
      </c>
      <c r="T86" s="61">
        <f>IFERROR(SUMPRODUCT((Tableau2[Code barre]=S86)*(Tableau2[Box]=Listes!$C$9)*(Tableau2[Comp]=Listes!$A$2)*Tableau2[Entrées]),"")</f>
        <v>0</v>
      </c>
      <c r="U86" s="60">
        <f t="shared" si="23"/>
        <v>0</v>
      </c>
      <c r="V86" s="61">
        <f>IFERROR(SUMPRODUCT((Tableau2[Code barre]=U86)*(Tableau2[Box]=Listes!$C$10)*(Tableau2[Comp]=Listes!$A$2)*Tableau2[Entrées]),"")</f>
        <v>0</v>
      </c>
      <c r="W86" s="60">
        <f t="shared" si="24"/>
        <v>0</v>
      </c>
      <c r="X86" s="61">
        <f>IFERROR(SUMPRODUCT((Tableau2[Code barre]=W86)*(Tableau2[Box]=Listes!$C$11)*(Tableau2[Comp]=Listes!$A$2)*Tableau2[Entrées]),"")</f>
        <v>0</v>
      </c>
      <c r="Y86" s="60">
        <f t="shared" si="25"/>
        <v>0</v>
      </c>
      <c r="Z86" s="61">
        <f>IFERROR(SUMPRODUCT((Tableau2[Code barre]=Y86)*(Tableau2[Box]=Listes!$C$12)*(Tableau2[Comp]=Listes!$A$2)*Tableau2[Entrées]),"")</f>
        <v>0</v>
      </c>
      <c r="AA86" s="60">
        <f t="shared" si="26"/>
        <v>0</v>
      </c>
      <c r="AB86" s="61">
        <f>IFERROR(SUMPRODUCT((Tableau2[Code barre]=AA86)*(Tableau2[Box]=Listes!$C$13)*(Tableau2[Comp]=Listes!$A$2)*Tableau2[Entrées]),"")</f>
        <v>0</v>
      </c>
      <c r="AC86" s="60">
        <f t="shared" si="27"/>
        <v>0</v>
      </c>
      <c r="AD86" s="61">
        <f>IFERROR(SUMPRODUCT((Tableau2[Code barre]=AC86)*(Tableau2[Box]=Listes!$C$14)*(Tableau2[Comp]=Listes!$A$2)*Tableau2[Entrées]),"")</f>
        <v>0</v>
      </c>
    </row>
    <row r="87" spans="1:30" x14ac:dyDescent="0.3">
      <c r="A87" s="86"/>
      <c r="B87" s="65"/>
      <c r="C87" s="60">
        <f t="shared" si="14"/>
        <v>0</v>
      </c>
      <c r="D87" s="61">
        <f>IFERROR(SUMPRODUCT((Tableau2[Code barre]=C87)*(Tableau2[Box]=Listes!$C$1)*(Tableau2[Comp]=Listes!$A$2)*Tableau2[Entrées]),"")</f>
        <v>0</v>
      </c>
      <c r="E87" s="60">
        <f t="shared" si="15"/>
        <v>0</v>
      </c>
      <c r="F87" s="61">
        <f>IFERROR(SUMPRODUCT((Tableau2[Code barre]=E87)*(Tableau2[Box]=Listes!$C$2)*(Tableau2[Comp]=Listes!$A$2)*Tableau2[Entrées]),"")</f>
        <v>0</v>
      </c>
      <c r="G87" s="60">
        <f t="shared" si="16"/>
        <v>0</v>
      </c>
      <c r="H87" s="61">
        <f>IFERROR(SUMPRODUCT((Tableau2[Code barre]=G87)*(Tableau2[Box]=Listes!$C$3)*(Tableau2[Comp]=Listes!$A$2)*Tableau2[Entrées]),"")</f>
        <v>0</v>
      </c>
      <c r="I87" s="60">
        <f t="shared" si="17"/>
        <v>0</v>
      </c>
      <c r="J87" s="61">
        <f>IFERROR(SUMPRODUCT((Tableau2[Code barre]=I87)*(Tableau2[Box]=Listes!$C$4)*(Tableau2[Comp]=Listes!$A$2)*Tableau2[Entrées]),"")</f>
        <v>0</v>
      </c>
      <c r="K87" s="60">
        <f t="shared" si="18"/>
        <v>0</v>
      </c>
      <c r="L87" s="61">
        <f>IFERROR(SUMPRODUCT((Tableau2[Code barre]=K87)*(Tableau2[Box]=Listes!$C$5)*(Tableau2[Comp]=Listes!$A$2)*Tableau2[Entrées]),"")</f>
        <v>0</v>
      </c>
      <c r="M87" s="60" t="str">
        <f t="shared" si="19"/>
        <v>40 28 957 0799</v>
      </c>
      <c r="N87" s="61">
        <f>IFERROR(SUMPRODUCT((Tableau2[Code barre]=M87)*(Tableau2[Box]=Listes!$C$6)*(Tableau2[Comp]=Listes!$A$2)*Tableau2[Entrées]),"")</f>
        <v>0</v>
      </c>
      <c r="O87" s="60" t="str">
        <f t="shared" si="20"/>
        <v>40 28 954 3412</v>
      </c>
      <c r="P87" s="61">
        <f>IFERROR(SUMPRODUCT((Tableau2[Code barre]=O87)*(Tableau2[Box]=Listes!$C$7)*(Tableau2[Comp]=Listes!$A$2)*Tableau2[Entrées]),"")</f>
        <v>0</v>
      </c>
      <c r="Q87" s="60">
        <f t="shared" si="21"/>
        <v>0</v>
      </c>
      <c r="R87" s="61">
        <f>IFERROR(SUMPRODUCT((Tableau2[Code barre]=Q87)*(Tableau2[Box]=Listes!$C$8)*(Tableau2[Comp]=Listes!$A$2)*Tableau2[Entrées]),"")</f>
        <v>0</v>
      </c>
      <c r="S87" s="60">
        <f t="shared" si="22"/>
        <v>0</v>
      </c>
      <c r="T87" s="61">
        <f>IFERROR(SUMPRODUCT((Tableau2[Code barre]=S87)*(Tableau2[Box]=Listes!$C$9)*(Tableau2[Comp]=Listes!$A$2)*Tableau2[Entrées]),"")</f>
        <v>0</v>
      </c>
      <c r="U87" s="60">
        <f t="shared" si="23"/>
        <v>0</v>
      </c>
      <c r="V87" s="61">
        <f>IFERROR(SUMPRODUCT((Tableau2[Code barre]=U87)*(Tableau2[Box]=Listes!$C$10)*(Tableau2[Comp]=Listes!$A$2)*Tableau2[Entrées]),"")</f>
        <v>0</v>
      </c>
      <c r="W87" s="60">
        <f t="shared" si="24"/>
        <v>0</v>
      </c>
      <c r="X87" s="61">
        <f>IFERROR(SUMPRODUCT((Tableau2[Code barre]=W87)*(Tableau2[Box]=Listes!$C$11)*(Tableau2[Comp]=Listes!$A$2)*Tableau2[Entrées]),"")</f>
        <v>0</v>
      </c>
      <c r="Y87" s="60">
        <f t="shared" si="25"/>
        <v>0</v>
      </c>
      <c r="Z87" s="61">
        <f>IFERROR(SUMPRODUCT((Tableau2[Code barre]=Y87)*(Tableau2[Box]=Listes!$C$12)*(Tableau2[Comp]=Listes!$A$2)*Tableau2[Entrées]),"")</f>
        <v>0</v>
      </c>
      <c r="AA87" s="60">
        <f t="shared" si="26"/>
        <v>0</v>
      </c>
      <c r="AB87" s="61">
        <f>IFERROR(SUMPRODUCT((Tableau2[Code barre]=AA87)*(Tableau2[Box]=Listes!$C$13)*(Tableau2[Comp]=Listes!$A$2)*Tableau2[Entrées]),"")</f>
        <v>0</v>
      </c>
      <c r="AC87" s="60">
        <f t="shared" si="27"/>
        <v>0</v>
      </c>
      <c r="AD87" s="61">
        <f>IFERROR(SUMPRODUCT((Tableau2[Code barre]=AC87)*(Tableau2[Box]=Listes!$C$14)*(Tableau2[Comp]=Listes!$A$2)*Tableau2[Entrées]),"")</f>
        <v>0</v>
      </c>
    </row>
    <row r="88" spans="1:30" x14ac:dyDescent="0.3">
      <c r="A88" s="86"/>
      <c r="B88" s="65"/>
      <c r="C88" s="60">
        <f t="shared" si="14"/>
        <v>0</v>
      </c>
      <c r="D88" s="61">
        <f>IFERROR(SUMPRODUCT((Tableau2[Code barre]=C88)*(Tableau2[Box]=Listes!$C$1)*(Tableau2[Comp]=Listes!$A$2)*Tableau2[Entrées]),"")</f>
        <v>0</v>
      </c>
      <c r="E88" s="60">
        <f t="shared" si="15"/>
        <v>0</v>
      </c>
      <c r="F88" s="61">
        <f>IFERROR(SUMPRODUCT((Tableau2[Code barre]=E88)*(Tableau2[Box]=Listes!$C$2)*(Tableau2[Comp]=Listes!$A$2)*Tableau2[Entrées]),"")</f>
        <v>0</v>
      </c>
      <c r="G88" s="60">
        <f t="shared" si="16"/>
        <v>0</v>
      </c>
      <c r="H88" s="61">
        <f>IFERROR(SUMPRODUCT((Tableau2[Code barre]=G88)*(Tableau2[Box]=Listes!$C$3)*(Tableau2[Comp]=Listes!$A$2)*Tableau2[Entrées]),"")</f>
        <v>0</v>
      </c>
      <c r="I88" s="60">
        <f t="shared" si="17"/>
        <v>0</v>
      </c>
      <c r="J88" s="61">
        <f>IFERROR(SUMPRODUCT((Tableau2[Code barre]=I88)*(Tableau2[Box]=Listes!$C$4)*(Tableau2[Comp]=Listes!$A$2)*Tableau2[Entrées]),"")</f>
        <v>0</v>
      </c>
      <c r="K88" s="60">
        <f t="shared" si="18"/>
        <v>0</v>
      </c>
      <c r="L88" s="61">
        <f>IFERROR(SUMPRODUCT((Tableau2[Code barre]=K88)*(Tableau2[Box]=Listes!$C$5)*(Tableau2[Comp]=Listes!$A$2)*Tableau2[Entrées]),"")</f>
        <v>0</v>
      </c>
      <c r="M88" s="60" t="str">
        <f t="shared" si="19"/>
        <v>40 28 959 0586</v>
      </c>
      <c r="N88" s="61">
        <f>IFERROR(SUMPRODUCT((Tableau2[Code barre]=M88)*(Tableau2[Box]=Listes!$C$6)*(Tableau2[Comp]=Listes!$A$2)*Tableau2[Entrées]),"")</f>
        <v>0</v>
      </c>
      <c r="O88" s="60" t="str">
        <f t="shared" si="20"/>
        <v>40 28 954 3212</v>
      </c>
      <c r="P88" s="61">
        <f>IFERROR(SUMPRODUCT((Tableau2[Code barre]=O88)*(Tableau2[Box]=Listes!$C$7)*(Tableau2[Comp]=Listes!$A$2)*Tableau2[Entrées]),"")</f>
        <v>0</v>
      </c>
      <c r="Q88" s="60">
        <f t="shared" si="21"/>
        <v>0</v>
      </c>
      <c r="R88" s="61">
        <f>IFERROR(SUMPRODUCT((Tableau2[Code barre]=Q88)*(Tableau2[Box]=Listes!$C$8)*(Tableau2[Comp]=Listes!$A$2)*Tableau2[Entrées]),"")</f>
        <v>0</v>
      </c>
      <c r="S88" s="60">
        <f t="shared" si="22"/>
        <v>0</v>
      </c>
      <c r="T88" s="61">
        <f>IFERROR(SUMPRODUCT((Tableau2[Code barre]=S88)*(Tableau2[Box]=Listes!$C$9)*(Tableau2[Comp]=Listes!$A$2)*Tableau2[Entrées]),"")</f>
        <v>0</v>
      </c>
      <c r="U88" s="60">
        <f t="shared" si="23"/>
        <v>0</v>
      </c>
      <c r="V88" s="61">
        <f>IFERROR(SUMPRODUCT((Tableau2[Code barre]=U88)*(Tableau2[Box]=Listes!$C$10)*(Tableau2[Comp]=Listes!$A$2)*Tableau2[Entrées]),"")</f>
        <v>0</v>
      </c>
      <c r="W88" s="60">
        <f t="shared" si="24"/>
        <v>0</v>
      </c>
      <c r="X88" s="61">
        <f>IFERROR(SUMPRODUCT((Tableau2[Code barre]=W88)*(Tableau2[Box]=Listes!$C$11)*(Tableau2[Comp]=Listes!$A$2)*Tableau2[Entrées]),"")</f>
        <v>0</v>
      </c>
      <c r="Y88" s="60">
        <f t="shared" si="25"/>
        <v>0</v>
      </c>
      <c r="Z88" s="61">
        <f>IFERROR(SUMPRODUCT((Tableau2[Code barre]=Y88)*(Tableau2[Box]=Listes!$C$12)*(Tableau2[Comp]=Listes!$A$2)*Tableau2[Entrées]),"")</f>
        <v>0</v>
      </c>
      <c r="AA88" s="60">
        <f t="shared" si="26"/>
        <v>0</v>
      </c>
      <c r="AB88" s="61">
        <f>IFERROR(SUMPRODUCT((Tableau2[Code barre]=AA88)*(Tableau2[Box]=Listes!$C$13)*(Tableau2[Comp]=Listes!$A$2)*Tableau2[Entrées]),"")</f>
        <v>0</v>
      </c>
      <c r="AC88" s="60">
        <f t="shared" si="27"/>
        <v>0</v>
      </c>
      <c r="AD88" s="61">
        <f>IFERROR(SUMPRODUCT((Tableau2[Code barre]=AC88)*(Tableau2[Box]=Listes!$C$14)*(Tableau2[Comp]=Listes!$A$2)*Tableau2[Entrées]),"")</f>
        <v>0</v>
      </c>
    </row>
    <row r="89" spans="1:30" x14ac:dyDescent="0.3">
      <c r="A89" s="86"/>
      <c r="B89" s="65"/>
      <c r="C89" s="60">
        <f t="shared" si="14"/>
        <v>0</v>
      </c>
      <c r="D89" s="61">
        <f>IFERROR(SUMPRODUCT((Tableau2[Code barre]=C89)*(Tableau2[Box]=Listes!$C$2)*(Tableau2[Comp]=Listes!$A$2)*Tableau2[Entrées]),"")</f>
        <v>0</v>
      </c>
      <c r="E89" s="60">
        <f t="shared" si="15"/>
        <v>0</v>
      </c>
      <c r="F89" s="61">
        <f>IFERROR(SUMPRODUCT((Tableau2[Code barre]=E89)*(Tableau2[Box]=Listes!$C$2)*(Tableau2[Comp]=Listes!$A$2)*Tableau2[Entrées]),"")</f>
        <v>0</v>
      </c>
      <c r="G89" s="60">
        <f t="shared" si="16"/>
        <v>0</v>
      </c>
      <c r="H89" s="61">
        <f>IFERROR(SUMPRODUCT((Tableau2[Code barre]=G89)*(Tableau2[Box]=Listes!$C$3)*(Tableau2[Comp]=Listes!$A$2)*Tableau2[Entrées]),"")</f>
        <v>0</v>
      </c>
      <c r="I89" s="60">
        <f t="shared" si="17"/>
        <v>0</v>
      </c>
      <c r="J89" s="61">
        <f>IFERROR(SUMPRODUCT((Tableau2[Code barre]=I89)*(Tableau2[Box]=Listes!$C$4)*(Tableau2[Comp]=Listes!$A$2)*Tableau2[Entrées]),"")</f>
        <v>0</v>
      </c>
      <c r="K89" s="60">
        <f t="shared" si="18"/>
        <v>0</v>
      </c>
      <c r="L89" s="61"/>
      <c r="M89" s="60" t="str">
        <f t="shared" si="19"/>
        <v>40 28 959 0539</v>
      </c>
      <c r="N89" s="61">
        <f>IFERROR(SUMPRODUCT((Tableau2[Code barre]=M89)*(Tableau2[Box]=Listes!$C$6)*(Tableau2[Comp]=Listes!$A$2)*Tableau2[Entrées]),"")</f>
        <v>0</v>
      </c>
      <c r="O89" s="60" t="str">
        <f t="shared" si="20"/>
        <v>40 28 954 2143</v>
      </c>
      <c r="P89" s="61">
        <f>IFERROR(SUMPRODUCT((Tableau2[Code barre]=C89)*(Tableau2[Box]=Listes!$C$7)*(Tableau2[Comp]=Listes!$A$2)*Tableau2[Entrées]),"")</f>
        <v>0</v>
      </c>
      <c r="Q89" s="60">
        <f t="shared" si="21"/>
        <v>0</v>
      </c>
      <c r="R89" s="61"/>
      <c r="S89" s="60">
        <f t="shared" si="22"/>
        <v>0</v>
      </c>
      <c r="T89" s="61">
        <f>IFERROR(SUMPRODUCT((Tableau2[Code barre]='ZONE (1)'!S89)*Tableau2[Entrées]),"")</f>
        <v>0</v>
      </c>
      <c r="U89" s="60">
        <f t="shared" si="23"/>
        <v>0</v>
      </c>
      <c r="V89" s="61">
        <f>IFERROR(SUMPRODUCT((Tableau2[Code barre]=U89)*(Tableau2[Box]=Listes!$C$10)*(Tableau2[Comp]=Listes!$A$2)*Tableau2[Entrées]),"")</f>
        <v>0</v>
      </c>
      <c r="W89" s="60">
        <f t="shared" si="24"/>
        <v>0</v>
      </c>
      <c r="X89" s="61">
        <f>IFERROR(SUMPRODUCT((Tableau2[Code barre]='ZONE (1)'!W89)*Tableau2[Entrées]),"")</f>
        <v>0</v>
      </c>
      <c r="Y89" s="60">
        <f t="shared" si="25"/>
        <v>0</v>
      </c>
      <c r="Z89" s="61">
        <f>IFERROR(SUMPRODUCT((Tableau2[Code barre]=Y89)*(Tableau2[Box]=Listes!$C$12)*(Tableau2[Comp]=Listes!$A$2)*Tableau2[Entrées]),"")</f>
        <v>0</v>
      </c>
      <c r="AA89" s="60">
        <f t="shared" si="26"/>
        <v>0</v>
      </c>
      <c r="AB89" s="61">
        <f>IFERROR(SUMPRODUCT((Tableau2[Code barre]=AA89)*(Tableau2[Box]=Listes!$C$13)*(Tableau2[Comp]=Listes!$A$2)*Tableau2[Entrées]),"")</f>
        <v>0</v>
      </c>
      <c r="AC89" s="60">
        <f t="shared" si="27"/>
        <v>0</v>
      </c>
      <c r="AD89" s="61">
        <f>IFERROR(SUMPRODUCT((Tableau2[Code barre]=AC89)*(Tableau2[Box]=Listes!$C$14)*(Tableau2[Comp]=Listes!$A$2)*Tableau2[Entrées]),"")</f>
        <v>0</v>
      </c>
    </row>
    <row r="90" spans="1:30" x14ac:dyDescent="0.3">
      <c r="A90" s="86"/>
      <c r="B90" s="66"/>
      <c r="C90" s="60"/>
      <c r="D90" s="61"/>
      <c r="E90" s="60"/>
      <c r="F90" s="61"/>
      <c r="G90" s="60"/>
      <c r="H90" s="61"/>
      <c r="I90" s="60"/>
      <c r="J90" s="61"/>
      <c r="K90" s="60"/>
      <c r="L90" s="61"/>
      <c r="M90" s="60"/>
      <c r="N90" s="61"/>
      <c r="O90" s="60"/>
      <c r="P90" s="61"/>
      <c r="Q90" s="60"/>
      <c r="R90" s="61"/>
      <c r="S90" s="60"/>
      <c r="T90" s="61"/>
      <c r="U90" s="60"/>
      <c r="V90" s="61"/>
      <c r="W90" s="60"/>
      <c r="X90" s="61"/>
      <c r="Y90" s="60"/>
      <c r="Z90" s="61"/>
      <c r="AA90" s="60"/>
      <c r="AB90" s="61"/>
      <c r="AC90" s="60"/>
      <c r="AD90" s="61"/>
    </row>
    <row r="91" spans="1:30" x14ac:dyDescent="0.3">
      <c r="A91" s="86"/>
      <c r="B91" s="66"/>
      <c r="C91" s="60"/>
      <c r="D91" s="61"/>
      <c r="E91" s="60"/>
      <c r="F91" s="61"/>
      <c r="G91" s="60"/>
      <c r="H91" s="61"/>
      <c r="I91" s="60"/>
      <c r="J91" s="61"/>
      <c r="K91" s="60"/>
      <c r="L91" s="61"/>
      <c r="M91" s="60"/>
      <c r="N91" s="61"/>
      <c r="O91" s="60"/>
      <c r="P91" s="61"/>
      <c r="Q91" s="60"/>
      <c r="R91" s="61"/>
      <c r="S91" s="60"/>
      <c r="T91" s="61"/>
      <c r="U91" s="60"/>
      <c r="V91" s="61"/>
      <c r="W91" s="60"/>
      <c r="X91" s="61"/>
      <c r="Y91" s="60"/>
      <c r="Z91" s="61"/>
      <c r="AA91" s="60"/>
      <c r="AB91" s="61"/>
      <c r="AC91" s="60"/>
      <c r="AD91" s="61"/>
    </row>
    <row r="92" spans="1:30" x14ac:dyDescent="0.3">
      <c r="A92" s="86"/>
      <c r="B92" s="66"/>
      <c r="C92" s="60"/>
      <c r="D92" s="61"/>
      <c r="E92" s="60"/>
      <c r="F92" s="61"/>
      <c r="G92" s="60"/>
      <c r="H92" s="61"/>
      <c r="I92" s="60"/>
      <c r="J92" s="61"/>
      <c r="K92" s="60"/>
      <c r="L92" s="61"/>
      <c r="M92" s="60"/>
      <c r="N92" s="61"/>
      <c r="O92" s="60"/>
      <c r="P92" s="61"/>
      <c r="Q92" s="60"/>
      <c r="R92" s="61"/>
      <c r="S92" s="60"/>
      <c r="T92" s="61"/>
      <c r="U92" s="60"/>
      <c r="V92" s="61"/>
      <c r="W92" s="60"/>
      <c r="X92" s="61"/>
      <c r="Y92" s="60"/>
      <c r="Z92" s="61"/>
      <c r="AA92" s="60"/>
      <c r="AB92" s="61"/>
      <c r="AC92" s="60"/>
      <c r="AD92" s="61"/>
    </row>
    <row r="93" spans="1:30" x14ac:dyDescent="0.3">
      <c r="A93" s="86"/>
      <c r="B93" s="66"/>
      <c r="C93" s="60"/>
      <c r="D93" s="61"/>
      <c r="E93" s="60"/>
      <c r="F93" s="61"/>
      <c r="G93" s="60"/>
      <c r="H93" s="61"/>
      <c r="I93" s="60"/>
      <c r="J93" s="61"/>
      <c r="K93" s="60"/>
      <c r="L93" s="61"/>
      <c r="M93" s="60"/>
      <c r="N93" s="61"/>
      <c r="O93" s="60"/>
      <c r="P93" s="61"/>
      <c r="Q93" s="60"/>
      <c r="R93" s="61"/>
      <c r="S93" s="60"/>
      <c r="T93" s="61"/>
      <c r="U93" s="60"/>
      <c r="V93" s="61"/>
      <c r="W93" s="60"/>
      <c r="X93" s="61"/>
      <c r="Y93" s="60"/>
      <c r="Z93" s="61"/>
      <c r="AA93" s="60"/>
      <c r="AB93" s="61"/>
      <c r="AC93" s="60"/>
      <c r="AD93" s="61"/>
    </row>
    <row r="94" spans="1:30" x14ac:dyDescent="0.3">
      <c r="A94" s="86"/>
      <c r="B94" s="24"/>
      <c r="C94" s="2"/>
      <c r="D94" s="2"/>
      <c r="E94" s="7"/>
      <c r="F94" s="44">
        <f>IFERROR(SUMPRODUCT((Tableau2[Code barre]=C87)*(Tableau2[Box]=E25)*(Tableau2[Comp]=C37)*Tableau2[Entrées]),"")</f>
        <v>0</v>
      </c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1:30" ht="14.4" customHeight="1" x14ac:dyDescent="0.3">
      <c r="A95" s="86"/>
      <c r="B95" s="68" t="s">
        <v>16</v>
      </c>
      <c r="C95" s="4" t="str">
        <f t="shared" ref="C95:C102" si="28">+C32</f>
        <v>40 17 821 0022</v>
      </c>
      <c r="D95" s="44">
        <f>IFERROR(SUMPRODUCT((Tableau2[Code barre]=C95)*(Tableau2[Box]=Listes!$C$1)*(Tableau2[Comp]=Listes!$A$3)*Tableau2[Entrées]),"")</f>
        <v>0</v>
      </c>
      <c r="E95" s="4" t="str">
        <f t="shared" ref="E95:E102" si="29">+E32</f>
        <v>40 17 821 0255</v>
      </c>
      <c r="F95" s="44">
        <f>IFERROR(SUMPRODUCT((Tableau2[Code barre]=E95)*(Tableau2[Box]=Listes!$C$2)*(Tableau2[Comp]=Listes!$A$3)*Tableau2[Entrées]),"")</f>
        <v>0</v>
      </c>
      <c r="G95" s="4" t="str">
        <f t="shared" ref="G95:G102" si="30">+G32</f>
        <v>40 17 959 0084</v>
      </c>
      <c r="H95" s="3">
        <f>IFERROR(SUMPRODUCT((Tableau2[Code barre]=G95)*(Tableau2[Box]=Listes!$C$3)*(Tableau2[Comp]=Listes!$A$3)*Tableau2[Entrées]),"")</f>
        <v>0</v>
      </c>
      <c r="I95" s="4">
        <f t="shared" ref="I95:I102" si="31">+I32</f>
        <v>0</v>
      </c>
      <c r="J95" s="3">
        <f>IFERROR(SUMPRODUCT((Tableau2[Code barre]=I95)*(Tableau2[Box]=Listes!$C$4)*(Tableau2[Comp]=Listes!$A$3)*Tableau2[Entrées]),"")</f>
        <v>0</v>
      </c>
      <c r="K95" s="4" t="str">
        <f t="shared" ref="K95:K102" si="32">+K32</f>
        <v>40 28 810 1278</v>
      </c>
      <c r="L95" s="3">
        <f>IFERROR(SUMPRODUCT((Tableau2[Code barre]=K95)*(Tableau2[Box]=Listes!$C$5)*(Tableau2[Comp]=Listes!$A$3)*Tableau2[Entrées]),"")</f>
        <v>0</v>
      </c>
      <c r="M95" s="4" t="str">
        <f t="shared" ref="M95:M102" si="33">+M32</f>
        <v>40 28 849 0366</v>
      </c>
      <c r="N95" s="3">
        <f>IFERROR(SUMPRODUCT((Tableau2[Code barre]=M95)*(Tableau2[Box]=Listes!$C$6)*(Tableau2[Comp]=Listes!$A$3)*Tableau2[Entrées]),"")</f>
        <v>0</v>
      </c>
      <c r="O95" s="4" t="str">
        <f t="shared" ref="O95:O102" si="34">+O32</f>
        <v>40 28 871 0446</v>
      </c>
      <c r="P95" s="3">
        <f>IFERROR(SUMPRODUCT((Tableau2[Code barre]=O95)*(Tableau2[Box]=Listes!$C$7)*(Tableau2[Comp]=Listes!$A$3)*Tableau2[Entrées]),"")</f>
        <v>0</v>
      </c>
      <c r="Q95" s="4">
        <f t="shared" ref="Q95:Q102" si="35">+Q32</f>
        <v>0</v>
      </c>
      <c r="R95" s="3">
        <f>IFERROR(SUMPRODUCT((Tableau2[Code barre]=Q95)*(Tableau2[Box]=Listes!$C$8)*(Tableau2[Comp]=Listes!$A$3)*Tableau2[Entrées]),"")</f>
        <v>0</v>
      </c>
      <c r="S95" s="4">
        <f t="shared" ref="S95:S102" si="36">+S32</f>
        <v>0</v>
      </c>
      <c r="T95" s="3">
        <f>IFERROR(SUMPRODUCT((Tableau2[Code barre]=S95)*(Tableau2[Box]=Listes!$C$9)*(Tableau2[Comp]=Listes!$A$3)*Tableau2[Entrées]),"")</f>
        <v>0</v>
      </c>
      <c r="U95" s="4">
        <f t="shared" ref="U95:U102" si="37">+U32</f>
        <v>0</v>
      </c>
      <c r="V95" s="3">
        <f>IFERROR(SUMPRODUCT((Tableau2[Code barre]=U95)*(Tableau2[Box]=Listes!$C$10)*(Tableau2[Comp]=Listes!$A$3)*Tableau2[Entrées]),"")</f>
        <v>0</v>
      </c>
      <c r="W95" s="4">
        <f t="shared" ref="W95:W102" si="38">+W32</f>
        <v>0</v>
      </c>
      <c r="X95" s="3">
        <f>IFERROR(SUMPRODUCT((Tableau2[Code barre]=W95)*(Tableau2[Box]=Listes!$C$11)*(Tableau2[Comp]=Listes!$A$3)*Tableau2[Entrées]),"")</f>
        <v>0</v>
      </c>
      <c r="Y95" s="4">
        <f t="shared" ref="Y95:Y102" si="39">+Y32</f>
        <v>0</v>
      </c>
      <c r="Z95" s="3">
        <f>IFERROR(SUMPRODUCT((Tableau2[Code barre]=Y95)*(Tableau2[Box]=Listes!$C$12)*(Tableau2[Comp]=Listes!$A$3)*Tableau2[Entrées]),"")</f>
        <v>0</v>
      </c>
      <c r="AA95" s="4">
        <f t="shared" ref="AA95:AA102" si="40">+AA32</f>
        <v>0</v>
      </c>
      <c r="AB95" s="3">
        <f>IFERROR(SUMPRODUCT((Tableau2[Code barre]=AA95)*(Tableau2[Box]=Listes!$C$13)*(Tableau2[Comp]=Listes!$A$3)*Tableau2[Entrées]),"")</f>
        <v>0</v>
      </c>
      <c r="AC95" s="4">
        <f t="shared" ref="AC95:AC102" si="41">+AC32</f>
        <v>0</v>
      </c>
      <c r="AD95" s="3">
        <f>IFERROR(SUMPRODUCT((Tableau2[Code barre]=AC95)*(Tableau2[Box]=Listes!$C$14)*(Tableau2[Comp]=Listes!$A$3)*Tableau2[Entrées]),"")</f>
        <v>0</v>
      </c>
    </row>
    <row r="96" spans="1:30" ht="14.4" customHeight="1" x14ac:dyDescent="0.3">
      <c r="A96" s="86"/>
      <c r="B96" s="69"/>
      <c r="C96" s="4" t="str">
        <f t="shared" si="28"/>
        <v>40 17 821 0026</v>
      </c>
      <c r="D96" s="44">
        <f>IFERROR(SUMPRODUCT((Tableau2[Code barre]=C96)*(Tableau2[Box]=Listes!$C$1)*(Tableau2[Comp]=Listes!$A$3)*Tableau2[Entrées]),"")</f>
        <v>0</v>
      </c>
      <c r="E96" s="4" t="str">
        <f t="shared" si="29"/>
        <v>40 17 620 0094</v>
      </c>
      <c r="F96" s="44">
        <f>IFERROR(SUMPRODUCT((Tableau2[Code barre]=E96)*(Tableau2[Box]=Listes!$C$2)*(Tableau2[Comp]=Listes!$A$3)*Tableau2[Entrées]),"")</f>
        <v>0</v>
      </c>
      <c r="G96" s="4" t="str">
        <f t="shared" si="30"/>
        <v>40 17 959 0083</v>
      </c>
      <c r="H96" s="3">
        <f>IFERROR(SUMPRODUCT((Tableau2[Code barre]=G96)*(Tableau2[Box]=Listes!$C$3)*(Tableau2[Comp]=Listes!$A$3)*Tableau2[Entrées]),"")</f>
        <v>0</v>
      </c>
      <c r="I96" s="4">
        <f t="shared" si="31"/>
        <v>0</v>
      </c>
      <c r="J96" s="3">
        <f>IFERROR(SUMPRODUCT((Tableau2[Code barre]=I96)*(Tableau2[Box]=Listes!$C$4)*(Tableau2[Comp]=Listes!$A$3)*Tableau2[Entrées]),"")</f>
        <v>0</v>
      </c>
      <c r="K96" s="4" t="str">
        <f t="shared" si="32"/>
        <v>40 28 856 0817</v>
      </c>
      <c r="L96" s="3">
        <f>IFERROR(SUMPRODUCT((Tableau2[Code barre]=K96)*(Tableau2[Box]=Listes!$C$5)*(Tableau2[Comp]=Listes!$A$3)*Tableau2[Entrées]),"")</f>
        <v>0</v>
      </c>
      <c r="M96" s="4" t="str">
        <f t="shared" si="33"/>
        <v>40 28 849 0371</v>
      </c>
      <c r="N96" s="3">
        <f>IFERROR(SUMPRODUCT((Tableau2[Code barre]=M96)*(Tableau2[Box]=Listes!$C$6)*(Tableau2[Comp]=Listes!$A$3)*Tableau2[Entrées]),"")</f>
        <v>0</v>
      </c>
      <c r="O96" s="4" t="str">
        <f t="shared" si="34"/>
        <v>40 28 971 0420</v>
      </c>
      <c r="P96" s="3">
        <f>IFERROR(SUMPRODUCT((Tableau2[Code barre]=O96)*(Tableau2[Box]=Listes!$C$7)*(Tableau2[Comp]=Listes!$A$3)*Tableau2[Entrées]),"")</f>
        <v>0</v>
      </c>
      <c r="Q96" s="4">
        <f t="shared" si="35"/>
        <v>0</v>
      </c>
      <c r="R96" s="3">
        <f>IFERROR(SUMPRODUCT((Tableau2[Code barre]=Q96)*(Tableau2[Box]=Listes!$C$8)*(Tableau2[Comp]=Listes!$A$3)*Tableau2[Entrées]),"")</f>
        <v>0</v>
      </c>
      <c r="S96" s="4">
        <f t="shared" si="36"/>
        <v>0</v>
      </c>
      <c r="T96" s="3">
        <f>IFERROR(SUMPRODUCT((Tableau2[Code barre]=S96)*(Tableau2[Box]=Listes!$C$9)*(Tableau2[Comp]=Listes!$A$3)*Tableau2[Entrées]),"")</f>
        <v>0</v>
      </c>
      <c r="U96" s="4">
        <f t="shared" si="37"/>
        <v>0</v>
      </c>
      <c r="V96" s="3">
        <f>IFERROR(SUMPRODUCT((Tableau2[Code barre]=U96)*(Tableau2[Box]=Listes!$C$10)*(Tableau2[Comp]=Listes!$A$3)*Tableau2[Entrées]),"")</f>
        <v>0</v>
      </c>
      <c r="W96" s="4">
        <f t="shared" si="38"/>
        <v>0</v>
      </c>
      <c r="X96" s="3">
        <f>IFERROR(SUMPRODUCT((Tableau2[Code barre]=W96)*(Tableau2[Box]=Listes!$C$11)*(Tableau2[Comp]=Listes!$A$3)*Tableau2[Entrées]),"")</f>
        <v>0</v>
      </c>
      <c r="Y96" s="4">
        <f t="shared" si="39"/>
        <v>0</v>
      </c>
      <c r="Z96" s="3">
        <f>IFERROR(SUMPRODUCT((Tableau2[Code barre]=Y96)*(Tableau2[Box]=Listes!$C$12)*(Tableau2[Comp]=Listes!$A$3)*Tableau2[Entrées]),"")</f>
        <v>0</v>
      </c>
      <c r="AA96" s="4">
        <f t="shared" si="40"/>
        <v>0</v>
      </c>
      <c r="AB96" s="3">
        <f>IFERROR(SUMPRODUCT((Tableau2[Code barre]=AA96)*(Tableau2[Box]=Listes!$C$13)*(Tableau2[Comp]=Listes!$A$3)*Tableau2[Entrées]),"")</f>
        <v>0</v>
      </c>
      <c r="AC96" s="4">
        <f t="shared" si="41"/>
        <v>0</v>
      </c>
      <c r="AD96" s="3">
        <f>IFERROR(SUMPRODUCT((Tableau2[Code barre]=AC96)*(Tableau2[Box]=Listes!$C$14)*(Tableau2[Comp]=Listes!$A$3)*Tableau2[Entrées]),"")</f>
        <v>0</v>
      </c>
    </row>
    <row r="97" spans="1:30" ht="14.4" customHeight="1" x14ac:dyDescent="0.3">
      <c r="A97" s="86"/>
      <c r="B97" s="69"/>
      <c r="C97" s="4" t="str">
        <f t="shared" si="28"/>
        <v>40 17 821 0024</v>
      </c>
      <c r="D97" s="44">
        <f>IFERROR(SUMPRODUCT((Tableau2[Code barre]=C97)*(Tableau2[Box]=Listes!$C$1)*(Tableau2[Comp]=Listes!$A$3)*Tableau2[Entrées]),"")</f>
        <v>0</v>
      </c>
      <c r="E97" s="4" t="str">
        <f t="shared" si="29"/>
        <v>40 17 620 0035</v>
      </c>
      <c r="F97" s="44">
        <f>IFERROR(SUMPRODUCT((Tableau2[Code barre]=E97)*(Tableau2[Box]=Listes!$C$2)*(Tableau2[Comp]=Listes!$A$3)*Tableau2[Entrées]),"")</f>
        <v>0</v>
      </c>
      <c r="G97" s="4" t="str">
        <f t="shared" si="30"/>
        <v>40 17 954 18 35</v>
      </c>
      <c r="H97" s="3">
        <f>IFERROR(SUMPRODUCT((Tableau2[Code barre]=G97)*(Tableau2[Box]=Listes!$C$3)*(Tableau2[Comp]=Listes!$A$3)*Tableau2[Entrées]),"")</f>
        <v>0</v>
      </c>
      <c r="I97" s="4">
        <f t="shared" si="31"/>
        <v>0</v>
      </c>
      <c r="J97" s="3">
        <f>IFERROR(SUMPRODUCT((Tableau2[Code barre]=I97)*(Tableau2[Box]=Listes!$C$4)*(Tableau2[Comp]=Listes!$A$3)*Tableau2[Entrées]),"")</f>
        <v>0</v>
      </c>
      <c r="K97" s="4" t="str">
        <f t="shared" si="32"/>
        <v>40 28 871 0466</v>
      </c>
      <c r="L97" s="3">
        <f>IFERROR(SUMPRODUCT((Tableau2[Code barre]=K97)*(Tableau2[Box]=Listes!$C$5)*(Tableau2[Comp]=Listes!$A$3)*Tableau2[Entrées]),"")</f>
        <v>0</v>
      </c>
      <c r="M97" s="4" t="str">
        <f t="shared" si="33"/>
        <v>40 28 959 0633</v>
      </c>
      <c r="N97" s="3">
        <f>IFERROR(SUMPRODUCT((Tableau2[Code barre]=M97)*(Tableau2[Box]=Listes!$C$6)*(Tableau2[Comp]=Listes!$A$3)*Tableau2[Entrées]),"")</f>
        <v>0</v>
      </c>
      <c r="O97" s="4" t="str">
        <f t="shared" si="34"/>
        <v>40 28 871 0447</v>
      </c>
      <c r="P97" s="3">
        <f>IFERROR(SUMPRODUCT((Tableau2[Code barre]=O97)*(Tableau2[Box]=Listes!$C$7)*(Tableau2[Comp]=Listes!$A$3)*Tableau2[Entrées]),"")</f>
        <v>0</v>
      </c>
      <c r="Q97" s="4">
        <f t="shared" si="35"/>
        <v>0</v>
      </c>
      <c r="R97" s="3">
        <f>IFERROR(SUMPRODUCT((Tableau2[Code barre]=Q97)*(Tableau2[Box]=Listes!$C$8)*(Tableau2[Comp]=Listes!$A$3)*Tableau2[Entrées]),"")</f>
        <v>0</v>
      </c>
      <c r="S97" s="4">
        <f t="shared" si="36"/>
        <v>0</v>
      </c>
      <c r="T97" s="3">
        <f>IFERROR(SUMPRODUCT((Tableau2[Code barre]=S97)*(Tableau2[Box]=Listes!$C$9)*(Tableau2[Comp]=Listes!$A$3)*Tableau2[Entrées]),"")</f>
        <v>0</v>
      </c>
      <c r="U97" s="4">
        <f t="shared" si="37"/>
        <v>0</v>
      </c>
      <c r="V97" s="3">
        <f>IFERROR(SUMPRODUCT((Tableau2[Code barre]=U97)*(Tableau2[Box]=Listes!$C$10)*(Tableau2[Comp]=Listes!$A$3)*Tableau2[Entrées]),"")</f>
        <v>0</v>
      </c>
      <c r="W97" s="4">
        <f t="shared" si="38"/>
        <v>0</v>
      </c>
      <c r="X97" s="3">
        <f>IFERROR(SUMPRODUCT((Tableau2[Code barre]=W97)*(Tableau2[Box]=Listes!$C$11)*(Tableau2[Comp]=Listes!$A$3)*Tableau2[Entrées]),"")</f>
        <v>0</v>
      </c>
      <c r="Y97" s="4">
        <f t="shared" si="39"/>
        <v>0</v>
      </c>
      <c r="Z97" s="3">
        <f>IFERROR(SUMPRODUCT((Tableau2[Code barre]=Y97)*(Tableau2[Box]=Listes!$C$12)*(Tableau2[Comp]=Listes!$A$3)*Tableau2[Entrées]),"")</f>
        <v>0</v>
      </c>
      <c r="AA97" s="4">
        <f t="shared" si="40"/>
        <v>0</v>
      </c>
      <c r="AB97" s="3">
        <f>IFERROR(SUMPRODUCT((Tableau2[Code barre]=AA97)*(Tableau2[Box]=Listes!$C$13)*(Tableau2[Comp]=Listes!$A$3)*Tableau2[Entrées]),"")</f>
        <v>0</v>
      </c>
      <c r="AC97" s="4">
        <f t="shared" si="41"/>
        <v>0</v>
      </c>
      <c r="AD97" s="3">
        <f>IFERROR(SUMPRODUCT((Tableau2[Code barre]=AC97)*(Tableau2[Box]=Listes!$C$14)*(Tableau2[Comp]=Listes!$A$3)*Tableau2[Entrées]),"")</f>
        <v>0</v>
      </c>
    </row>
    <row r="98" spans="1:30" ht="14.4" customHeight="1" x14ac:dyDescent="0.3">
      <c r="A98" s="86"/>
      <c r="B98" s="69"/>
      <c r="C98" s="4" t="str">
        <f t="shared" si="28"/>
        <v>40 17 821 0336</v>
      </c>
      <c r="D98" s="44">
        <f>IFERROR(SUMPRODUCT((Tableau2[Code barre]=C98)*(Tableau2[Box]=Listes!$C$1)*(Tableau2[Comp]=Listes!$A$3)*Tableau2[Entrées]),"")</f>
        <v>0</v>
      </c>
      <c r="E98" s="4" t="str">
        <f t="shared" si="29"/>
        <v>40 17 620 0110</v>
      </c>
      <c r="F98" s="44">
        <f>IFERROR(SUMPRODUCT((Tableau2[Code barre]=E98)*(Tableau2[Box]=Listes!$C$2)*(Tableau2[Comp]=Listes!$A$3)*Tableau2[Entrées]),"")</f>
        <v>0</v>
      </c>
      <c r="G98" s="4" t="str">
        <f t="shared" si="30"/>
        <v>40 17 959 0101</v>
      </c>
      <c r="H98" s="3">
        <f>IFERROR(SUMPRODUCT((Tableau2[Code barre]=G98)*(Tableau2[Box]=Listes!$C$3)*(Tableau2[Comp]=Listes!$A$3)*Tableau2[Entrées]),"")</f>
        <v>0</v>
      </c>
      <c r="I98" s="4">
        <f t="shared" si="31"/>
        <v>0</v>
      </c>
      <c r="J98" s="3">
        <f>IFERROR(SUMPRODUCT((Tableau2[Code barre]=I98)*(Tableau2[Box]=Listes!$C$4)*(Tableau2[Comp]=Listes!$A$3)*Tableau2[Entrées]),"")</f>
        <v>0</v>
      </c>
      <c r="K98" s="4" t="str">
        <f t="shared" si="32"/>
        <v>40 28 851 0372</v>
      </c>
      <c r="L98" s="3">
        <f>IFERROR(SUMPRODUCT((Tableau2[Code barre]=K98)*(Tableau2[Box]=Listes!$C$5)*(Tableau2[Comp]=Listes!$A$3)*Tableau2[Entrées]),"")</f>
        <v>0</v>
      </c>
      <c r="M98" s="4" t="str">
        <f t="shared" si="33"/>
        <v>40 28 871 0507</v>
      </c>
      <c r="N98" s="3">
        <f>IFERROR(SUMPRODUCT((Tableau2[Code barre]=M98)*(Tableau2[Box]=Listes!$C$6)*(Tableau2[Comp]=Listes!$A$3)*Tableau2[Entrées]),"")</f>
        <v>0</v>
      </c>
      <c r="O98" s="4" t="str">
        <f t="shared" si="34"/>
        <v>40 28 971 0421</v>
      </c>
      <c r="P98" s="3">
        <f>IFERROR(SUMPRODUCT((Tableau2[Code barre]=O98)*(Tableau2[Box]=Listes!$C$7)*(Tableau2[Comp]=Listes!$A$3)*Tableau2[Entrées]),"")</f>
        <v>0</v>
      </c>
      <c r="Q98" s="4">
        <f t="shared" si="35"/>
        <v>0</v>
      </c>
      <c r="R98" s="3">
        <f>IFERROR(SUMPRODUCT((Tableau2[Code barre]=Q98)*(Tableau2[Box]=Listes!$C$8)*(Tableau2[Comp]=Listes!$A$3)*Tableau2[Entrées]),"")</f>
        <v>0</v>
      </c>
      <c r="S98" s="4">
        <f t="shared" si="36"/>
        <v>0</v>
      </c>
      <c r="T98" s="3">
        <f>IFERROR(SUMPRODUCT((Tableau2[Code barre]=S98)*(Tableau2[Box]=Listes!$C$9)*(Tableau2[Comp]=Listes!$A$3)*Tableau2[Entrées]),"")</f>
        <v>0</v>
      </c>
      <c r="U98" s="4">
        <f t="shared" si="37"/>
        <v>0</v>
      </c>
      <c r="V98" s="3">
        <f>IFERROR(SUMPRODUCT((Tableau2[Code barre]=U98)*(Tableau2[Box]=Listes!$C$10)*(Tableau2[Comp]=Listes!$A$3)*Tableau2[Entrées]),"")</f>
        <v>0</v>
      </c>
      <c r="W98" s="4">
        <f t="shared" si="38"/>
        <v>0</v>
      </c>
      <c r="X98" s="3">
        <f>IFERROR(SUMPRODUCT((Tableau2[Code barre]=W98)*(Tableau2[Box]=Listes!$C$11)*(Tableau2[Comp]=Listes!$A$3)*Tableau2[Entrées]),"")</f>
        <v>0</v>
      </c>
      <c r="Y98" s="4">
        <f t="shared" si="39"/>
        <v>0</v>
      </c>
      <c r="Z98" s="3">
        <f>IFERROR(SUMPRODUCT((Tableau2[Code barre]=Y98)*(Tableau2[Box]=Listes!$C$12)*(Tableau2[Comp]=Listes!$A$3)*Tableau2[Entrées]),"")</f>
        <v>0</v>
      </c>
      <c r="AA98" s="4">
        <f t="shared" si="40"/>
        <v>0</v>
      </c>
      <c r="AB98" s="3">
        <f>IFERROR(SUMPRODUCT((Tableau2[Code barre]=AA98)*(Tableau2[Box]=Listes!$C$13)*(Tableau2[Comp]=Listes!$A$3)*Tableau2[Entrées]),"")</f>
        <v>0</v>
      </c>
      <c r="AC98" s="4">
        <f t="shared" si="41"/>
        <v>0</v>
      </c>
      <c r="AD98" s="3">
        <f>IFERROR(SUMPRODUCT((Tableau2[Code barre]=AC98)*(Tableau2[Box]=Listes!$C$14)*(Tableau2[Comp]=Listes!$A$3)*Tableau2[Entrées]),"")</f>
        <v>0</v>
      </c>
    </row>
    <row r="99" spans="1:30" ht="14.4" customHeight="1" x14ac:dyDescent="0.3">
      <c r="A99" s="86"/>
      <c r="B99" s="69"/>
      <c r="C99" s="4" t="str">
        <f t="shared" si="28"/>
        <v>40 17 821 0209</v>
      </c>
      <c r="D99" s="44">
        <f>IFERROR(SUMPRODUCT((Tableau2[Code barre]=C99)*(Tableau2[Box]=Listes!$C$1)*(Tableau2[Comp]=Listes!$A$3)*Tableau2[Entrées]),"")</f>
        <v>0</v>
      </c>
      <c r="E99" s="4" t="str">
        <f t="shared" si="29"/>
        <v>40 17 810 0309</v>
      </c>
      <c r="F99" s="44">
        <f>IFERROR(SUMPRODUCT((Tableau2[Code barre]=E99)*(Tableau2[Box]=Listes!$C$2)*(Tableau2[Comp]=Listes!$A$3)*Tableau2[Entrées]),"")</f>
        <v>0</v>
      </c>
      <c r="G99" s="4" t="str">
        <f t="shared" si="30"/>
        <v>40 17 959 0085</v>
      </c>
      <c r="H99" s="3">
        <f>IFERROR(SUMPRODUCT((Tableau2[Code barre]=G99)*(Tableau2[Box]=Listes!$C$3)*(Tableau2[Comp]=Listes!$A$3)*Tableau2[Entrées]),"")</f>
        <v>0</v>
      </c>
      <c r="I99" s="4">
        <f t="shared" si="31"/>
        <v>0</v>
      </c>
      <c r="J99" s="3">
        <f>IFERROR(SUMPRODUCT((Tableau2[Code barre]=I99)*(Tableau2[Box]=Listes!$C$4)*(Tableau2[Comp]=Listes!$A$3)*Tableau2[Entrées]),"")</f>
        <v>0</v>
      </c>
      <c r="K99" s="4" t="str">
        <f t="shared" si="32"/>
        <v>40 28 871  0520</v>
      </c>
      <c r="L99" s="3">
        <f>IFERROR(SUMPRODUCT((Tableau2[Code barre]=K99)*(Tableau2[Box]=Listes!$C$5)*(Tableau2[Comp]=Listes!$A$3)*Tableau2[Entrées]),"")</f>
        <v>0</v>
      </c>
      <c r="M99" s="4" t="str">
        <f t="shared" si="33"/>
        <v>40 28 857 0414</v>
      </c>
      <c r="N99" s="3">
        <f>IFERROR(SUMPRODUCT((Tableau2[Code barre]=M99)*(Tableau2[Box]=Listes!$C$6)*(Tableau2[Comp]=Listes!$A$3)*Tableau2[Entrées]),"")</f>
        <v>0</v>
      </c>
      <c r="O99" s="4" t="str">
        <f t="shared" si="34"/>
        <v>40 28 832 0146</v>
      </c>
      <c r="P99" s="3">
        <f>IFERROR(SUMPRODUCT((Tableau2[Code barre]=O99)*(Tableau2[Box]=Listes!$C$7)*(Tableau2[Comp]=Listes!$A$3)*Tableau2[Entrées]),"")</f>
        <v>0</v>
      </c>
      <c r="Q99" s="4">
        <f t="shared" si="35"/>
        <v>0</v>
      </c>
      <c r="R99" s="3">
        <f>IFERROR(SUMPRODUCT((Tableau2[Code barre]=Q99)*(Tableau2[Box]=Listes!$C$8)*(Tableau2[Comp]=Listes!$A$3)*Tableau2[Entrées]),"")</f>
        <v>0</v>
      </c>
      <c r="S99" s="4">
        <f t="shared" si="36"/>
        <v>0</v>
      </c>
      <c r="T99" s="3">
        <f>IFERROR(SUMPRODUCT((Tableau2[Code barre]=S99)*(Tableau2[Box]=Listes!$C$9)*(Tableau2[Comp]=Listes!$A$3)*Tableau2[Entrées]),"")</f>
        <v>0</v>
      </c>
      <c r="U99" s="4">
        <f t="shared" si="37"/>
        <v>0</v>
      </c>
      <c r="V99" s="3">
        <f>IFERROR(SUMPRODUCT((Tableau2[Code barre]=U99)*(Tableau2[Box]=Listes!$C$10)*(Tableau2[Comp]=Listes!$A$3)*Tableau2[Entrées]),"")</f>
        <v>0</v>
      </c>
      <c r="W99" s="4">
        <f t="shared" si="38"/>
        <v>0</v>
      </c>
      <c r="X99" s="3">
        <f>IFERROR(SUMPRODUCT((Tableau2[Code barre]=W99)*(Tableau2[Box]=Listes!$C$11)*(Tableau2[Comp]=Listes!$A$3)*Tableau2[Entrées]),"")</f>
        <v>0</v>
      </c>
      <c r="Y99" s="4">
        <f t="shared" si="39"/>
        <v>0</v>
      </c>
      <c r="Z99" s="3">
        <f>IFERROR(SUMPRODUCT((Tableau2[Code barre]=Y99)*(Tableau2[Box]=Listes!$C$12)*(Tableau2[Comp]=Listes!$A$3)*Tableau2[Entrées]),"")</f>
        <v>0</v>
      </c>
      <c r="AA99" s="4">
        <f t="shared" si="40"/>
        <v>0</v>
      </c>
      <c r="AB99" s="3">
        <f>IFERROR(SUMPRODUCT((Tableau2[Code barre]=AA99)*(Tableau2[Box]=Listes!$C$13)*(Tableau2[Comp]=Listes!$A$3)*Tableau2[Entrées]),"")</f>
        <v>0</v>
      </c>
      <c r="AC99" s="4">
        <f t="shared" si="41"/>
        <v>0</v>
      </c>
      <c r="AD99" s="3">
        <f>IFERROR(SUMPRODUCT((Tableau2[Code barre]=AC99)*(Tableau2[Box]=Listes!$C$14)*(Tableau2[Comp]=Listes!$A$3)*Tableau2[Entrées]),"")</f>
        <v>0</v>
      </c>
    </row>
    <row r="100" spans="1:30" ht="14.4" customHeight="1" x14ac:dyDescent="0.3">
      <c r="A100" s="86"/>
      <c r="B100" s="69"/>
      <c r="C100" s="4" t="str">
        <f t="shared" si="28"/>
        <v>40 17 821 0337</v>
      </c>
      <c r="D100" s="44">
        <f>IFERROR(SUMPRODUCT((Tableau2[Code barre]=C100)*(Tableau2[Box]=Listes!$C$1)*(Tableau2[Comp]=Listes!$A$3)*Tableau2[Entrées]),"")</f>
        <v>0</v>
      </c>
      <c r="E100" s="4" t="str">
        <f t="shared" si="29"/>
        <v>40 17 821 0198</v>
      </c>
      <c r="F100" s="44">
        <f>IFERROR(SUMPRODUCT((Tableau2[Code barre]=E100)*(Tableau2[Box]=Listes!$C$2)*(Tableau2[Comp]=Listes!$A$3)*Tableau2[Entrées]),"")</f>
        <v>0</v>
      </c>
      <c r="G100" s="4" t="str">
        <f t="shared" si="30"/>
        <v>40 17 944 0065</v>
      </c>
      <c r="H100" s="3">
        <f>IFERROR(SUMPRODUCT((Tableau2[Code barre]=G100)*(Tableau2[Box]=Listes!$C$3)*(Tableau2[Comp]=Listes!$A$3)*Tableau2[Entrées]),"")</f>
        <v>0</v>
      </c>
      <c r="I100" s="4">
        <f t="shared" si="31"/>
        <v>0</v>
      </c>
      <c r="J100" s="3">
        <f>IFERROR(SUMPRODUCT((Tableau2[Code barre]=I100)*(Tableau2[Box]=Listes!$C$4)*(Tableau2[Comp]=Listes!$A$3)*Tableau2[Entrées]),"")</f>
        <v>0</v>
      </c>
      <c r="K100" s="4" t="str">
        <f t="shared" si="32"/>
        <v>40 28 956 0816</v>
      </c>
      <c r="L100" s="3">
        <f>IFERROR(SUMPRODUCT((Tableau2[Code barre]=K100)*(Tableau2[Box]=Listes!$C$5)*(Tableau2[Comp]=Listes!$A$3)*Tableau2[Entrées]),"")</f>
        <v>0</v>
      </c>
      <c r="M100" s="4" t="str">
        <f t="shared" si="33"/>
        <v>40 28 857 0443</v>
      </c>
      <c r="N100" s="3">
        <f>IFERROR(SUMPRODUCT((Tableau2[Code barre]=M100)*(Tableau2[Box]=Listes!$C$6)*(Tableau2[Comp]=Listes!$A$3)*Tableau2[Entrées]),"")</f>
        <v>0</v>
      </c>
      <c r="O100" s="4" t="str">
        <f t="shared" si="34"/>
        <v>40 28 857 0410</v>
      </c>
      <c r="P100" s="3">
        <f>IFERROR(SUMPRODUCT((Tableau2[Code barre]=O100)*(Tableau2[Box]=Listes!$C$7)*(Tableau2[Comp]=Listes!$A$3)*Tableau2[Entrées]),"")</f>
        <v>0</v>
      </c>
      <c r="Q100" s="4">
        <f t="shared" si="35"/>
        <v>0</v>
      </c>
      <c r="R100" s="3">
        <f>IFERROR(SUMPRODUCT((Tableau2[Code barre]=Q100)*(Tableau2[Box]=Listes!$C$8)*(Tableau2[Comp]=Listes!$A$3)*Tableau2[Entrées]),"")</f>
        <v>0</v>
      </c>
      <c r="S100" s="4">
        <f t="shared" si="36"/>
        <v>0</v>
      </c>
      <c r="T100" s="3">
        <f>IFERROR(SUMPRODUCT((Tableau2[Code barre]=S100)*(Tableau2[Box]=Listes!$C$9)*(Tableau2[Comp]=Listes!$A$3)*Tableau2[Entrées]),"")</f>
        <v>0</v>
      </c>
      <c r="U100" s="4">
        <f t="shared" si="37"/>
        <v>0</v>
      </c>
      <c r="V100" s="3">
        <f>IFERROR(SUMPRODUCT((Tableau2[Code barre]=U100)*(Tableau2[Box]=Listes!$C$10)*(Tableau2[Comp]=Listes!$A$3)*Tableau2[Entrées]),"")</f>
        <v>0</v>
      </c>
      <c r="W100" s="4">
        <f t="shared" si="38"/>
        <v>0</v>
      </c>
      <c r="X100" s="3">
        <f>IFERROR(SUMPRODUCT((Tableau2[Code barre]=W100)*(Tableau2[Box]=Listes!$C$11)*(Tableau2[Comp]=Listes!$A$3)*Tableau2[Entrées]),"")</f>
        <v>0</v>
      </c>
      <c r="Y100" s="4">
        <f t="shared" si="39"/>
        <v>0</v>
      </c>
      <c r="Z100" s="3">
        <f>IFERROR(SUMPRODUCT((Tableau2[Code barre]=Y100)*(Tableau2[Box]=Listes!$C$12)*(Tableau2[Comp]=Listes!$A$3)*Tableau2[Entrées]),"")</f>
        <v>0</v>
      </c>
      <c r="AA100" s="4">
        <f t="shared" si="40"/>
        <v>0</v>
      </c>
      <c r="AB100" s="3">
        <f>IFERROR(SUMPRODUCT((Tableau2[Code barre]=AA100)*(Tableau2[Box]=Listes!$C$13)*(Tableau2[Comp]=Listes!$A$3)*Tableau2[Entrées]),"")</f>
        <v>0</v>
      </c>
      <c r="AC100" s="4">
        <f t="shared" si="41"/>
        <v>0</v>
      </c>
      <c r="AD100" s="3">
        <f>IFERROR(SUMPRODUCT((Tableau2[Code barre]=AC100)*(Tableau2[Box]=Listes!$C$14)*(Tableau2[Comp]=Listes!$A$3)*Tableau2[Entrées]),"")</f>
        <v>0</v>
      </c>
    </row>
    <row r="101" spans="1:30" ht="17.399999999999999" customHeight="1" x14ac:dyDescent="0.3">
      <c r="A101" s="86"/>
      <c r="B101" s="69"/>
      <c r="C101" s="4" t="str">
        <f t="shared" si="28"/>
        <v>40 17 921 0096</v>
      </c>
      <c r="D101" s="44">
        <f>IFERROR(SUMPRODUCT((Tableau2[Code barre]=C101)*(Tableau2[Box]=Listes!$C$1)*(Tableau2[Comp]=Listes!$A$3)*Tableau2[Entrées]),"")</f>
        <v>0</v>
      </c>
      <c r="E101" s="4">
        <f t="shared" si="29"/>
        <v>0</v>
      </c>
      <c r="F101" s="44">
        <f>IFERROR(SUMPRODUCT((Tableau2[Code barre]=E101)*(Tableau2[Box]=Listes!$C$2)*(Tableau2[Comp]=Listes!$A$3)*Tableau2[Entrées]),"")</f>
        <v>0</v>
      </c>
      <c r="G101" s="4" t="str">
        <f t="shared" si="30"/>
        <v>40 17 954 1818</v>
      </c>
      <c r="H101" s="3">
        <f>IFERROR(SUMPRODUCT((Tableau2[Code barre]=G101)*(Tableau2[Box]=Listes!$C$3)*(Tableau2[Comp]=Listes!$A$3)*Tableau2[Entrées]),"")</f>
        <v>0</v>
      </c>
      <c r="I101" s="4">
        <f t="shared" si="31"/>
        <v>0</v>
      </c>
      <c r="J101" s="3">
        <f>IFERROR(SUMPRODUCT((Tableau2[Code barre]=I101)*(Tableau2[Box]=Listes!$C$4)*(Tableau2[Comp]=Listes!$A$3)*Tableau2[Entrées]),"")</f>
        <v>0</v>
      </c>
      <c r="K101" s="4" t="str">
        <f t="shared" si="32"/>
        <v>40 28 815 0136</v>
      </c>
      <c r="L101" s="3">
        <f>IFERROR(SUMPRODUCT((Tableau2[Code barre]=K101)*(Tableau2[Box]=Listes!$C$5)*(Tableau2[Comp]=Listes!$A$3)*Tableau2[Entrées]),"")</f>
        <v>0</v>
      </c>
      <c r="M101" s="4" t="str">
        <f t="shared" si="33"/>
        <v>40 28 871 0506</v>
      </c>
      <c r="N101" s="3">
        <f>IFERROR(SUMPRODUCT((Tableau2[Code barre]=M101)*(Tableau2[Box]=Listes!$C$6)*(Tableau2[Comp]=Listes!$A$3)*Tableau2[Entrées]),"")</f>
        <v>0</v>
      </c>
      <c r="O101" s="4" t="str">
        <f t="shared" si="34"/>
        <v>40 28 849 0356</v>
      </c>
      <c r="P101" s="3">
        <f>IFERROR(SUMPRODUCT((Tableau2[Code barre]=O101)*(Tableau2[Box]=Listes!$C$7)*(Tableau2[Comp]=Listes!$A$3)*Tableau2[Entrées]),"")</f>
        <v>0</v>
      </c>
      <c r="Q101" s="4">
        <f t="shared" si="35"/>
        <v>0</v>
      </c>
      <c r="R101" s="3">
        <f>IFERROR(SUMPRODUCT((Tableau2[Code barre]=Q101)*(Tableau2[Box]=Listes!$C$8)*(Tableau2[Comp]=Listes!$A$3)*Tableau2[Entrées]),"")</f>
        <v>0</v>
      </c>
      <c r="S101" s="4">
        <f t="shared" si="36"/>
        <v>0</v>
      </c>
      <c r="T101" s="3">
        <f>IFERROR(SUMPRODUCT((Tableau2[Code barre]=S101)*(Tableau2[Box]=Listes!$C$9)*(Tableau2[Comp]=Listes!$A$3)*Tableau2[Entrées]),"")</f>
        <v>0</v>
      </c>
      <c r="U101" s="4">
        <f t="shared" si="37"/>
        <v>0</v>
      </c>
      <c r="V101" s="3">
        <f>IFERROR(SUMPRODUCT((Tableau2[Code barre]=U101)*(Tableau2[Box]=Listes!$C$10)*(Tableau2[Comp]=Listes!$A$3)*Tableau2[Entrées]),"")</f>
        <v>0</v>
      </c>
      <c r="W101" s="4">
        <f t="shared" si="38"/>
        <v>0</v>
      </c>
      <c r="X101" s="3">
        <f>IFERROR(SUMPRODUCT((Tableau2[Code barre]=W101)*(Tableau2[Box]=Listes!$C$11)*(Tableau2[Comp]=Listes!$A$3)*Tableau2[Entrées]),"")</f>
        <v>0</v>
      </c>
      <c r="Y101" s="4">
        <f t="shared" si="39"/>
        <v>0</v>
      </c>
      <c r="Z101" s="3">
        <f>IFERROR(SUMPRODUCT((Tableau2[Code barre]=Y101)*(Tableau2[Box]=Listes!$C$12)*(Tableau2[Comp]=Listes!$A$3)*Tableau2[Entrées]),"")</f>
        <v>0</v>
      </c>
      <c r="AA101" s="4">
        <f t="shared" si="40"/>
        <v>0</v>
      </c>
      <c r="AB101" s="3">
        <f>IFERROR(SUMPRODUCT((Tableau2[Code barre]=AA101)*(Tableau2[Box]=Listes!$C$13)*(Tableau2[Comp]=Listes!$A$3)*Tableau2[Entrées]),"")</f>
        <v>0</v>
      </c>
      <c r="AC101" s="4">
        <f t="shared" si="41"/>
        <v>0</v>
      </c>
      <c r="AD101" s="3">
        <f>IFERROR(SUMPRODUCT((Tableau2[Code barre]=AC101)*(Tableau2[Box]=Listes!$C$14)*(Tableau2[Comp]=Listes!$A$3)*Tableau2[Entrées]),"")</f>
        <v>0</v>
      </c>
    </row>
    <row r="102" spans="1:30" ht="17.399999999999999" customHeight="1" x14ac:dyDescent="0.3">
      <c r="A102" s="86"/>
      <c r="B102" s="69"/>
      <c r="C102" s="4">
        <f t="shared" si="28"/>
        <v>0</v>
      </c>
      <c r="D102" s="44">
        <f>IFERROR(SUMPRODUCT((Tableau2[Code barre]=C102)*(Tableau2[Box]=Listes!$C$1)*(Tableau2[Comp]=Listes!$A$3)*Tableau2[Entrées]),"")</f>
        <v>0</v>
      </c>
      <c r="E102" s="4">
        <f t="shared" si="29"/>
        <v>0</v>
      </c>
      <c r="F102" s="44">
        <f>IFERROR(SUMPRODUCT((Tableau2[Code barre]=E102)*(Tableau2[Box]=Listes!$C$2)*(Tableau2[Comp]=Listes!$A$3)*Tableau2[Entrées]),"")</f>
        <v>0</v>
      </c>
      <c r="G102" s="4" t="str">
        <f t="shared" si="30"/>
        <v>40 17 944 0384</v>
      </c>
      <c r="H102" s="3">
        <f>IFERROR(SUMPRODUCT((Tableau2[Code barre]=G102)*(Tableau2[Box]=Listes!$C$3)*(Tableau2[Comp]=Listes!$A$3)*Tableau2[Entrées]),"")</f>
        <v>0</v>
      </c>
      <c r="I102" s="4">
        <f t="shared" si="31"/>
        <v>0</v>
      </c>
      <c r="J102" s="3">
        <f>IFERROR(SUMPRODUCT((Tableau2[Code barre]=I102)*(Tableau2[Box]=Listes!$C$4)*(Tableau2[Comp]=Listes!$A$3)*Tableau2[Entrées]),"")</f>
        <v>0</v>
      </c>
      <c r="K102" s="4" t="str">
        <f t="shared" si="32"/>
        <v>40 28 810 1279</v>
      </c>
      <c r="L102" s="3">
        <f>IFERROR(SUMPRODUCT((Tableau2[Code barre]=K102)*(Tableau2[Box]=Listes!$C$5)*(Tableau2[Comp]=Listes!$A$3)*Tableau2[Entrées]),"")</f>
        <v>0</v>
      </c>
      <c r="M102" s="4" t="str">
        <f t="shared" si="33"/>
        <v>40 28 959 0698</v>
      </c>
      <c r="N102" s="3">
        <f>IFERROR(SUMPRODUCT((Tableau2[Code barre]=M102)*(Tableau2[Box]=Listes!$C$6)*(Tableau2[Comp]=Listes!$A$3)*Tableau2[Entrées]),"")</f>
        <v>0</v>
      </c>
      <c r="O102" s="4" t="str">
        <f t="shared" si="34"/>
        <v>40 28 846 0106</v>
      </c>
      <c r="P102" s="3">
        <f>IFERROR(SUMPRODUCT((Tableau2[Code barre]=O102)*(Tableau2[Box]=Listes!$C$7)*(Tableau2[Comp]=Listes!$A$3)*Tableau2[Entrées]),"")</f>
        <v>0</v>
      </c>
      <c r="Q102" s="4">
        <f t="shared" si="35"/>
        <v>0</v>
      </c>
      <c r="R102" s="3">
        <f>IFERROR(SUMPRODUCT((Tableau2[Code barre]=Q102)*(Tableau2[Box]=Listes!$C$8)*(Tableau2[Comp]=Listes!$A$3)*Tableau2[Entrées]),"")</f>
        <v>0</v>
      </c>
      <c r="S102" s="4">
        <f t="shared" si="36"/>
        <v>0</v>
      </c>
      <c r="T102" s="3">
        <f>IFERROR(SUMPRODUCT((Tableau2[Code barre]=S102)*(Tableau2[Box]=Listes!$C$9)*(Tableau2[Comp]=Listes!$A$3)*Tableau2[Entrées]),"")</f>
        <v>0</v>
      </c>
      <c r="U102" s="4">
        <f t="shared" si="37"/>
        <v>0</v>
      </c>
      <c r="V102" s="3">
        <f>IFERROR(SUMPRODUCT((Tableau2[Code barre]=U102)*(Tableau2[Box]=Listes!$C$10)*(Tableau2[Comp]=Listes!$A$3)*Tableau2[Entrées]),"")</f>
        <v>0</v>
      </c>
      <c r="W102" s="4">
        <f t="shared" si="38"/>
        <v>0</v>
      </c>
      <c r="X102" s="3">
        <f>IFERROR(SUMPRODUCT((Tableau2[Code barre]=W102)*(Tableau2[Box]=Listes!$C$11)*(Tableau2[Comp]=Listes!$A$3)*Tableau2[Entrées]),"")</f>
        <v>0</v>
      </c>
      <c r="Y102" s="4">
        <f t="shared" si="39"/>
        <v>0</v>
      </c>
      <c r="Z102" s="3">
        <f>IFERROR(SUMPRODUCT((Tableau2[Code barre]=Y102)*(Tableau2[Box]=Listes!$C$12)*(Tableau2[Comp]=Listes!$A$3)*Tableau2[Entrées]),"")</f>
        <v>0</v>
      </c>
      <c r="AA102" s="4">
        <f t="shared" si="40"/>
        <v>0</v>
      </c>
      <c r="AB102" s="3">
        <f>IFERROR(SUMPRODUCT((Tableau2[Code barre]=AA102)*(Tableau2[Box]=Listes!$C$13)*(Tableau2[Comp]=Listes!$A$3)*Tableau2[Entrées]),"")</f>
        <v>0</v>
      </c>
      <c r="AC102" s="4">
        <f t="shared" si="41"/>
        <v>0</v>
      </c>
      <c r="AD102" s="3">
        <f>IFERROR(SUMPRODUCT((Tableau2[Code barre]=AC102)*(Tableau2[Box]=Listes!$C$14)*(Tableau2[Comp]=Listes!$A$3)*Tableau2[Entrées]),"")</f>
        <v>0</v>
      </c>
    </row>
    <row r="103" spans="1:30" x14ac:dyDescent="0.3">
      <c r="A103" s="86"/>
      <c r="B103" s="2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76"/>
      <c r="W103" s="77"/>
      <c r="X103" s="77"/>
      <c r="Y103" s="77"/>
      <c r="Z103" s="77"/>
      <c r="AA103" s="77"/>
      <c r="AB103" s="77"/>
      <c r="AC103" s="77"/>
      <c r="AD103" s="77"/>
    </row>
    <row r="104" spans="1:30" x14ac:dyDescent="0.3">
      <c r="A104" s="86"/>
      <c r="B104" s="68" t="s">
        <v>17</v>
      </c>
      <c r="C104" s="3" t="str">
        <f t="shared" ref="C104:C119" si="42">+C45</f>
        <v>40 17 921 0094</v>
      </c>
      <c r="D104" s="44">
        <f>IFERROR(SUMPRODUCT((Tableau2[Code barre]=C104)*(Tableau2[Box]=Listes!$C$1)*(Tableau2[Comp]=Listes!$A$4)*Tableau2[Entrées]),"")</f>
        <v>0</v>
      </c>
      <c r="E104" s="3" t="str">
        <f t="shared" ref="E104:E119" si="43">+E45</f>
        <v>40 17 821 0192</v>
      </c>
      <c r="F104" s="44">
        <f>IFERROR(SUMPRODUCT((Tableau2[Code barre]=E104)*(Tableau2[Box]=Listes!$C$2)*(Tableau2[Comp]=Listes!$A$4)*Tableau2[Entrées]),"")</f>
        <v>0</v>
      </c>
      <c r="G104" s="3" t="str">
        <f t="shared" ref="G104:G119" si="44">+G45</f>
        <v>40 17 954 1837</v>
      </c>
      <c r="H104" s="3">
        <f>IFERROR(SUMPRODUCT((Tableau2[Code barre]=G104)*(Tableau2[Box]=Listes!$C$3)*(Tableau2[Comp]=Listes!$A$4)*Tableau2[Entrées]),"")</f>
        <v>0</v>
      </c>
      <c r="I104" s="3">
        <f t="shared" ref="I104:I119" si="45">+I45</f>
        <v>0</v>
      </c>
      <c r="J104" s="3">
        <f>IFERROR(SUMPRODUCT((Tableau2[Code barre]=I104)*(Tableau2[Box]=Listes!$C$4)*(Tableau2[Comp]=Listes!$A$4)*Tableau2[Entrées]),"")</f>
        <v>0</v>
      </c>
      <c r="K104" s="3" t="str">
        <f t="shared" ref="K104:K119" si="46">+K45</f>
        <v>40 28 810  1279</v>
      </c>
      <c r="L104" s="3">
        <f>IFERROR(SUMPRODUCT((Tableau2[Code barre]=K104)*(Tableau2[Box]=Listes!$C$5)*(Tableau2[Comp]=Listes!$A$4)*Tableau2[Entrées]),"")</f>
        <v>0</v>
      </c>
      <c r="M104" s="3" t="str">
        <f t="shared" ref="M104:M119" si="47">+M45</f>
        <v>40 28 857 0444</v>
      </c>
      <c r="N104" s="3">
        <f>IFERROR(SUMPRODUCT((Tableau2[Code barre]=M104)*(Tableau2[Box]=Listes!$C$6)*(Tableau2[Comp]=Listes!$A$4)*Tableau2[Entrées]),"")</f>
        <v>0</v>
      </c>
      <c r="O104" s="3">
        <f t="shared" ref="O104:O119" si="48">+O45</f>
        <v>0</v>
      </c>
      <c r="P104" s="3">
        <f>IFERROR(SUMPRODUCT((Tableau2[Code barre]=O104)*(Tableau2[Box]=Listes!$C$7)*(Tableau2[Comp]=Listes!$A$4)*Tableau2[Entrées]),"")</f>
        <v>0</v>
      </c>
      <c r="Q104" s="3">
        <f t="shared" ref="Q104:Q119" si="49">+Q45</f>
        <v>0</v>
      </c>
      <c r="R104" s="3">
        <f>IFERROR(SUMPRODUCT((Tableau2[Code barre]=Q104)*(Tableau2[Box]=Listes!$C$8)*(Tableau2[Comp]=Listes!$A$4)*Tableau2[Entrées]),"")</f>
        <v>0</v>
      </c>
      <c r="S104" s="3">
        <f t="shared" ref="S104:S119" si="50">+S45</f>
        <v>0</v>
      </c>
      <c r="T104" s="3">
        <f>IFERROR(SUMPRODUCT((Tableau2[Code barre]=S104)*(Tableau2[Box]=Listes!$C$9)*(Tableau2[Comp]=Listes!$A$4)*Tableau2[Entrées]),"")</f>
        <v>0</v>
      </c>
      <c r="U104" s="3">
        <f t="shared" ref="U104:U119" si="51">+U45</f>
        <v>0</v>
      </c>
      <c r="V104" s="3">
        <f>IFERROR(SUMPRODUCT((Tableau2[Code barre]=U104)*(Tableau2[Box]=Listes!$C$10)*(Tableau2[Comp]=Listes!$A$4)*Tableau2[Entrées]),"")</f>
        <v>0</v>
      </c>
      <c r="W104" s="3">
        <f t="shared" ref="W104:W119" si="52">+W45</f>
        <v>0</v>
      </c>
      <c r="X104" s="3">
        <f>IFERROR(SUMPRODUCT((Tableau2[Code barre]=W104)*(Tableau2[Box]=Listes!$C$11)*(Tableau2[Comp]=Listes!$A$4)*Tableau2[Entrées]),"")</f>
        <v>0</v>
      </c>
      <c r="Y104" s="3">
        <f t="shared" ref="Y104:Y119" si="53">+Y45</f>
        <v>0</v>
      </c>
      <c r="Z104" s="3">
        <f>IFERROR(SUMPRODUCT((Tableau2[Code barre]=Y104)*(Tableau2[Box]=Listes!$C$12)*(Tableau2[Comp]=Listes!$A$4)*Tableau2[Entrées]),"")</f>
        <v>0</v>
      </c>
      <c r="AA104" s="3">
        <f t="shared" ref="AA104:AA119" si="54">+AA45</f>
        <v>0</v>
      </c>
      <c r="AB104" s="3">
        <f>IFERROR(SUMPRODUCT((Tableau2[Code barre]=AA104)*(Tableau2[Box]=Listes!$C$13)*(Tableau2[Comp]=Listes!$A$4)*Tableau2[Entrées]),"")</f>
        <v>0</v>
      </c>
      <c r="AC104" s="3">
        <f t="shared" ref="AC104:AC119" si="55">+AC45</f>
        <v>0</v>
      </c>
      <c r="AD104" s="3">
        <f>IFERROR(SUMPRODUCT((Tableau2[Code barre]=AC104)*(Tableau2[Box]=Listes!$C$14)*(Tableau2[Comp]=Listes!$A$4)*Tableau2[Entrées]),"")</f>
        <v>0</v>
      </c>
    </row>
    <row r="105" spans="1:30" x14ac:dyDescent="0.3">
      <c r="A105" s="86"/>
      <c r="B105" s="69"/>
      <c r="C105" s="3" t="str">
        <f t="shared" si="42"/>
        <v>40 17 921 0093</v>
      </c>
      <c r="D105" s="44">
        <f>IFERROR(SUMPRODUCT((Tableau2[Code barre]=C105)*(Tableau2[Box]=Listes!$C$1)*(Tableau2[Comp]=Listes!$A$4)*Tableau2[Entrées]),"")</f>
        <v>0</v>
      </c>
      <c r="E105" s="3" t="str">
        <f t="shared" si="43"/>
        <v>40 17 821 0199</v>
      </c>
      <c r="F105" s="44">
        <f>IFERROR(SUMPRODUCT((Tableau2[Code barre]=E105)*(Tableau2[Box]=Listes!$C$2)*(Tableau2[Comp]=Listes!$A$4)*Tableau2[Entrées]),"")</f>
        <v>0</v>
      </c>
      <c r="G105" s="3" t="str">
        <f t="shared" si="44"/>
        <v>40 17 954 18 94</v>
      </c>
      <c r="H105" s="3">
        <f>IFERROR(SUMPRODUCT((Tableau2[Code barre]=G105)*(Tableau2[Box]=Listes!$C$3)*(Tableau2[Comp]=Listes!$A$4)*Tableau2[Entrées]),"")</f>
        <v>0</v>
      </c>
      <c r="I105" s="3">
        <f t="shared" si="45"/>
        <v>0</v>
      </c>
      <c r="J105" s="3">
        <f>IFERROR(SUMPRODUCT((Tableau2[Code barre]=I105)*(Tableau2[Box]=Listes!$C$4)*(Tableau2[Comp]=Listes!$A$4)*Tableau2[Entrées]),"")</f>
        <v>0</v>
      </c>
      <c r="K105" s="3" t="str">
        <f t="shared" si="46"/>
        <v>40 28 975 0093</v>
      </c>
      <c r="L105" s="3">
        <f>IFERROR(SUMPRODUCT((Tableau2[Code barre]=K105)*(Tableau2[Box]=Listes!$C$5)*(Tableau2[Comp]=Listes!$A$4)*Tableau2[Entrées]),"")</f>
        <v>0</v>
      </c>
      <c r="M105" s="3" t="str">
        <f t="shared" si="47"/>
        <v>40 28 857 0427</v>
      </c>
      <c r="N105" s="3">
        <f>IFERROR(SUMPRODUCT((Tableau2[Code barre]=M105)*(Tableau2[Box]=Listes!$C$6)*(Tableau2[Comp]=Listes!$A$4)*Tableau2[Entrées]),"")</f>
        <v>0</v>
      </c>
      <c r="O105" s="3">
        <f t="shared" si="48"/>
        <v>0</v>
      </c>
      <c r="P105" s="3">
        <f>IFERROR(SUMPRODUCT((Tableau2[Code barre]=O105)*(Tableau2[Box]=Listes!$C$7)*(Tableau2[Comp]=Listes!$A$4)*Tableau2[Entrées]),"")</f>
        <v>0</v>
      </c>
      <c r="Q105" s="3">
        <f t="shared" si="49"/>
        <v>0</v>
      </c>
      <c r="R105" s="3">
        <f>IFERROR(SUMPRODUCT((Tableau2[Code barre]=Q105)*(Tableau2[Box]=Listes!$C$8)*(Tableau2[Comp]=Listes!$A$4)*Tableau2[Entrées]),"")</f>
        <v>0</v>
      </c>
      <c r="S105" s="3">
        <f t="shared" si="50"/>
        <v>0</v>
      </c>
      <c r="T105" s="3">
        <f>IFERROR(SUMPRODUCT((Tableau2[Code barre]=S105)*(Tableau2[Box]=Listes!$C$9)*(Tableau2[Comp]=Listes!$A$4)*Tableau2[Entrées]),"")</f>
        <v>0</v>
      </c>
      <c r="U105" s="3">
        <f t="shared" si="51"/>
        <v>0</v>
      </c>
      <c r="V105" s="3">
        <f>IFERROR(SUMPRODUCT((Tableau2[Code barre]=U105)*(Tableau2[Box]=Listes!$C$10)*(Tableau2[Comp]=Listes!$A$4)*Tableau2[Entrées]),"")</f>
        <v>0</v>
      </c>
      <c r="W105" s="3">
        <f t="shared" si="52"/>
        <v>0</v>
      </c>
      <c r="X105" s="3">
        <f>IFERROR(SUMPRODUCT((Tableau2[Code barre]=W105)*(Tableau2[Box]=Listes!$C$11)*(Tableau2[Comp]=Listes!$A$4)*Tableau2[Entrées]),"")</f>
        <v>0</v>
      </c>
      <c r="Y105" s="3">
        <f t="shared" si="53"/>
        <v>0</v>
      </c>
      <c r="Z105" s="3">
        <f>IFERROR(SUMPRODUCT((Tableau2[Code barre]=Y105)*(Tableau2[Box]=Listes!$C$12)*(Tableau2[Comp]=Listes!$A$4)*Tableau2[Entrées]),"")</f>
        <v>0</v>
      </c>
      <c r="AA105" s="3">
        <f t="shared" si="54"/>
        <v>0</v>
      </c>
      <c r="AB105" s="3">
        <f>IFERROR(SUMPRODUCT((Tableau2[Code barre]=AA105)*(Tableau2[Box]=Listes!$C$13)*(Tableau2[Comp]=Listes!$A$4)*Tableau2[Entrées]),"")</f>
        <v>0</v>
      </c>
      <c r="AC105" s="3">
        <f t="shared" si="55"/>
        <v>0</v>
      </c>
      <c r="AD105" s="3">
        <f>IFERROR(SUMPRODUCT((Tableau2[Code barre]=AC105)*(Tableau2[Box]=Listes!$C$14)*(Tableau2[Comp]=Listes!$A$4)*Tableau2[Entrées]),"")</f>
        <v>0</v>
      </c>
    </row>
    <row r="106" spans="1:30" x14ac:dyDescent="0.3">
      <c r="A106" s="86"/>
      <c r="B106" s="69"/>
      <c r="C106" s="3" t="str">
        <f t="shared" si="42"/>
        <v>40 17 921 0095</v>
      </c>
      <c r="D106" s="44">
        <f>IFERROR(SUMPRODUCT((Tableau2[Code barre]=C106)*(Tableau2[Box]=Listes!$C$1)*(Tableau2[Comp]=Listes!$A$4)*Tableau2[Entrées]),"")</f>
        <v>0</v>
      </c>
      <c r="E106" s="3" t="str">
        <f t="shared" si="43"/>
        <v>40 17 620 0102</v>
      </c>
      <c r="F106" s="44">
        <f>IFERROR(SUMPRODUCT((Tableau2[Code barre]=E106)*(Tableau2[Box]=Listes!$C$2)*(Tableau2[Comp]=Listes!$A$4)*Tableau2[Entrées]),"")</f>
        <v>0</v>
      </c>
      <c r="G106" s="3" t="str">
        <f t="shared" si="44"/>
        <v>40 17 954 1918</v>
      </c>
      <c r="H106" s="3">
        <f>IFERROR(SUMPRODUCT((Tableau2[Code barre]=G106)*(Tableau2[Box]=Listes!$C$3)*(Tableau2[Comp]=Listes!$A$4)*Tableau2[Entrées]),"")</f>
        <v>0</v>
      </c>
      <c r="I106" s="3">
        <f t="shared" si="45"/>
        <v>0</v>
      </c>
      <c r="J106" s="3">
        <f>IFERROR(SUMPRODUCT((Tableau2[Code barre]=I106)*(Tableau2[Box]=Listes!$C$4)*(Tableau2[Comp]=Listes!$A$4)*Tableau2[Entrées]),"")</f>
        <v>0</v>
      </c>
      <c r="K106" s="3" t="str">
        <f t="shared" si="46"/>
        <v>40 28 120 0274</v>
      </c>
      <c r="L106" s="3">
        <f>IFERROR(SUMPRODUCT((Tableau2[Code barre]=K106)*(Tableau2[Box]=Listes!$C$5)*(Tableau2[Comp]=Listes!$A$4)*Tableau2[Entrées]),"")</f>
        <v>0</v>
      </c>
      <c r="M106" s="3" t="str">
        <f t="shared" si="47"/>
        <v>40 28 849 0375</v>
      </c>
      <c r="N106" s="3">
        <f>IFERROR(SUMPRODUCT((Tableau2[Code barre]=M106)*(Tableau2[Box]=Listes!$C$6)*(Tableau2[Comp]=Listes!$A$4)*Tableau2[Entrées]),"")</f>
        <v>0</v>
      </c>
      <c r="O106" s="3">
        <f t="shared" si="48"/>
        <v>0</v>
      </c>
      <c r="P106" s="3">
        <f>IFERROR(SUMPRODUCT((Tableau2[Code barre]=O106)*(Tableau2[Box]=Listes!$C$7)*(Tableau2[Comp]=Listes!$A$4)*Tableau2[Entrées]),"")</f>
        <v>0</v>
      </c>
      <c r="Q106" s="3">
        <f t="shared" si="49"/>
        <v>0</v>
      </c>
      <c r="R106" s="3">
        <f>IFERROR(SUMPRODUCT((Tableau2[Code barre]=Q106)*(Tableau2[Box]=Listes!$C$8)*(Tableau2[Comp]=Listes!$A$4)*Tableau2[Entrées]),"")</f>
        <v>0</v>
      </c>
      <c r="S106" s="3">
        <f t="shared" si="50"/>
        <v>0</v>
      </c>
      <c r="T106" s="3">
        <f>IFERROR(SUMPRODUCT((Tableau2[Code barre]=S106)*(Tableau2[Box]=Listes!$C$9)*(Tableau2[Comp]=Listes!$A$4)*Tableau2[Entrées]),"")</f>
        <v>0</v>
      </c>
      <c r="U106" s="3">
        <f t="shared" si="51"/>
        <v>0</v>
      </c>
      <c r="V106" s="3">
        <f>IFERROR(SUMPRODUCT((Tableau2[Code barre]=U106)*(Tableau2[Box]=Listes!$C$10)*(Tableau2[Comp]=Listes!$A$4)*Tableau2[Entrées]),"")</f>
        <v>0</v>
      </c>
      <c r="W106" s="3">
        <f t="shared" si="52"/>
        <v>0</v>
      </c>
      <c r="X106" s="3">
        <f>IFERROR(SUMPRODUCT((Tableau2[Code barre]=W106)*(Tableau2[Box]=Listes!$C$11)*(Tableau2[Comp]=Listes!$A$4)*Tableau2[Entrées]),"")</f>
        <v>0</v>
      </c>
      <c r="Y106" s="3">
        <f t="shared" si="53"/>
        <v>0</v>
      </c>
      <c r="Z106" s="3">
        <f>IFERROR(SUMPRODUCT((Tableau2[Code barre]=Y106)*(Tableau2[Box]=Listes!$C$12)*(Tableau2[Comp]=Listes!$A$4)*Tableau2[Entrées]),"")</f>
        <v>0</v>
      </c>
      <c r="AA106" s="3">
        <f t="shared" si="54"/>
        <v>0</v>
      </c>
      <c r="AB106" s="3">
        <f>IFERROR(SUMPRODUCT((Tableau2[Code barre]=AA106)*(Tableau2[Box]=Listes!$C$13)*(Tableau2[Comp]=Listes!$A$4)*Tableau2[Entrées]),"")</f>
        <v>0</v>
      </c>
      <c r="AC106" s="3">
        <f t="shared" si="55"/>
        <v>0</v>
      </c>
      <c r="AD106" s="3">
        <f>IFERROR(SUMPRODUCT((Tableau2[Code barre]=AC106)*(Tableau2[Box]=Listes!$C$14)*(Tableau2[Comp]=Listes!$A$4)*Tableau2[Entrées]),"")</f>
        <v>0</v>
      </c>
    </row>
    <row r="107" spans="1:30" x14ac:dyDescent="0.3">
      <c r="A107" s="86"/>
      <c r="B107" s="69"/>
      <c r="C107" s="3" t="str">
        <f t="shared" si="42"/>
        <v>40 17 921 0097</v>
      </c>
      <c r="D107" s="44">
        <f>IFERROR(SUMPRODUCT((Tableau2[Code barre]=C107)*(Tableau2[Box]=Listes!$C$1)*(Tableau2[Comp]=Listes!$A$4)*Tableau2[Entrées]),"")</f>
        <v>0</v>
      </c>
      <c r="E107" s="3" t="str">
        <f t="shared" si="43"/>
        <v>40 17 821 0271</v>
      </c>
      <c r="F107" s="44">
        <f>IFERROR(SUMPRODUCT((Tableau2[Code barre]=E107)*(Tableau2[Box]=Listes!$C$2)*(Tableau2[Comp]=Listes!$A$4)*Tableau2[Entrées]),"")</f>
        <v>0</v>
      </c>
      <c r="G107" s="3" t="str">
        <f t="shared" si="44"/>
        <v>40 17 954 1920</v>
      </c>
      <c r="H107" s="3">
        <f>IFERROR(SUMPRODUCT((Tableau2[Code barre]=G107)*(Tableau2[Box]=Listes!$C$3)*(Tableau2[Comp]=Listes!$A$4)*Tableau2[Entrées]),"")</f>
        <v>0</v>
      </c>
      <c r="I107" s="3">
        <f t="shared" si="45"/>
        <v>0</v>
      </c>
      <c r="J107" s="3">
        <f>IFERROR(SUMPRODUCT((Tableau2[Code barre]=I107)*(Tableau2[Box]=Listes!$C$4)*(Tableau2[Comp]=Listes!$A$4)*Tableau2[Entrées]),"")</f>
        <v>0</v>
      </c>
      <c r="K107" s="3" t="str">
        <f t="shared" si="46"/>
        <v>40 28 120 0190</v>
      </c>
      <c r="L107" s="3">
        <f>IFERROR(SUMPRODUCT((Tableau2[Code barre]=K107)*(Tableau2[Box]=Listes!$C$5)*(Tableau2[Comp]=Listes!$A$4)*Tableau2[Entrées]),"")</f>
        <v>0</v>
      </c>
      <c r="M107" s="3" t="str">
        <f t="shared" si="47"/>
        <v>40 28 848 0090</v>
      </c>
      <c r="N107" s="3">
        <f>IFERROR(SUMPRODUCT((Tableau2[Code barre]=M107)*(Tableau2[Box]=Listes!$C$6)*(Tableau2[Comp]=Listes!$A$4)*Tableau2[Entrées]),"")</f>
        <v>0</v>
      </c>
      <c r="O107" s="3">
        <f t="shared" si="48"/>
        <v>0</v>
      </c>
      <c r="P107" s="3">
        <f>IFERROR(SUMPRODUCT((Tableau2[Code barre]=O107)*(Tableau2[Box]=Listes!$C$7)*(Tableau2[Comp]=Listes!$A$4)*Tableau2[Entrées]),"")</f>
        <v>0</v>
      </c>
      <c r="Q107" s="3">
        <f t="shared" si="49"/>
        <v>0</v>
      </c>
      <c r="R107" s="3">
        <f>IFERROR(SUMPRODUCT((Tableau2[Code barre]=Q107)*(Tableau2[Box]=Listes!$C$8)*(Tableau2[Comp]=Listes!$A$4)*Tableau2[Entrées]),"")</f>
        <v>0</v>
      </c>
      <c r="S107" s="3">
        <f t="shared" si="50"/>
        <v>0</v>
      </c>
      <c r="T107" s="3">
        <f>IFERROR(SUMPRODUCT((Tableau2[Code barre]=S107)*(Tableau2[Box]=Listes!$C$9)*(Tableau2[Comp]=Listes!$A$4)*Tableau2[Entrées]),"")</f>
        <v>0</v>
      </c>
      <c r="U107" s="3">
        <f t="shared" si="51"/>
        <v>0</v>
      </c>
      <c r="V107" s="3">
        <f>IFERROR(SUMPRODUCT((Tableau2[Code barre]=U107)*(Tableau2[Box]=Listes!$C$10)*(Tableau2[Comp]=Listes!$A$4)*Tableau2[Entrées]),"")</f>
        <v>0</v>
      </c>
      <c r="W107" s="3">
        <f t="shared" si="52"/>
        <v>0</v>
      </c>
      <c r="X107" s="3">
        <f>IFERROR(SUMPRODUCT((Tableau2[Code barre]=W107)*(Tableau2[Box]=Listes!$C$11)*(Tableau2[Comp]=Listes!$A$4)*Tableau2[Entrées]),"")</f>
        <v>0</v>
      </c>
      <c r="Y107" s="3">
        <f t="shared" si="53"/>
        <v>0</v>
      </c>
      <c r="Z107" s="3">
        <f>IFERROR(SUMPRODUCT((Tableau2[Code barre]=Y107)*(Tableau2[Box]=Listes!$C$12)*(Tableau2[Comp]=Listes!$A$4)*Tableau2[Entrées]),"")</f>
        <v>0</v>
      </c>
      <c r="AA107" s="3">
        <f t="shared" si="54"/>
        <v>0</v>
      </c>
      <c r="AB107" s="3">
        <f>IFERROR(SUMPRODUCT((Tableau2[Code barre]=AA107)*(Tableau2[Box]=Listes!$C$13)*(Tableau2[Comp]=Listes!$A$4)*Tableau2[Entrées]),"")</f>
        <v>0</v>
      </c>
      <c r="AC107" s="3">
        <f t="shared" si="55"/>
        <v>0</v>
      </c>
      <c r="AD107" s="3">
        <f>IFERROR(SUMPRODUCT((Tableau2[Code barre]=AC107)*(Tableau2[Box]=Listes!$C$14)*(Tableau2[Comp]=Listes!$A$4)*Tableau2[Entrées]),"")</f>
        <v>0</v>
      </c>
    </row>
    <row r="108" spans="1:30" x14ac:dyDescent="0.3">
      <c r="A108" s="86"/>
      <c r="B108" s="69"/>
      <c r="C108" s="3">
        <f t="shared" si="42"/>
        <v>0</v>
      </c>
      <c r="D108" s="44">
        <f>IFERROR(SUMPRODUCT((Tableau2[Code barre]=C108)*(Tableau2[Box]=Listes!$C$1)*(Tableau2[Comp]=Listes!$A$4)*Tableau2[Entrées]),"")</f>
        <v>0</v>
      </c>
      <c r="E108" s="3">
        <f t="shared" si="43"/>
        <v>0</v>
      </c>
      <c r="F108" s="44">
        <f>IFERROR(SUMPRODUCT((Tableau2[Code barre]=E108)*(Tableau2[Box]=Listes!$C$2)*(Tableau2[Comp]=Listes!$A$4)*Tableau2[Entrées]),"")</f>
        <v>0</v>
      </c>
      <c r="G108" s="3" t="str">
        <f t="shared" si="44"/>
        <v>40 17 954 0944</v>
      </c>
      <c r="H108" s="3">
        <f>IFERROR(SUMPRODUCT((Tableau2[Code barre]=G108)*(Tableau2[Box]=Listes!$C$3)*(Tableau2[Comp]=Listes!$A$4)*Tableau2[Entrées]),"")</f>
        <v>0</v>
      </c>
      <c r="I108" s="3">
        <f t="shared" si="45"/>
        <v>0</v>
      </c>
      <c r="J108" s="3">
        <f>IFERROR(SUMPRODUCT((Tableau2[Code barre]=I108)*(Tableau2[Box]=Listes!$C$4)*(Tableau2[Comp]=Listes!$A$4)*Tableau2[Entrées]),"")</f>
        <v>0</v>
      </c>
      <c r="K108" s="3" t="str">
        <f t="shared" si="46"/>
        <v>40 28 871 0449</v>
      </c>
      <c r="L108" s="3">
        <f>IFERROR(SUMPRODUCT((Tableau2[Code barre]=K108)*(Tableau2[Box]=Listes!$C$5)*(Tableau2[Comp]=Listes!$A$4)*Tableau2[Entrées]),"")</f>
        <v>0</v>
      </c>
      <c r="M108" s="3" t="str">
        <f t="shared" si="47"/>
        <v>40 28 959 0632</v>
      </c>
      <c r="N108" s="3">
        <f>IFERROR(SUMPRODUCT((Tableau2[Code barre]=M108)*(Tableau2[Box]=Listes!$C$6)*(Tableau2[Comp]=Listes!$A$4)*Tableau2[Entrées]),"")</f>
        <v>0</v>
      </c>
      <c r="O108" s="3">
        <f t="shared" si="48"/>
        <v>0</v>
      </c>
      <c r="P108" s="3">
        <f>IFERROR(SUMPRODUCT((Tableau2[Code barre]=O108)*(Tableau2[Box]=Listes!$C$7)*(Tableau2[Comp]=Listes!$A$4)*Tableau2[Entrées]),"")</f>
        <v>0</v>
      </c>
      <c r="Q108" s="3">
        <f t="shared" si="49"/>
        <v>0</v>
      </c>
      <c r="R108" s="3">
        <f>IFERROR(SUMPRODUCT((Tableau2[Code barre]=Q108)*(Tableau2[Box]=Listes!$C$8)*(Tableau2[Comp]=Listes!$A$4)*Tableau2[Entrées]),"")</f>
        <v>0</v>
      </c>
      <c r="S108" s="3">
        <f t="shared" si="50"/>
        <v>0</v>
      </c>
      <c r="T108" s="3">
        <f>IFERROR(SUMPRODUCT((Tableau2[Code barre]=S108)*(Tableau2[Box]=Listes!$C$9)*(Tableau2[Comp]=Listes!$A$4)*Tableau2[Entrées]),"")</f>
        <v>0</v>
      </c>
      <c r="U108" s="3">
        <f t="shared" si="51"/>
        <v>0</v>
      </c>
      <c r="V108" s="3">
        <f>IFERROR(SUMPRODUCT((Tableau2[Code barre]=U108)*(Tableau2[Box]=Listes!$C$10)*(Tableau2[Comp]=Listes!$A$4)*Tableau2[Entrées]),"")</f>
        <v>0</v>
      </c>
      <c r="W108" s="3">
        <f t="shared" si="52"/>
        <v>0</v>
      </c>
      <c r="X108" s="3">
        <f>IFERROR(SUMPRODUCT((Tableau2[Code barre]=W108)*(Tableau2[Box]=Listes!$C$11)*(Tableau2[Comp]=Listes!$A$4)*Tableau2[Entrées]),"")</f>
        <v>0</v>
      </c>
      <c r="Y108" s="3">
        <f t="shared" si="53"/>
        <v>0</v>
      </c>
      <c r="Z108" s="3">
        <f>IFERROR(SUMPRODUCT((Tableau2[Code barre]=Y108)*(Tableau2[Box]=Listes!$C$12)*(Tableau2[Comp]=Listes!$A$4)*Tableau2[Entrées]),"")</f>
        <v>0</v>
      </c>
      <c r="AA108" s="3">
        <f t="shared" si="54"/>
        <v>0</v>
      </c>
      <c r="AB108" s="3">
        <f>IFERROR(SUMPRODUCT((Tableau2[Code barre]=AA108)*(Tableau2[Box]=Listes!$C$13)*(Tableau2[Comp]=Listes!$A$4)*Tableau2[Entrées]),"")</f>
        <v>0</v>
      </c>
      <c r="AC108" s="3">
        <f t="shared" si="55"/>
        <v>0</v>
      </c>
      <c r="AD108" s="3">
        <f>IFERROR(SUMPRODUCT((Tableau2[Code barre]=AC108)*(Tableau2[Box]=Listes!$C$14)*(Tableau2[Comp]=Listes!$A$4)*Tableau2[Entrées]),"")</f>
        <v>0</v>
      </c>
    </row>
    <row r="109" spans="1:30" x14ac:dyDescent="0.3">
      <c r="A109" s="86"/>
      <c r="B109" s="69"/>
      <c r="C109" s="3">
        <f t="shared" si="42"/>
        <v>0</v>
      </c>
      <c r="D109" s="44">
        <f>IFERROR(SUMPRODUCT((Tableau2[Code barre]=C109)*(Tableau2[Box]=Listes!$C$1)*(Tableau2[Comp]=Listes!$A$4)*Tableau2[Entrées]),"")</f>
        <v>0</v>
      </c>
      <c r="E109" s="3">
        <f t="shared" si="43"/>
        <v>0</v>
      </c>
      <c r="F109" s="44">
        <f>IFERROR(SUMPRODUCT((Tableau2[Code barre]=E109)*(Tableau2[Box]=Listes!$C$2)*(Tableau2[Comp]=Listes!$A$4)*Tableau2[Entrées]),"")</f>
        <v>0</v>
      </c>
      <c r="G109" s="3" t="str">
        <f t="shared" si="44"/>
        <v>40 17 848 0296</v>
      </c>
      <c r="H109" s="3">
        <f>IFERROR(SUMPRODUCT((Tableau2[Code barre]=G109)*(Tableau2[Box]=Listes!$C$3)*(Tableau2[Comp]=Listes!$A$4)*Tableau2[Entrées]),"")</f>
        <v>0</v>
      </c>
      <c r="I109" s="3">
        <f t="shared" si="45"/>
        <v>0</v>
      </c>
      <c r="J109" s="3">
        <f>IFERROR(SUMPRODUCT((Tableau2[Code barre]=I109)*(Tableau2[Box]=Listes!$C$4)*(Tableau2[Comp]=Listes!$A$4)*Tableau2[Entrées]),"")</f>
        <v>0</v>
      </c>
      <c r="K109" s="3" t="str">
        <f t="shared" si="46"/>
        <v>40 28 954 2070</v>
      </c>
      <c r="L109" s="3">
        <f>IFERROR(SUMPRODUCT((Tableau2[Code barre]=K109)*(Tableau2[Box]=Listes!$C$5)*(Tableau2[Comp]=Listes!$A$4)*Tableau2[Entrées]),"")</f>
        <v>0</v>
      </c>
      <c r="M109" s="3" t="str">
        <f t="shared" si="47"/>
        <v>40 28 849 0373</v>
      </c>
      <c r="N109" s="3">
        <f>IFERROR(SUMPRODUCT((Tableau2[Code barre]=M109)*(Tableau2[Box]=Listes!$C$6)*(Tableau2[Comp]=Listes!$A$4)*Tableau2[Entrées]),"")</f>
        <v>0</v>
      </c>
      <c r="O109" s="3">
        <f t="shared" si="48"/>
        <v>0</v>
      </c>
      <c r="P109" s="3">
        <f>IFERROR(SUMPRODUCT((Tableau2[Code barre]=O109)*(Tableau2[Box]=Listes!$C$7)*(Tableau2[Comp]=Listes!$A$4)*Tableau2[Entrées]),"")</f>
        <v>0</v>
      </c>
      <c r="Q109" s="3">
        <f t="shared" si="49"/>
        <v>0</v>
      </c>
      <c r="R109" s="3">
        <f>IFERROR(SUMPRODUCT((Tableau2[Code barre]=Q109)*(Tableau2[Box]=Listes!$C$8)*(Tableau2[Comp]=Listes!$A$4)*Tableau2[Entrées]),"")</f>
        <v>0</v>
      </c>
      <c r="S109" s="3">
        <f t="shared" si="50"/>
        <v>0</v>
      </c>
      <c r="T109" s="3">
        <f>IFERROR(SUMPRODUCT((Tableau2[Code barre]=S109)*(Tableau2[Box]=Listes!$C$9)*(Tableau2[Comp]=Listes!$A$4)*Tableau2[Entrées]),"")</f>
        <v>0</v>
      </c>
      <c r="U109" s="3">
        <f t="shared" si="51"/>
        <v>0</v>
      </c>
      <c r="V109" s="3">
        <f>IFERROR(SUMPRODUCT((Tableau2[Code barre]=U109)*(Tableau2[Box]=Listes!$C$10)*(Tableau2[Comp]=Listes!$A$4)*Tableau2[Entrées]),"")</f>
        <v>0</v>
      </c>
      <c r="W109" s="3">
        <f t="shared" si="52"/>
        <v>0</v>
      </c>
      <c r="X109" s="3">
        <f>IFERROR(SUMPRODUCT((Tableau2[Code barre]=W109)*(Tableau2[Box]=Listes!$C$11)*(Tableau2[Comp]=Listes!$A$4)*Tableau2[Entrées]),"")</f>
        <v>0</v>
      </c>
      <c r="Y109" s="3">
        <f t="shared" si="53"/>
        <v>0</v>
      </c>
      <c r="Z109" s="3">
        <f>IFERROR(SUMPRODUCT((Tableau2[Code barre]=Y109)*(Tableau2[Box]=Listes!$C$12)*(Tableau2[Comp]=Listes!$A$4)*Tableau2[Entrées]),"")</f>
        <v>0</v>
      </c>
      <c r="AA109" s="3">
        <f t="shared" si="54"/>
        <v>0</v>
      </c>
      <c r="AB109" s="3">
        <f>IFERROR(SUMPRODUCT((Tableau2[Code barre]=AA109)*(Tableau2[Box]=Listes!$C$13)*(Tableau2[Comp]=Listes!$A$4)*Tableau2[Entrées]),"")</f>
        <v>0</v>
      </c>
      <c r="AC109" s="3">
        <f t="shared" si="55"/>
        <v>0</v>
      </c>
      <c r="AD109" s="3">
        <f>IFERROR(SUMPRODUCT((Tableau2[Code barre]=AC109)*(Tableau2[Box]=Listes!$C$14)*(Tableau2[Comp]=Listes!$A$4)*Tableau2[Entrées]),"")</f>
        <v>0</v>
      </c>
    </row>
    <row r="110" spans="1:30" x14ac:dyDescent="0.3">
      <c r="A110" s="86"/>
      <c r="B110" s="69"/>
      <c r="C110" s="3">
        <f t="shared" si="42"/>
        <v>0</v>
      </c>
      <c r="D110" s="44">
        <f>IFERROR(SUMPRODUCT((Tableau2[Code barre]=C110)*(Tableau2[Box]=Listes!$C$1)*(Tableau2[Comp]=Listes!$A$4)*Tableau2[Entrées]),"")</f>
        <v>0</v>
      </c>
      <c r="E110" s="3">
        <f t="shared" si="43"/>
        <v>0</v>
      </c>
      <c r="F110" s="44">
        <f>IFERROR(SUMPRODUCT((Tableau2[Code barre]=E110)*(Tableau2[Box]=Listes!$C$2)*(Tableau2[Comp]=Listes!$A$4)*Tableau2[Entrées]),"")</f>
        <v>0</v>
      </c>
      <c r="G110" s="3">
        <f t="shared" si="44"/>
        <v>0</v>
      </c>
      <c r="H110" s="3">
        <f>IFERROR(SUMPRODUCT((Tableau2[Code barre]=G110)*(Tableau2[Box]=Listes!$C$3)*(Tableau2[Comp]=Listes!$A$4)*Tableau2[Entrées]),"")</f>
        <v>0</v>
      </c>
      <c r="I110" s="3">
        <f t="shared" si="45"/>
        <v>0</v>
      </c>
      <c r="J110" s="3">
        <f>IFERROR(SUMPRODUCT((Tableau2[Code barre]=I110)*(Tableau2[Box]=Listes!$C$4)*(Tableau2[Comp]=Listes!$A$4)*Tableau2[Entrées]),"")</f>
        <v>0</v>
      </c>
      <c r="K110" s="3" t="str">
        <f t="shared" si="46"/>
        <v>40 28 959 0698</v>
      </c>
      <c r="L110" s="3">
        <f>IFERROR(SUMPRODUCT((Tableau2[Code barre]=K110)*(Tableau2[Box]=Listes!$C$5)*(Tableau2[Comp]=Listes!$A$4)*Tableau2[Entrées]),"")</f>
        <v>0</v>
      </c>
      <c r="M110" s="3" t="str">
        <f t="shared" si="47"/>
        <v>40 28 150 0426</v>
      </c>
      <c r="N110" s="3">
        <f>IFERROR(SUMPRODUCT((Tableau2[Code barre]=M110)*(Tableau2[Box]=Listes!$C$6)*(Tableau2[Comp]=Listes!$A$4)*Tableau2[Entrées]),"")</f>
        <v>0</v>
      </c>
      <c r="O110" s="3">
        <f t="shared" si="48"/>
        <v>0</v>
      </c>
      <c r="P110" s="3">
        <f>IFERROR(SUMPRODUCT((Tableau2[Code barre]=O110)*(Tableau2[Box]=Listes!$C$7)*(Tableau2[Comp]=Listes!$A$4)*Tableau2[Entrées]),"")</f>
        <v>0</v>
      </c>
      <c r="Q110" s="3">
        <f t="shared" si="49"/>
        <v>0</v>
      </c>
      <c r="R110" s="3">
        <f>IFERROR(SUMPRODUCT((Tableau2[Code barre]=Q110)*(Tableau2[Box]=Listes!$C$8)*(Tableau2[Comp]=Listes!$A$4)*Tableau2[Entrées]),"")</f>
        <v>0</v>
      </c>
      <c r="S110" s="3">
        <f t="shared" si="50"/>
        <v>0</v>
      </c>
      <c r="T110" s="3">
        <f>IFERROR(SUMPRODUCT((Tableau2[Code barre]=S110)*(Tableau2[Box]=Listes!$C$9)*(Tableau2[Comp]=Listes!$A$4)*Tableau2[Entrées]),"")</f>
        <v>0</v>
      </c>
      <c r="U110" s="3">
        <f t="shared" si="51"/>
        <v>0</v>
      </c>
      <c r="V110" s="3">
        <f>IFERROR(SUMPRODUCT((Tableau2[Code barre]=U110)*(Tableau2[Box]=Listes!$C$10)*(Tableau2[Comp]=Listes!$A$4)*Tableau2[Entrées]),"")</f>
        <v>0</v>
      </c>
      <c r="W110" s="3">
        <f t="shared" si="52"/>
        <v>0</v>
      </c>
      <c r="X110" s="3">
        <f>IFERROR(SUMPRODUCT((Tableau2[Code barre]=W110)*(Tableau2[Box]=Listes!$C$11)*(Tableau2[Comp]=Listes!$A$4)*Tableau2[Entrées]),"")</f>
        <v>0</v>
      </c>
      <c r="Y110" s="3">
        <f t="shared" si="53"/>
        <v>0</v>
      </c>
      <c r="Z110" s="3">
        <f>IFERROR(SUMPRODUCT((Tableau2[Code barre]=Y110)*(Tableau2[Box]=Listes!$C$12)*(Tableau2[Comp]=Listes!$A$4)*Tableau2[Entrées]),"")</f>
        <v>0</v>
      </c>
      <c r="AA110" s="3">
        <f t="shared" si="54"/>
        <v>0</v>
      </c>
      <c r="AB110" s="3">
        <f>IFERROR(SUMPRODUCT((Tableau2[Code barre]=AA110)*(Tableau2[Box]=Listes!$C$13)*(Tableau2[Comp]=Listes!$A$4)*Tableau2[Entrées]),"")</f>
        <v>0</v>
      </c>
      <c r="AC110" s="3">
        <f t="shared" si="55"/>
        <v>0</v>
      </c>
      <c r="AD110" s="3">
        <f>IFERROR(SUMPRODUCT((Tableau2[Code barre]=AC110)*(Tableau2[Box]=Listes!$C$14)*(Tableau2[Comp]=Listes!$A$4)*Tableau2[Entrées]),"")</f>
        <v>0</v>
      </c>
    </row>
    <row r="111" spans="1:30" x14ac:dyDescent="0.3">
      <c r="A111" s="86"/>
      <c r="B111" s="69"/>
      <c r="C111" s="3">
        <f t="shared" si="42"/>
        <v>0</v>
      </c>
      <c r="D111" s="44">
        <f>IFERROR(SUMPRODUCT((Tableau2[Code barre]=C111)*(Tableau2[Box]=Listes!$C$1)*(Tableau2[Comp]=Listes!$A$4)*Tableau2[Entrées]),"")</f>
        <v>0</v>
      </c>
      <c r="E111" s="3">
        <f t="shared" si="43"/>
        <v>0</v>
      </c>
      <c r="F111" s="44">
        <f>IFERROR(SUMPRODUCT((Tableau2[Code barre]=E111)*(Tableau2[Box]=Listes!$C$2)*(Tableau2[Comp]=Listes!$A$4)*Tableau2[Entrées]),"")</f>
        <v>0</v>
      </c>
      <c r="G111" s="3">
        <f t="shared" si="44"/>
        <v>0</v>
      </c>
      <c r="H111" s="3">
        <f>IFERROR(SUMPRODUCT((Tableau2[Code barre]=G111)*(Tableau2[Box]=Listes!$C$3)*(Tableau2[Comp]=Listes!$A$4)*Tableau2[Entrées]),"")</f>
        <v>0</v>
      </c>
      <c r="I111" s="3">
        <f t="shared" si="45"/>
        <v>0</v>
      </c>
      <c r="J111" s="3">
        <f>IFERROR(SUMPRODUCT((Tableau2[Code barre]=I111)*(Tableau2[Box]=Listes!$C$4)*(Tableau2[Comp]=Listes!$A$4)*Tableau2[Entrées]),"")</f>
        <v>0</v>
      </c>
      <c r="K111" s="3" t="str">
        <f t="shared" si="46"/>
        <v>40 28 954 3292</v>
      </c>
      <c r="L111" s="3">
        <f>IFERROR(SUMPRODUCT((Tableau2[Code barre]=K111)*(Tableau2[Box]=Listes!$C$5)*(Tableau2[Comp]=Listes!$A$4)*Tableau2[Entrées]),"")</f>
        <v>0</v>
      </c>
      <c r="M111" s="3" t="str">
        <f t="shared" si="47"/>
        <v>40 28 954 3222</v>
      </c>
      <c r="N111" s="3">
        <f>IFERROR(SUMPRODUCT((Tableau2[Code barre]=M111)*(Tableau2[Box]=Listes!$C$6)*(Tableau2[Comp]=Listes!$A$4)*Tableau2[Entrées]),"")</f>
        <v>0</v>
      </c>
      <c r="O111" s="3">
        <f t="shared" si="48"/>
        <v>0</v>
      </c>
      <c r="P111" s="3">
        <f>IFERROR(SUMPRODUCT((Tableau2[Code barre]=O111)*(Tableau2[Box]=Listes!$C$7)*(Tableau2[Comp]=Listes!$A$4)*Tableau2[Entrées]),"")</f>
        <v>0</v>
      </c>
      <c r="Q111" s="3">
        <f t="shared" si="49"/>
        <v>0</v>
      </c>
      <c r="R111" s="3">
        <f>IFERROR(SUMPRODUCT((Tableau2[Code barre]=Q111)*(Tableau2[Box]=Listes!$C$8)*(Tableau2[Comp]=Listes!$A$4)*Tableau2[Entrées]),"")</f>
        <v>0</v>
      </c>
      <c r="S111" s="3">
        <f t="shared" si="50"/>
        <v>0</v>
      </c>
      <c r="T111" s="3">
        <f>IFERROR(SUMPRODUCT((Tableau2[Code barre]=S111)*(Tableau2[Box]=Listes!$C$9)*(Tableau2[Comp]=Listes!$A$4)*Tableau2[Entrées]),"")</f>
        <v>0</v>
      </c>
      <c r="U111" s="3">
        <f t="shared" si="51"/>
        <v>0</v>
      </c>
      <c r="V111" s="3">
        <f>IFERROR(SUMPRODUCT((Tableau2[Code barre]=U111)*(Tableau2[Box]=Listes!$C$10)*(Tableau2[Comp]=Listes!$A$4)*Tableau2[Entrées]),"")</f>
        <v>0</v>
      </c>
      <c r="W111" s="3">
        <f t="shared" si="52"/>
        <v>0</v>
      </c>
      <c r="X111" s="3">
        <f>IFERROR(SUMPRODUCT((Tableau2[Code barre]=W111)*(Tableau2[Box]=Listes!$C$11)*(Tableau2[Comp]=Listes!$A$4)*Tableau2[Entrées]),"")</f>
        <v>0</v>
      </c>
      <c r="Y111" s="3">
        <f t="shared" si="53"/>
        <v>0</v>
      </c>
      <c r="Z111" s="3">
        <f>IFERROR(SUMPRODUCT((Tableau2[Code barre]=Y111)*(Tableau2[Box]=Listes!$C$12)*(Tableau2[Comp]=Listes!$A$4)*Tableau2[Entrées]),"")</f>
        <v>0</v>
      </c>
      <c r="AA111" s="3">
        <f t="shared" si="54"/>
        <v>0</v>
      </c>
      <c r="AB111" s="3">
        <f>IFERROR(SUMPRODUCT((Tableau2[Code barre]=AA111)*(Tableau2[Box]=Listes!$C$13)*(Tableau2[Comp]=Listes!$A$4)*Tableau2[Entrées]),"")</f>
        <v>0</v>
      </c>
      <c r="AC111" s="3">
        <f t="shared" si="55"/>
        <v>0</v>
      </c>
      <c r="AD111" s="3">
        <f>IFERROR(SUMPRODUCT((Tableau2[Code barre]=AC111)*(Tableau2[Box]=Listes!$C$14)*(Tableau2[Comp]=Listes!$A$4)*Tableau2[Entrées]),"")</f>
        <v>0</v>
      </c>
    </row>
    <row r="112" spans="1:30" x14ac:dyDescent="0.3">
      <c r="A112" s="86"/>
      <c r="B112" s="69"/>
      <c r="C112" s="3">
        <f t="shared" si="42"/>
        <v>0</v>
      </c>
      <c r="D112" s="44">
        <f>IFERROR(SUMPRODUCT((Tableau2[Code barre]=C112)*(Tableau2[Box]=Listes!$C$1)*(Tableau2[Comp]=Listes!$A$4)*Tableau2[Entrées]),"")</f>
        <v>0</v>
      </c>
      <c r="E112" s="3">
        <f t="shared" si="43"/>
        <v>0</v>
      </c>
      <c r="F112" s="44">
        <f>IFERROR(SUMPRODUCT((Tableau2[Code barre]=E112)*(Tableau2[Box]=Listes!$C$2)*(Tableau2[Comp]=Listes!$A$4)*Tableau2[Entrées]),"")</f>
        <v>0</v>
      </c>
      <c r="G112" s="3">
        <f t="shared" si="44"/>
        <v>0</v>
      </c>
      <c r="H112" s="3">
        <f>IFERROR(SUMPRODUCT((Tableau2[Code barre]=G112)*(Tableau2[Box]=Listes!$C$3)*(Tableau2[Comp]=Listes!$A$4)*Tableau2[Entrées]),"")</f>
        <v>0</v>
      </c>
      <c r="I112" s="3">
        <f t="shared" si="45"/>
        <v>0</v>
      </c>
      <c r="J112" s="3">
        <f>IFERROR(SUMPRODUCT((Tableau2[Code barre]=I112)*(Tableau2[Box]=Listes!$C$4)*(Tableau2[Comp]=Listes!$A$4)*Tableau2[Entrées]),"")</f>
        <v>0</v>
      </c>
      <c r="K112" s="3" t="str">
        <f t="shared" si="46"/>
        <v>40 28 954 3416</v>
      </c>
      <c r="L112" s="3">
        <f>IFERROR(SUMPRODUCT((Tableau2[Code barre]=K112)*(Tableau2[Box]=Listes!$C$5)*(Tableau2[Comp]=Listes!$A$4)*Tableau2[Entrées]),"")</f>
        <v>0</v>
      </c>
      <c r="M112" s="3" t="str">
        <f t="shared" si="47"/>
        <v>40 28 846 0108</v>
      </c>
      <c r="N112" s="3">
        <f>IFERROR(SUMPRODUCT((Tableau2[Code barre]=M112)*(Tableau2[Box]=Listes!$C$6)*(Tableau2[Comp]=Listes!$A$4)*Tableau2[Entrées]),"")</f>
        <v>0</v>
      </c>
      <c r="O112" s="3">
        <f t="shared" si="48"/>
        <v>0</v>
      </c>
      <c r="P112" s="3">
        <f>IFERROR(SUMPRODUCT((Tableau2[Code barre]=O112)*(Tableau2[Box]=Listes!$C$7)*(Tableau2[Comp]=Listes!$A$4)*Tableau2[Entrées]),"")</f>
        <v>0</v>
      </c>
      <c r="Q112" s="3">
        <f t="shared" si="49"/>
        <v>0</v>
      </c>
      <c r="R112" s="3">
        <f>IFERROR(SUMPRODUCT((Tableau2[Code barre]=Q112)*(Tableau2[Box]=Listes!$C$8)*(Tableau2[Comp]=Listes!$A$4)*Tableau2[Entrées]),"")</f>
        <v>0</v>
      </c>
      <c r="S112" s="3">
        <f t="shared" si="50"/>
        <v>0</v>
      </c>
      <c r="T112" s="3">
        <f>IFERROR(SUMPRODUCT((Tableau2[Code barre]=S112)*(Tableau2[Box]=Listes!$C$9)*(Tableau2[Comp]=Listes!$A$4)*Tableau2[Entrées]),"")</f>
        <v>0</v>
      </c>
      <c r="U112" s="3">
        <f t="shared" si="51"/>
        <v>0</v>
      </c>
      <c r="V112" s="3">
        <f>IFERROR(SUMPRODUCT((Tableau2[Code barre]=U112)*(Tableau2[Box]=Listes!$C$10)*(Tableau2[Comp]=Listes!$A$4)*Tableau2[Entrées]),"")</f>
        <v>0</v>
      </c>
      <c r="W112" s="3">
        <f t="shared" si="52"/>
        <v>0</v>
      </c>
      <c r="X112" s="3">
        <f>IFERROR(SUMPRODUCT((Tableau2[Code barre]=W112)*(Tableau2[Box]=Listes!$C$11)*(Tableau2[Comp]=Listes!$A$4)*Tableau2[Entrées]),"")</f>
        <v>0</v>
      </c>
      <c r="Y112" s="3">
        <f t="shared" si="53"/>
        <v>0</v>
      </c>
      <c r="Z112" s="3">
        <f>IFERROR(SUMPRODUCT((Tableau2[Code barre]=Y112)*(Tableau2[Box]=Listes!$C$12)*(Tableau2[Comp]=Listes!$A$4)*Tableau2[Entrées]),"")</f>
        <v>0</v>
      </c>
      <c r="AA112" s="3">
        <f t="shared" si="54"/>
        <v>0</v>
      </c>
      <c r="AB112" s="3">
        <f>IFERROR(SUMPRODUCT((Tableau2[Code barre]=AA112)*(Tableau2[Box]=Listes!$C$13)*(Tableau2[Comp]=Listes!$A$4)*Tableau2[Entrées]),"")</f>
        <v>0</v>
      </c>
      <c r="AC112" s="3">
        <f t="shared" si="55"/>
        <v>0</v>
      </c>
      <c r="AD112" s="3">
        <f>IFERROR(SUMPRODUCT((Tableau2[Code barre]=AC112)*(Tableau2[Box]=Listes!$C$14)*(Tableau2[Comp]=Listes!$A$4)*Tableau2[Entrées]),"")</f>
        <v>0</v>
      </c>
    </row>
    <row r="113" spans="1:30" x14ac:dyDescent="0.3">
      <c r="A113" s="86"/>
      <c r="B113" s="69"/>
      <c r="C113" s="3">
        <f t="shared" si="42"/>
        <v>0</v>
      </c>
      <c r="D113" s="44">
        <f>IFERROR(SUMPRODUCT((Tableau2[Code barre]=C113)*(Tableau2[Box]=Listes!$C$1)*(Tableau2[Comp]=Listes!$A$4)*Tableau2[Entrées]),"")</f>
        <v>0</v>
      </c>
      <c r="E113" s="3">
        <f t="shared" si="43"/>
        <v>0</v>
      </c>
      <c r="F113" s="44">
        <f>IFERROR(SUMPRODUCT((Tableau2[Code barre]=E113)*(Tableau2[Box]=Listes!$C$2)*(Tableau2[Comp]=Listes!$A$4)*Tableau2[Entrées]),"")</f>
        <v>0</v>
      </c>
      <c r="G113" s="3">
        <f t="shared" si="44"/>
        <v>0</v>
      </c>
      <c r="H113" s="3">
        <f>IFERROR(SUMPRODUCT((Tableau2[Code barre]=G113)*(Tableau2[Box]=Listes!$C$3)*(Tableau2[Comp]=Listes!$A$4)*Tableau2[Entrées]),"")</f>
        <v>0</v>
      </c>
      <c r="I113" s="3">
        <f t="shared" si="45"/>
        <v>0</v>
      </c>
      <c r="J113" s="3">
        <f>IFERROR(SUMPRODUCT((Tableau2[Code barre]=I113)*(Tableau2[Box]=Listes!$C$4)*(Tableau2[Comp]=Listes!$A$4)*Tableau2[Entrées]),"")</f>
        <v>0</v>
      </c>
      <c r="K113" s="3" t="str">
        <f t="shared" si="46"/>
        <v>40 28 013 0129</v>
      </c>
      <c r="L113" s="3">
        <f>IFERROR(SUMPRODUCT((Tableau2[Code barre]=K113)*(Tableau2[Box]=Listes!$C$5)*(Tableau2[Comp]=Listes!$A$4)*Tableau2[Entrées]),"")</f>
        <v>0</v>
      </c>
      <c r="M113" s="3" t="str">
        <f t="shared" si="47"/>
        <v>40 28 849 0355</v>
      </c>
      <c r="N113" s="3">
        <f>IFERROR(SUMPRODUCT((Tableau2[Code barre]=M113)*(Tableau2[Box]=Listes!$C$6)*(Tableau2[Comp]=Listes!$A$4)*Tableau2[Entrées]),"")</f>
        <v>0</v>
      </c>
      <c r="O113" s="3">
        <f t="shared" si="48"/>
        <v>0</v>
      </c>
      <c r="P113" s="3">
        <f>IFERROR(SUMPRODUCT((Tableau2[Code barre]=O113)*(Tableau2[Box]=Listes!$C$7)*(Tableau2[Comp]=Listes!$A$4)*Tableau2[Entrées]),"")</f>
        <v>0</v>
      </c>
      <c r="Q113" s="3">
        <f t="shared" si="49"/>
        <v>0</v>
      </c>
      <c r="R113" s="3">
        <f>IFERROR(SUMPRODUCT((Tableau2[Code barre]=Q113)*(Tableau2[Box]=Listes!$C$8)*(Tableau2[Comp]=Listes!$A$4)*Tableau2[Entrées]),"")</f>
        <v>0</v>
      </c>
      <c r="S113" s="3">
        <f t="shared" si="50"/>
        <v>0</v>
      </c>
      <c r="T113" s="3">
        <f>IFERROR(SUMPRODUCT((Tableau2[Code barre]=S113)*(Tableau2[Box]=Listes!$C$9)*(Tableau2[Comp]=Listes!$A$4)*Tableau2[Entrées]),"")</f>
        <v>0</v>
      </c>
      <c r="U113" s="3">
        <f t="shared" si="51"/>
        <v>0</v>
      </c>
      <c r="V113" s="3">
        <f>IFERROR(SUMPRODUCT((Tableau2[Code barre]=U113)*(Tableau2[Box]=Listes!$C$10)*(Tableau2[Comp]=Listes!$A$4)*Tableau2[Entrées]),"")</f>
        <v>0</v>
      </c>
      <c r="W113" s="3">
        <f t="shared" si="52"/>
        <v>0</v>
      </c>
      <c r="X113" s="3">
        <f>IFERROR(SUMPRODUCT((Tableau2[Code barre]=W113)*(Tableau2[Box]=Listes!$C$11)*(Tableau2[Comp]=Listes!$A$4)*Tableau2[Entrées]),"")</f>
        <v>0</v>
      </c>
      <c r="Y113" s="3">
        <f t="shared" si="53"/>
        <v>0</v>
      </c>
      <c r="Z113" s="3">
        <f>IFERROR(SUMPRODUCT((Tableau2[Code barre]=Y113)*(Tableau2[Box]=Listes!$C$12)*(Tableau2[Comp]=Listes!$A$4)*Tableau2[Entrées]),"")</f>
        <v>0</v>
      </c>
      <c r="AA113" s="3">
        <f t="shared" si="54"/>
        <v>0</v>
      </c>
      <c r="AB113" s="3">
        <f>IFERROR(SUMPRODUCT((Tableau2[Code barre]=AA113)*(Tableau2[Box]=Listes!$C$13)*(Tableau2[Comp]=Listes!$A$4)*Tableau2[Entrées]),"")</f>
        <v>0</v>
      </c>
      <c r="AC113" s="3">
        <f t="shared" si="55"/>
        <v>0</v>
      </c>
      <c r="AD113" s="3">
        <f>IFERROR(SUMPRODUCT((Tableau2[Code barre]=AC113)*(Tableau2[Box]=Listes!$C$14)*(Tableau2[Comp]=Listes!$A$4)*Tableau2[Entrées]),"")</f>
        <v>0</v>
      </c>
    </row>
    <row r="114" spans="1:30" x14ac:dyDescent="0.3">
      <c r="A114" s="86"/>
      <c r="B114" s="69"/>
      <c r="C114" s="3">
        <f t="shared" si="42"/>
        <v>0</v>
      </c>
      <c r="D114" s="44">
        <f>IFERROR(SUMPRODUCT((Tableau2[Code barre]=C114)*(Tableau2[Box]=Listes!$C$1)*(Tableau2[Comp]=Listes!$A$4)*Tableau2[Entrées]),"")</f>
        <v>0</v>
      </c>
      <c r="E114" s="3">
        <f t="shared" si="43"/>
        <v>0</v>
      </c>
      <c r="F114" s="44">
        <f>IFERROR(SUMPRODUCT((Tableau2[Code barre]=E114)*(Tableau2[Box]=Listes!$C$2)*(Tableau2[Comp]=Listes!$A$4)*Tableau2[Entrées]),"")</f>
        <v>0</v>
      </c>
      <c r="G114" s="3">
        <f t="shared" si="44"/>
        <v>0</v>
      </c>
      <c r="H114" s="3">
        <f>IFERROR(SUMPRODUCT((Tableau2[Code barre]=G114)*(Tableau2[Box]=Listes!$C$3)*(Tableau2[Comp]=Listes!$A$4)*Tableau2[Entrées]),"")</f>
        <v>0</v>
      </c>
      <c r="I114" s="3">
        <f t="shared" si="45"/>
        <v>0</v>
      </c>
      <c r="J114" s="3">
        <f>IFERROR(SUMPRODUCT((Tableau2[Code barre]=I114)*(Tableau2[Box]=Listes!$C$4)*(Tableau2[Comp]=Listes!$A$4)*Tableau2[Entrées]),"")</f>
        <v>0</v>
      </c>
      <c r="K114" s="3" t="str">
        <f t="shared" si="46"/>
        <v>40 28 013 0126</v>
      </c>
      <c r="L114" s="3">
        <f>IFERROR(SUMPRODUCT((Tableau2[Code barre]=K114)*(Tableau2[Box]=Listes!$C$5)*(Tableau2[Comp]=Listes!$A$4)*Tableau2[Entrées]),"")</f>
        <v>0</v>
      </c>
      <c r="M114" s="3" t="str">
        <f t="shared" si="47"/>
        <v>40 28 857 0313</v>
      </c>
      <c r="N114" s="3">
        <f>IFERROR(SUMPRODUCT((Tableau2[Code barre]=M114)*(Tableau2[Box]=Listes!$C$6)*(Tableau2[Comp]=Listes!$A$4)*Tableau2[Entrées]),"")</f>
        <v>0</v>
      </c>
      <c r="O114" s="3">
        <f t="shared" si="48"/>
        <v>0</v>
      </c>
      <c r="P114" s="3">
        <f>IFERROR(SUMPRODUCT((Tableau2[Code barre]=O114)*(Tableau2[Box]=Listes!$C$7)*(Tableau2[Comp]=Listes!$A$4)*Tableau2[Entrées]),"")</f>
        <v>0</v>
      </c>
      <c r="Q114" s="3">
        <f t="shared" si="49"/>
        <v>0</v>
      </c>
      <c r="R114" s="3">
        <f>IFERROR(SUMPRODUCT((Tableau2[Code barre]=Q114)*(Tableau2[Box]=Listes!$C$8)*(Tableau2[Comp]=Listes!$A$4)*Tableau2[Entrées]),"")</f>
        <v>0</v>
      </c>
      <c r="S114" s="3">
        <f t="shared" si="50"/>
        <v>0</v>
      </c>
      <c r="T114" s="3">
        <f>IFERROR(SUMPRODUCT((Tableau2[Code barre]=S114)*(Tableau2[Box]=Listes!$C$9)*(Tableau2[Comp]=Listes!$A$4)*Tableau2[Entrées]),"")</f>
        <v>0</v>
      </c>
      <c r="U114" s="3">
        <f t="shared" si="51"/>
        <v>0</v>
      </c>
      <c r="V114" s="3">
        <f>IFERROR(SUMPRODUCT((Tableau2[Code barre]=U114)*(Tableau2[Box]=Listes!$C$10)*(Tableau2[Comp]=Listes!$A$4)*Tableau2[Entrées]),"")</f>
        <v>0</v>
      </c>
      <c r="W114" s="3">
        <f t="shared" si="52"/>
        <v>0</v>
      </c>
      <c r="X114" s="3">
        <f>IFERROR(SUMPRODUCT((Tableau2[Code barre]=W114)*(Tableau2[Box]=Listes!$C$11)*(Tableau2[Comp]=Listes!$A$4)*Tableau2[Entrées]),"")</f>
        <v>0</v>
      </c>
      <c r="Y114" s="3">
        <f t="shared" si="53"/>
        <v>0</v>
      </c>
      <c r="Z114" s="3">
        <f>IFERROR(SUMPRODUCT((Tableau2[Code barre]=Y114)*(Tableau2[Box]=Listes!$C$12)*(Tableau2[Comp]=Listes!$A$4)*Tableau2[Entrées]),"")</f>
        <v>0</v>
      </c>
      <c r="AA114" s="3">
        <f t="shared" si="54"/>
        <v>0</v>
      </c>
      <c r="AB114" s="3">
        <f>IFERROR(SUMPRODUCT((Tableau2[Code barre]=AA114)*(Tableau2[Box]=Listes!$C$13)*(Tableau2[Comp]=Listes!$A$4)*Tableau2[Entrées]),"")</f>
        <v>0</v>
      </c>
      <c r="AC114" s="3">
        <f t="shared" si="55"/>
        <v>0</v>
      </c>
      <c r="AD114" s="3">
        <f>IFERROR(SUMPRODUCT((Tableau2[Code barre]=AC114)*(Tableau2[Box]=Listes!$C$14)*(Tableau2[Comp]=Listes!$A$4)*Tableau2[Entrées]),"")</f>
        <v>0</v>
      </c>
    </row>
    <row r="115" spans="1:30" x14ac:dyDescent="0.3">
      <c r="A115" s="86"/>
      <c r="B115" s="69"/>
      <c r="C115" s="3">
        <f t="shared" si="42"/>
        <v>0</v>
      </c>
      <c r="D115" s="44">
        <f>IFERROR(SUMPRODUCT((Tableau2[Code barre]=C115)*(Tableau2[Box]=Listes!$C$1)*(Tableau2[Comp]=Listes!$A$4)*Tableau2[Entrées]),"")</f>
        <v>0</v>
      </c>
      <c r="E115" s="3">
        <f t="shared" si="43"/>
        <v>0</v>
      </c>
      <c r="F115" s="44">
        <f>IFERROR(SUMPRODUCT((Tableau2[Code barre]=E115)*(Tableau2[Box]=Listes!$C$2)*(Tableau2[Comp]=Listes!$A$4)*Tableau2[Entrées]),"")</f>
        <v>0</v>
      </c>
      <c r="G115" s="3">
        <f t="shared" si="44"/>
        <v>0</v>
      </c>
      <c r="H115" s="3">
        <f>IFERROR(SUMPRODUCT((Tableau2[Code barre]=G115)*(Tableau2[Box]=Listes!$C$3)*(Tableau2[Comp]=Listes!$A$4)*Tableau2[Entrées]),"")</f>
        <v>0</v>
      </c>
      <c r="I115" s="3">
        <f t="shared" si="45"/>
        <v>0</v>
      </c>
      <c r="J115" s="3">
        <f>IFERROR(SUMPRODUCT((Tableau2[Code barre]=I115)*(Tableau2[Box]=Listes!$C$4)*(Tableau2[Comp]=Listes!$A$4)*Tableau2[Entrées]),"")</f>
        <v>0</v>
      </c>
      <c r="K115" s="3" t="str">
        <f t="shared" si="46"/>
        <v>40 28 610 1134</v>
      </c>
      <c r="L115" s="3">
        <f>IFERROR(SUMPRODUCT((Tableau2[Code barre]=K115)*(Tableau2[Box]=Listes!$C$5)*(Tableau2[Comp]=Listes!$A$4)*Tableau2[Entrées]),"")</f>
        <v>0</v>
      </c>
      <c r="M115" s="3" t="str">
        <f t="shared" si="47"/>
        <v>40 28 857 0312</v>
      </c>
      <c r="N115" s="3">
        <f>IFERROR(SUMPRODUCT((Tableau2[Code barre]=M115)*(Tableau2[Box]=Listes!$C$6)*(Tableau2[Comp]=Listes!$A$4)*Tableau2[Entrées]),"")</f>
        <v>0</v>
      </c>
      <c r="O115" s="3">
        <f t="shared" si="48"/>
        <v>0</v>
      </c>
      <c r="P115" s="3">
        <f>IFERROR(SUMPRODUCT((Tableau2[Code barre]=O115)*(Tableau2[Box]=Listes!$C$7)*(Tableau2[Comp]=Listes!$A$4)*Tableau2[Entrées]),"")</f>
        <v>0</v>
      </c>
      <c r="Q115" s="3">
        <f t="shared" si="49"/>
        <v>0</v>
      </c>
      <c r="R115" s="3">
        <f>IFERROR(SUMPRODUCT((Tableau2[Code barre]=Q115)*(Tableau2[Box]=Listes!$C$8)*(Tableau2[Comp]=Listes!$A$4)*Tableau2[Entrées]),"")</f>
        <v>0</v>
      </c>
      <c r="S115" s="3">
        <f t="shared" si="50"/>
        <v>0</v>
      </c>
      <c r="T115" s="3">
        <f>IFERROR(SUMPRODUCT((Tableau2[Code barre]=S115)*(Tableau2[Box]=Listes!$C$9)*(Tableau2[Comp]=Listes!$A$4)*Tableau2[Entrées]),"")</f>
        <v>0</v>
      </c>
      <c r="U115" s="3">
        <f t="shared" si="51"/>
        <v>0</v>
      </c>
      <c r="V115" s="3">
        <f>IFERROR(SUMPRODUCT((Tableau2[Code barre]=U115)*(Tableau2[Box]=Listes!$C$10)*(Tableau2[Comp]=Listes!$A$4)*Tableau2[Entrées]),"")</f>
        <v>0</v>
      </c>
      <c r="W115" s="3">
        <f t="shared" si="52"/>
        <v>0</v>
      </c>
      <c r="X115" s="3">
        <f>IFERROR(SUMPRODUCT((Tableau2[Code barre]=W115)*(Tableau2[Box]=Listes!$C$11)*(Tableau2[Comp]=Listes!$A$4)*Tableau2[Entrées]),"")</f>
        <v>0</v>
      </c>
      <c r="Y115" s="3">
        <f t="shared" si="53"/>
        <v>0</v>
      </c>
      <c r="Z115" s="3">
        <f>IFERROR(SUMPRODUCT((Tableau2[Code barre]=Y115)*(Tableau2[Box]=Listes!$C$12)*(Tableau2[Comp]=Listes!$A$4)*Tableau2[Entrées]),"")</f>
        <v>0</v>
      </c>
      <c r="AA115" s="3">
        <f t="shared" si="54"/>
        <v>0</v>
      </c>
      <c r="AB115" s="3">
        <f>IFERROR(SUMPRODUCT((Tableau2[Code barre]=AA115)*(Tableau2[Box]=Listes!$C$13)*(Tableau2[Comp]=Listes!$A$4)*Tableau2[Entrées]),"")</f>
        <v>0</v>
      </c>
      <c r="AC115" s="3">
        <f t="shared" si="55"/>
        <v>0</v>
      </c>
      <c r="AD115" s="3">
        <f>IFERROR(SUMPRODUCT((Tableau2[Code barre]=AC115)*(Tableau2[Box]=Listes!$C$14)*(Tableau2[Comp]=Listes!$A$4)*Tableau2[Entrées]),"")</f>
        <v>0</v>
      </c>
    </row>
    <row r="116" spans="1:30" x14ac:dyDescent="0.3">
      <c r="A116" s="86"/>
      <c r="B116" s="69"/>
      <c r="C116" s="3">
        <f t="shared" si="42"/>
        <v>0</v>
      </c>
      <c r="D116" s="44">
        <f>IFERROR(SUMPRODUCT((Tableau2[Code barre]=C116)*(Tableau2[Box]=Listes!$C$1)*(Tableau2[Comp]=Listes!$A$4)*Tableau2[Entrées]),"")</f>
        <v>0</v>
      </c>
      <c r="E116" s="3">
        <f t="shared" si="43"/>
        <v>0</v>
      </c>
      <c r="F116" s="44">
        <f>IFERROR(SUMPRODUCT((Tableau2[Code barre]=E116)*(Tableau2[Box]=Listes!$C$2)*(Tableau2[Comp]=Listes!$A$4)*Tableau2[Entrées]),"")</f>
        <v>0</v>
      </c>
      <c r="G116" s="3">
        <f t="shared" si="44"/>
        <v>0</v>
      </c>
      <c r="H116" s="3">
        <f>IFERROR(SUMPRODUCT((Tableau2[Code barre]=G116)*(Tableau2[Box]=Listes!$C$3)*(Tableau2[Comp]=Listes!$A$4)*Tableau2[Entrées]),"")</f>
        <v>0</v>
      </c>
      <c r="I116" s="3">
        <f t="shared" si="45"/>
        <v>0</v>
      </c>
      <c r="J116" s="3">
        <f>IFERROR(SUMPRODUCT((Tableau2[Code barre]=I116)*(Tableau2[Box]=Listes!$C$4)*(Tableau2[Comp]=Listes!$A$4)*Tableau2[Entrées]),"")</f>
        <v>0</v>
      </c>
      <c r="K116" s="3" t="str">
        <f t="shared" si="46"/>
        <v>40 28 931 0050</v>
      </c>
      <c r="L116" s="3">
        <f>IFERROR(SUMPRODUCT((Tableau2[Code barre]=K116)*(Tableau2[Box]=Listes!$C$5)*(Tableau2[Comp]=Listes!$A$4)*Tableau2[Entrées]),"")</f>
        <v>0</v>
      </c>
      <c r="M116" s="3" t="str">
        <f t="shared" si="47"/>
        <v>40 28 954 1323</v>
      </c>
      <c r="N116" s="3">
        <f>IFERROR(SUMPRODUCT((Tableau2[Code barre]=M116)*(Tableau2[Box]=Listes!$C$6)*(Tableau2[Comp]=Listes!$A$4)*Tableau2[Entrées]),"")</f>
        <v>0</v>
      </c>
      <c r="O116" s="3">
        <f t="shared" si="48"/>
        <v>0</v>
      </c>
      <c r="P116" s="3">
        <f>IFERROR(SUMPRODUCT((Tableau2[Code barre]=O116)*(Tableau2[Box]=Listes!$C$7)*(Tableau2[Comp]=Listes!$A$4)*Tableau2[Entrées]),"")</f>
        <v>0</v>
      </c>
      <c r="Q116" s="3">
        <f t="shared" si="49"/>
        <v>0</v>
      </c>
      <c r="R116" s="3">
        <f>IFERROR(SUMPRODUCT((Tableau2[Code barre]=Q116)*(Tableau2[Box]=Listes!$C$8)*(Tableau2[Comp]=Listes!$A$4)*Tableau2[Entrées]),"")</f>
        <v>0</v>
      </c>
      <c r="S116" s="3">
        <f t="shared" si="50"/>
        <v>0</v>
      </c>
      <c r="T116" s="3">
        <f>IFERROR(SUMPRODUCT((Tableau2[Code barre]=S116)*(Tableau2[Box]=Listes!$C$9)*(Tableau2[Comp]=Listes!$A$4)*Tableau2[Entrées]),"")</f>
        <v>0</v>
      </c>
      <c r="U116" s="3">
        <f t="shared" si="51"/>
        <v>0</v>
      </c>
      <c r="V116" s="3">
        <f>IFERROR(SUMPRODUCT((Tableau2[Code barre]=U116)*(Tableau2[Box]=Listes!$C$10)*(Tableau2[Comp]=Listes!$A$4)*Tableau2[Entrées]),"")</f>
        <v>0</v>
      </c>
      <c r="W116" s="3">
        <f t="shared" si="52"/>
        <v>0</v>
      </c>
      <c r="X116" s="3">
        <f>IFERROR(SUMPRODUCT((Tableau2[Code barre]=W116)*(Tableau2[Box]=Listes!$C$11)*(Tableau2[Comp]=Listes!$A$4)*Tableau2[Entrées]),"")</f>
        <v>0</v>
      </c>
      <c r="Y116" s="3">
        <f t="shared" si="53"/>
        <v>0</v>
      </c>
      <c r="Z116" s="3">
        <f>IFERROR(SUMPRODUCT((Tableau2[Code barre]=Y116)*(Tableau2[Box]=Listes!$C$12)*(Tableau2[Comp]=Listes!$A$4)*Tableau2[Entrées]),"")</f>
        <v>0</v>
      </c>
      <c r="AA116" s="3">
        <f t="shared" si="54"/>
        <v>0</v>
      </c>
      <c r="AB116" s="3">
        <f>IFERROR(SUMPRODUCT((Tableau2[Code barre]=AA116)*(Tableau2[Box]=Listes!$C$13)*(Tableau2[Comp]=Listes!$A$4)*Tableau2[Entrées]),"")</f>
        <v>0</v>
      </c>
      <c r="AC116" s="3">
        <f t="shared" si="55"/>
        <v>0</v>
      </c>
      <c r="AD116" s="3">
        <f>IFERROR(SUMPRODUCT((Tableau2[Code barre]=AC116)*(Tableau2[Box]=Listes!$C$14)*(Tableau2[Comp]=Listes!$A$4)*Tableau2[Entrées]),"")</f>
        <v>0</v>
      </c>
    </row>
    <row r="117" spans="1:30" x14ac:dyDescent="0.3">
      <c r="A117" s="86"/>
      <c r="B117" s="69"/>
      <c r="C117" s="3">
        <f t="shared" si="42"/>
        <v>0</v>
      </c>
      <c r="D117" s="44">
        <f>IFERROR(SUMPRODUCT((Tableau2[Code barre]=C117)*(Tableau2[Box]=Listes!$C$1)*(Tableau2[Comp]=Listes!$A$4)*Tableau2[Entrées]),"")</f>
        <v>0</v>
      </c>
      <c r="E117" s="3">
        <f t="shared" si="43"/>
        <v>0</v>
      </c>
      <c r="F117" s="44">
        <f>IFERROR(SUMPRODUCT((Tableau2[Code barre]=E117)*(Tableau2[Box]=Listes!$C$2)*(Tableau2[Comp]=Listes!$A$4)*Tableau2[Entrées]),"")</f>
        <v>0</v>
      </c>
      <c r="G117" s="3">
        <f t="shared" si="44"/>
        <v>0</v>
      </c>
      <c r="H117" s="3">
        <f>IFERROR(SUMPRODUCT((Tableau2[Code barre]=G117)*(Tableau2[Box]=Listes!$C$3)*(Tableau2[Comp]=Listes!$A$4)*Tableau2[Entrées]),"")</f>
        <v>0</v>
      </c>
      <c r="I117" s="3">
        <f t="shared" si="45"/>
        <v>0</v>
      </c>
      <c r="J117" s="3">
        <f>IFERROR(SUMPRODUCT((Tableau2[Code barre]=I117)*(Tableau2[Box]=Listes!$C$4)*(Tableau2[Comp]=Listes!$A$4)*Tableau2[Entrées]),"")</f>
        <v>0</v>
      </c>
      <c r="K117" s="3">
        <f t="shared" si="46"/>
        <v>0</v>
      </c>
      <c r="L117" s="3">
        <f>IFERROR(SUMPRODUCT((Tableau2[Code barre]=K117)*(Tableau2[Box]=Listes!$C$5)*(Tableau2[Comp]=Listes!$A$4)*Tableau2[Entrées]),"")</f>
        <v>0</v>
      </c>
      <c r="M117" s="3" t="str">
        <f t="shared" si="47"/>
        <v>40 28 849 0373</v>
      </c>
      <c r="N117" s="3">
        <f>IFERROR(SUMPRODUCT((Tableau2[Code barre]=M117)*(Tableau2[Box]=Listes!$C$6)*(Tableau2[Comp]=Listes!$A$4)*Tableau2[Entrées]),"")</f>
        <v>0</v>
      </c>
      <c r="O117" s="3">
        <f t="shared" si="48"/>
        <v>0</v>
      </c>
      <c r="P117" s="3">
        <f>IFERROR(SUMPRODUCT((Tableau2[Code barre]=O117)*(Tableau2[Box]=Listes!$C$7)*(Tableau2[Comp]=Listes!$A$4)*Tableau2[Entrées]),"")</f>
        <v>0</v>
      </c>
      <c r="Q117" s="3">
        <f t="shared" si="49"/>
        <v>0</v>
      </c>
      <c r="R117" s="3">
        <f>IFERROR(SUMPRODUCT((Tableau2[Code barre]=Q117)*(Tableau2[Box]=Listes!$C$8)*(Tableau2[Comp]=Listes!$A$4)*Tableau2[Entrées]),"")</f>
        <v>0</v>
      </c>
      <c r="S117" s="3">
        <f t="shared" si="50"/>
        <v>0</v>
      </c>
      <c r="T117" s="3">
        <f>IFERROR(SUMPRODUCT((Tableau2[Code barre]=S117)*(Tableau2[Box]=Listes!$C$9)*(Tableau2[Comp]=Listes!$A$4)*Tableau2[Entrées]),"")</f>
        <v>0</v>
      </c>
      <c r="U117" s="3">
        <f t="shared" si="51"/>
        <v>0</v>
      </c>
      <c r="V117" s="3">
        <f>IFERROR(SUMPRODUCT((Tableau2[Code barre]=U117)*(Tableau2[Box]=Listes!$C$10)*(Tableau2[Comp]=Listes!$A$4)*Tableau2[Entrées]),"")</f>
        <v>0</v>
      </c>
      <c r="W117" s="3">
        <f t="shared" si="52"/>
        <v>0</v>
      </c>
      <c r="X117" s="3">
        <f>IFERROR(SUMPRODUCT((Tableau2[Code barre]=W117)*(Tableau2[Box]=Listes!$C$11)*(Tableau2[Comp]=Listes!$A$4)*Tableau2[Entrées]),"")</f>
        <v>0</v>
      </c>
      <c r="Y117" s="3">
        <f t="shared" si="53"/>
        <v>0</v>
      </c>
      <c r="Z117" s="3">
        <f>IFERROR(SUMPRODUCT((Tableau2[Code barre]=Y117)*(Tableau2[Box]=Listes!$C$12)*(Tableau2[Comp]=Listes!$A$4)*Tableau2[Entrées]),"")</f>
        <v>0</v>
      </c>
      <c r="AA117" s="3">
        <f t="shared" si="54"/>
        <v>0</v>
      </c>
      <c r="AB117" s="3">
        <f>IFERROR(SUMPRODUCT((Tableau2[Code barre]=AA117)*(Tableau2[Box]=Listes!$C$13)*(Tableau2[Comp]=Listes!$A$4)*Tableau2[Entrées]),"")</f>
        <v>0</v>
      </c>
      <c r="AC117" s="3">
        <f t="shared" si="55"/>
        <v>0</v>
      </c>
      <c r="AD117" s="3">
        <f>IFERROR(SUMPRODUCT((Tableau2[Code barre]=AC117)*(Tableau2[Box]=Listes!$C$14)*(Tableau2[Comp]=Listes!$A$4)*Tableau2[Entrées]),"")</f>
        <v>0</v>
      </c>
    </row>
    <row r="118" spans="1:30" x14ac:dyDescent="0.3">
      <c r="A118" s="86"/>
      <c r="B118" s="69"/>
      <c r="C118" s="3">
        <f t="shared" si="42"/>
        <v>0</v>
      </c>
      <c r="D118" s="44">
        <f>IFERROR(SUMPRODUCT((Tableau2[Code barre]=C118)*(Tableau2[Box]=Listes!$C$1)*(Tableau2[Comp]=Listes!$A$4)*Tableau2[Entrées]),"")</f>
        <v>0</v>
      </c>
      <c r="E118" s="3">
        <f t="shared" si="43"/>
        <v>0</v>
      </c>
      <c r="F118" s="44">
        <f>IFERROR(SUMPRODUCT((Tableau2[Code barre]=E118)*(Tableau2[Box]=Listes!$C$2)*(Tableau2[Comp]=Listes!$A$4)*Tableau2[Entrées]),"")</f>
        <v>0</v>
      </c>
      <c r="G118" s="3">
        <f t="shared" si="44"/>
        <v>0</v>
      </c>
      <c r="H118" s="3">
        <f>IFERROR(SUMPRODUCT((Tableau2[Code barre]=G118)*(Tableau2[Box]=Listes!$C$3)*(Tableau2[Comp]=Listes!$A$4)*Tableau2[Entrées]),"")</f>
        <v>0</v>
      </c>
      <c r="I118" s="3">
        <f t="shared" si="45"/>
        <v>0</v>
      </c>
      <c r="J118" s="3">
        <f>IFERROR(SUMPRODUCT((Tableau2[Code barre]=I118)*(Tableau2[Box]=Listes!$C$4)*(Tableau2[Comp]=Listes!$A$4)*Tableau2[Entrées]),"")</f>
        <v>0</v>
      </c>
      <c r="K118" s="3">
        <f t="shared" si="46"/>
        <v>0</v>
      </c>
      <c r="L118" s="3">
        <f>IFERROR(SUMPRODUCT((Tableau2[Code barre]=K118)*(Tableau2[Box]=Listes!$C$5)*(Tableau2[Comp]=Listes!$A$4)*Tableau2[Entrées]),"")</f>
        <v>0</v>
      </c>
      <c r="M118" s="3" t="str">
        <f t="shared" si="47"/>
        <v>40 28 958 0623</v>
      </c>
      <c r="N118" s="3">
        <f>IFERROR(SUMPRODUCT((Tableau2[Code barre]=M118)*(Tableau2[Box]=Listes!$C$6)*(Tableau2[Comp]=Listes!$A$4)*Tableau2[Entrées]),"")</f>
        <v>0</v>
      </c>
      <c r="O118" s="3">
        <f t="shared" si="48"/>
        <v>0</v>
      </c>
      <c r="P118" s="3">
        <f>IFERROR(SUMPRODUCT((Tableau2[Code barre]=O118)*(Tableau2[Box]=Listes!$C$7)*(Tableau2[Comp]=Listes!$A$4)*Tableau2[Entrées]),"")</f>
        <v>0</v>
      </c>
      <c r="Q118" s="3">
        <f t="shared" si="49"/>
        <v>0</v>
      </c>
      <c r="R118" s="3">
        <f>IFERROR(SUMPRODUCT((Tableau2[Code barre]=Q118)*(Tableau2[Box]=Listes!$C$8)*(Tableau2[Comp]=Listes!$A$4)*Tableau2[Entrées]),"")</f>
        <v>0</v>
      </c>
      <c r="S118" s="3">
        <f t="shared" si="50"/>
        <v>0</v>
      </c>
      <c r="T118" s="3">
        <f>IFERROR(SUMPRODUCT((Tableau2[Code barre]=S118)*(Tableau2[Box]=Listes!$C$9)*(Tableau2[Comp]=Listes!$A$4)*Tableau2[Entrées]),"")</f>
        <v>0</v>
      </c>
      <c r="U118" s="3">
        <f t="shared" si="51"/>
        <v>0</v>
      </c>
      <c r="V118" s="3">
        <f>IFERROR(SUMPRODUCT((Tableau2[Code barre]=U118)*(Tableau2[Box]=Listes!$C$10)*(Tableau2[Comp]=Listes!$A$4)*Tableau2[Entrées]),"")</f>
        <v>0</v>
      </c>
      <c r="W118" s="3">
        <f t="shared" si="52"/>
        <v>0</v>
      </c>
      <c r="X118" s="3">
        <f>IFERROR(SUMPRODUCT((Tableau2[Code barre]=W118)*(Tableau2[Box]=Listes!$C$11)*(Tableau2[Comp]=Listes!$A$4)*Tableau2[Entrées]),"")</f>
        <v>0</v>
      </c>
      <c r="Y118" s="3">
        <f t="shared" si="53"/>
        <v>0</v>
      </c>
      <c r="Z118" s="3">
        <f>IFERROR(SUMPRODUCT((Tableau2[Code barre]=Y118)*(Tableau2[Box]=Listes!$C$12)*(Tableau2[Comp]=Listes!$A$4)*Tableau2[Entrées]),"")</f>
        <v>0</v>
      </c>
      <c r="AA118" s="3">
        <f t="shared" si="54"/>
        <v>0</v>
      </c>
      <c r="AB118" s="3">
        <f>IFERROR(SUMPRODUCT((Tableau2[Code barre]=AA118)*(Tableau2[Box]=Listes!$C$13)*(Tableau2[Comp]=Listes!$A$4)*Tableau2[Entrées]),"")</f>
        <v>0</v>
      </c>
      <c r="AC118" s="3">
        <f t="shared" si="55"/>
        <v>0</v>
      </c>
      <c r="AD118" s="3">
        <f>IFERROR(SUMPRODUCT((Tableau2[Code barre]=AC118)*(Tableau2[Box]=Listes!$C$14)*(Tableau2[Comp]=Listes!$A$4)*Tableau2[Entrées]),"")</f>
        <v>0</v>
      </c>
    </row>
    <row r="119" spans="1:30" x14ac:dyDescent="0.3">
      <c r="A119" s="86"/>
      <c r="B119" s="78"/>
      <c r="C119" s="3">
        <f t="shared" si="42"/>
        <v>0</v>
      </c>
      <c r="D119" s="44">
        <f>IFERROR(SUMPRODUCT((Tableau2[Code barre]=C119)*(Tableau2[Box]=Listes!$C$1)*(Tableau2[Comp]=Listes!$A$4)*Tableau2[Entrées]),"")</f>
        <v>0</v>
      </c>
      <c r="E119" s="3">
        <f t="shared" si="43"/>
        <v>0</v>
      </c>
      <c r="F119" s="44">
        <f>IFERROR(SUMPRODUCT((Tableau2[Code barre]=E119)*(Tableau2[Box]=Listes!$C$2)*(Tableau2[Comp]=Listes!$A$4)*Tableau2[Entrées]),"")</f>
        <v>0</v>
      </c>
      <c r="G119" s="3">
        <f t="shared" si="44"/>
        <v>0</v>
      </c>
      <c r="H119" s="3">
        <f>IFERROR(SUMPRODUCT((Tableau2[Code barre]=G119)*(Tableau2[Box]=Listes!$C$3)*(Tableau2[Comp]=Listes!$A$4)*Tableau2[Entrées]),"")</f>
        <v>0</v>
      </c>
      <c r="I119" s="3">
        <f t="shared" si="45"/>
        <v>0</v>
      </c>
      <c r="J119" s="3">
        <f>IFERROR(SUMPRODUCT((Tableau2[Code barre]=G119)*(Tableau2[Box]=Listes!$C$4)*(Tableau2[Comp]=Listes!$A$4)*Tableau2[Entrées]),"")</f>
        <v>0</v>
      </c>
      <c r="K119" s="3">
        <f t="shared" si="46"/>
        <v>0</v>
      </c>
      <c r="L119" s="3">
        <f>IFERROR(SUMPRODUCT((Tableau2[Code barre]=K119)*(Tableau2[Box]=Listes!$C$5)*(Tableau2[Comp]=Listes!$A$4)*Tableau2[Entrées]),"")</f>
        <v>0</v>
      </c>
      <c r="M119" s="3" t="str">
        <f t="shared" si="47"/>
        <v>40 28 959 0699</v>
      </c>
      <c r="N119" s="3">
        <f>IFERROR(SUMPRODUCT((Tableau2[Code barre]=M119)*(Tableau2[Box]=Listes!$C$6)*(Tableau2[Comp]=Listes!$A$4)*Tableau2[Entrées]),"")</f>
        <v>0</v>
      </c>
      <c r="O119" s="3">
        <f t="shared" si="48"/>
        <v>0</v>
      </c>
      <c r="P119" s="3">
        <f>IFERROR(SUMPRODUCT((Tableau2[Code barre]=O119)*(Tableau2[Box]=Listes!$C$7)*(Tableau2[Comp]=Listes!$A$4)*Tableau2[Entrées]),"")</f>
        <v>0</v>
      </c>
      <c r="Q119" s="3">
        <f t="shared" si="49"/>
        <v>0</v>
      </c>
      <c r="R119" s="3">
        <f>IFERROR(SUMPRODUCT((Tableau2[Code barre]=Q119)*(Tableau2[Box]=Listes!$C$8)*(Tableau2[Comp]=Listes!$A$4)*Tableau2[Entrées]),"")</f>
        <v>0</v>
      </c>
      <c r="S119" s="3">
        <f t="shared" si="50"/>
        <v>0</v>
      </c>
      <c r="T119" s="3">
        <f>IFERROR(SUMPRODUCT((Tableau2[Code barre]=S119)*(Tableau2[Box]=Listes!$C$9)*(Tableau2[Comp]=Listes!$A$4)*Tableau2[Entrées]),"")</f>
        <v>0</v>
      </c>
      <c r="U119" s="3">
        <f t="shared" si="51"/>
        <v>0</v>
      </c>
      <c r="V119" s="3">
        <f>IFERROR(SUMPRODUCT((Tableau2[Code barre]='ZONE (1)'!U119)*Tableau2[Entrées]),"")</f>
        <v>0</v>
      </c>
      <c r="W119" s="3">
        <f t="shared" si="52"/>
        <v>0</v>
      </c>
      <c r="X119" s="3">
        <f>IFERROR(SUMPRODUCT((Tableau2[Code barre]=W119)*(Tableau2[Box]=Listes!$C$11)*(Tableau2[Comp]=Listes!$A$4)*Tableau2[Entrées]),"")</f>
        <v>0</v>
      </c>
      <c r="Y119" s="3">
        <f t="shared" si="53"/>
        <v>0</v>
      </c>
      <c r="Z119" s="3">
        <f>IFERROR(SUMPRODUCT((Tableau2[Code barre]=Y119)*(Tableau2[Box]=Listes!$C$12)*(Tableau2[Comp]=Listes!$A$4)*Tableau2[Entrées]),"")</f>
        <v>0</v>
      </c>
      <c r="AA119" s="3">
        <f t="shared" si="54"/>
        <v>0</v>
      </c>
      <c r="AB119" s="3">
        <f>IFERROR(SUMPRODUCT((Tableau2[Code barre]='ZONE (1)'!AA119)*Tableau2[Entrées]),"")</f>
        <v>0</v>
      </c>
      <c r="AC119" s="3">
        <f t="shared" si="55"/>
        <v>0</v>
      </c>
      <c r="AD119" s="3">
        <f>IFERROR(SUMPRODUCT((Tableau2[Code barre]=AC119)*(Tableau2[Box]=Listes!$C$14)*(Tableau2[Comp]=Listes!$A$4)*Tableau2[Entrées]),"")</f>
        <v>0</v>
      </c>
    </row>
    <row r="120" spans="1:30" ht="36.6" x14ac:dyDescent="0.85">
      <c r="A120" s="31"/>
      <c r="B120" s="31"/>
      <c r="C120" s="70" t="s">
        <v>43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</row>
    <row r="121" spans="1:30" ht="27.6" x14ac:dyDescent="0.65">
      <c r="A121" s="8" t="s">
        <v>39</v>
      </c>
      <c r="B121" s="27" t="s">
        <v>23</v>
      </c>
      <c r="C121" s="9" t="s">
        <v>0</v>
      </c>
      <c r="D121" s="9"/>
      <c r="E121" s="9" t="s">
        <v>1</v>
      </c>
      <c r="F121" s="9"/>
      <c r="G121" s="9" t="s">
        <v>2</v>
      </c>
      <c r="H121" s="9"/>
      <c r="I121" s="9" t="s">
        <v>3</v>
      </c>
      <c r="J121" s="9"/>
      <c r="K121" s="9" t="s">
        <v>4</v>
      </c>
      <c r="L121" s="9"/>
      <c r="M121" s="9" t="s">
        <v>5</v>
      </c>
      <c r="N121" s="9"/>
      <c r="O121" s="9" t="s">
        <v>6</v>
      </c>
      <c r="P121" s="9"/>
      <c r="Q121" s="9" t="s">
        <v>7</v>
      </c>
      <c r="R121" s="9"/>
      <c r="S121" s="9" t="s">
        <v>8</v>
      </c>
      <c r="T121" s="9"/>
      <c r="U121" s="9" t="s">
        <v>9</v>
      </c>
      <c r="V121" s="9"/>
      <c r="W121" s="9" t="s">
        <v>10</v>
      </c>
      <c r="X121" s="9"/>
      <c r="Y121" s="9" t="s">
        <v>28</v>
      </c>
      <c r="Z121" s="9"/>
      <c r="AA121" s="9" t="s">
        <v>12</v>
      </c>
      <c r="AB121" s="9"/>
      <c r="AC121" s="9" t="s">
        <v>13</v>
      </c>
      <c r="AD121" s="9"/>
    </row>
    <row r="122" spans="1:30" ht="14.4" customHeight="1" x14ac:dyDescent="0.3">
      <c r="A122" s="85" t="s">
        <v>24</v>
      </c>
      <c r="B122" s="23"/>
      <c r="C122" s="2"/>
      <c r="D122" s="7" t="s">
        <v>18</v>
      </c>
      <c r="E122" s="7"/>
      <c r="F122" s="7" t="s">
        <v>18</v>
      </c>
      <c r="G122" s="7"/>
      <c r="H122" s="7" t="s">
        <v>18</v>
      </c>
      <c r="I122" s="7"/>
      <c r="J122" s="7" t="s">
        <v>18</v>
      </c>
      <c r="K122" s="7"/>
      <c r="L122" s="7" t="s">
        <v>18</v>
      </c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</row>
    <row r="123" spans="1:30" ht="14.4" customHeight="1" x14ac:dyDescent="0.3">
      <c r="A123" s="85"/>
      <c r="B123" s="67" t="s">
        <v>14</v>
      </c>
      <c r="C123" s="44" t="str">
        <f t="shared" ref="C123:C131" si="56">+C64</f>
        <v>40 17 911 0103</v>
      </c>
      <c r="D123" s="44">
        <f>IFERROR(SUMPRODUCT((Tableau2[Code barre]=C123)*(Tableau2[Box]=Listes!$C$1)*(Tableau2[Comp]=Listes!$A$1)*Tableau2[Sorties]),"")</f>
        <v>0</v>
      </c>
      <c r="E123" s="44" t="str">
        <f t="shared" ref="E123:E131" si="57">+E64</f>
        <v>40 17 821 0207</v>
      </c>
      <c r="F123" s="44">
        <f>IFERROR(SUMPRODUCT((Tableau2[Code barre]=E123)*(Tableau2[Box]=Listes!$C$2)*(Tableau2[Comp]=Listes!$A$1)*Tableau2[Sorties]),"")</f>
        <v>0</v>
      </c>
      <c r="G123" s="44" t="str">
        <f t="shared" ref="G123:G131" si="58">+G64</f>
        <v>40 17 954 1853</v>
      </c>
      <c r="H123" s="44">
        <f>IFERROR(SUMPRODUCT((Tableau2[Code barre]=G123)*(Tableau2[Box]=Listes!$C$3)*(Tableau2[Comp]=Listes!$A$1)*Tableau2[Sorties]),"")</f>
        <v>0</v>
      </c>
      <c r="I123" s="44">
        <f t="shared" ref="I123:I131" si="59">+I64</f>
        <v>0</v>
      </c>
      <c r="J123" s="44">
        <f>IFERROR(SUMPRODUCT((Tableau2[Code barre]=I123)*(Tableau2[Box]=Listes!$C$4)*(Tableau2[Comp]=Listes!$A$1)*Tableau2[Sorties]),"")</f>
        <v>0</v>
      </c>
      <c r="K123" s="44" t="str">
        <f t="shared" ref="K123:K131" si="60">+K64</f>
        <v>40 28 849 0190</v>
      </c>
      <c r="L123" s="44">
        <f>IFERROR(SUMPRODUCT((Tableau2[Code barre]=K123)*(Tableau2[Box]=Listes!$C$5)*(Tableau2[Comp]=Listes!$A$1)*Tableau2[Sorties]),"")</f>
        <v>0</v>
      </c>
      <c r="M123" s="44" t="str">
        <f t="shared" ref="M123:M131" si="61">+M64</f>
        <v>40 28 849 0367</v>
      </c>
      <c r="N123" s="44">
        <f>IFERROR(SUMPRODUCT((Tableau2[Code barre]=M123)*(Tableau2[Box]=Listes!$C$6)*(Tableau2[Comp]=Listes!$A$1)*Tableau2[Sorties]),"")</f>
        <v>0</v>
      </c>
      <c r="O123" s="44" t="str">
        <f t="shared" ref="O123:O131" si="62">+O64</f>
        <v>40 28 849 0393</v>
      </c>
      <c r="P123" s="44">
        <f>IFERROR(SUMPRODUCT((Tableau2[Code barre]=O123)*(Tableau2[Box]=Listes!$C$7)*(Tableau2[Comp]=Listes!$A$1)*Tableau2[Sorties]),"")</f>
        <v>0</v>
      </c>
      <c r="Q123" s="44">
        <f t="shared" ref="Q123:Q131" si="63">+Q64</f>
        <v>0</v>
      </c>
      <c r="R123" s="44">
        <f>IFERROR(SUMPRODUCT((Tableau2[Code barre]=Q123)*(Tableau2[Box]=Listes!$C$8)*(Tableau2[Comp]=Listes!$A$1)*Tableau2[Sorties]),"")</f>
        <v>0</v>
      </c>
      <c r="S123" s="44">
        <f t="shared" ref="S123:S131" si="64">+S64</f>
        <v>0</v>
      </c>
      <c r="T123" s="44">
        <f>IFERROR(SUMPRODUCT((Tableau2[Code barre]=S123)*(Tableau2[Box]=Listes!$C$9)*(Tableau2[Comp]=Listes!$A$1)*Tableau2[Sorties]),"")</f>
        <v>0</v>
      </c>
      <c r="U123" s="44">
        <f t="shared" ref="U123:U131" si="65">+U64</f>
        <v>0</v>
      </c>
      <c r="V123" s="44">
        <f>IFERROR(SUMPRODUCT((Tableau2[Code barre]=U123)*(Tableau2[Box]=Listes!$C$10)*(Tableau2[Comp]=Listes!$A$1)*Tableau2[Sorties]),"")</f>
        <v>0</v>
      </c>
      <c r="W123" s="44">
        <f t="shared" ref="W123:W131" si="66">+W64</f>
        <v>0</v>
      </c>
      <c r="X123" s="44">
        <f>IFERROR(SUMPRODUCT((Tableau2[Code barre]=W123)*(Tableau2[Box]=Listes!$C$11)*(Tableau2[Comp]=Listes!$A$1)*Tableau2[Sorties]),"")</f>
        <v>0</v>
      </c>
      <c r="Y123" s="44">
        <f t="shared" ref="Y123:Y131" si="67">+Y64</f>
        <v>0</v>
      </c>
      <c r="Z123" s="44">
        <f>IFERROR(SUMPRODUCT((Tableau2[Code barre]=Y123)*(Tableau2[Box]=Listes!$C$12)*(Tableau2[Comp]=Listes!$A$1)*Tableau2[Sorties]),"")</f>
        <v>0</v>
      </c>
      <c r="AA123" s="44">
        <f t="shared" ref="AA123:AA131" si="68">+AA64</f>
        <v>0</v>
      </c>
      <c r="AB123" s="44">
        <f>IFERROR(SUMPRODUCT((Tableau2[Code barre]=AA123)*(Tableau2[Box]=Listes!$C$13)*(Tableau2[Comp]=Listes!$A$1)*Tableau2[Sorties]),"")</f>
        <v>0</v>
      </c>
      <c r="AC123" s="44">
        <f t="shared" ref="AC123:AC131" si="69">+AC64</f>
        <v>0</v>
      </c>
      <c r="AD123" s="44">
        <f>IFERROR(SUMPRODUCT((Tableau2[Code barre]=AC123)*(Tableau2[Box]=Listes!$C$14)*(Tableau2[Comp]=Listes!$A$1)*Tableau2[Sorties]),"")</f>
        <v>0</v>
      </c>
    </row>
    <row r="124" spans="1:30" ht="14.4" customHeight="1" x14ac:dyDescent="0.3">
      <c r="A124" s="85"/>
      <c r="B124" s="67"/>
      <c r="C124" s="44" t="str">
        <f t="shared" si="56"/>
        <v>40 17 911 0104</v>
      </c>
      <c r="D124" s="44">
        <f>IFERROR(SUMPRODUCT((Tableau2[Code barre]=C124)*(Tableau2[Box]=Listes!$C$1)*(Tableau2[Comp]=Listes!$A$1)*Tableau2[Sorties]),"")</f>
        <v>0</v>
      </c>
      <c r="E124" s="44" t="str">
        <f t="shared" si="57"/>
        <v>40 17 821 0200</v>
      </c>
      <c r="F124" s="44">
        <f>IFERROR(SUMPRODUCT((Tableau2[Code barre]=E124)*(Tableau2[Box]=Listes!$C$2)*(Tableau2[Comp]=Listes!$A$1)*Tableau2[Sorties]),"")</f>
        <v>0</v>
      </c>
      <c r="G124" s="44" t="str">
        <f t="shared" si="58"/>
        <v>40 17 954 0998</v>
      </c>
      <c r="H124" s="44">
        <f>IFERROR(SUMPRODUCT((Tableau2[Code barre]=G124)*(Tableau2[Box]=Listes!$C$3)*(Tableau2[Comp]=Listes!$A$1)*Tableau2[Sorties]),"")</f>
        <v>0</v>
      </c>
      <c r="I124" s="44">
        <f t="shared" si="59"/>
        <v>0</v>
      </c>
      <c r="J124" s="44">
        <f>IFERROR(SUMPRODUCT((Tableau2[Code barre]=I124)*(Tableau2[Box]=Listes!$C$4)*(Tableau2[Comp]=Listes!$A$1)*Tableau2[Sorties]),"")</f>
        <v>0</v>
      </c>
      <c r="K124" s="44" t="str">
        <f t="shared" si="60"/>
        <v>40 28 975 0021</v>
      </c>
      <c r="L124" s="44">
        <f>IFERROR(SUMPRODUCT((Tableau2[Code barre]=K124)*(Tableau2[Box]=Listes!$C$5)*(Tableau2[Comp]=Listes!$A$1)*Tableau2[Sorties]),"")</f>
        <v>0</v>
      </c>
      <c r="M124" s="44" t="str">
        <f t="shared" si="61"/>
        <v>40 28 840 0502</v>
      </c>
      <c r="N124" s="44">
        <f>IFERROR(SUMPRODUCT((Tableau2[Code barre]=M124)*(Tableau2[Box]=Listes!$C$6)*(Tableau2[Comp]=Listes!$A$1)*Tableau2[Sorties]),"")</f>
        <v>0</v>
      </c>
      <c r="O124" s="44" t="str">
        <f t="shared" si="62"/>
        <v>40 28 954 2071</v>
      </c>
      <c r="P124" s="44">
        <f>IFERROR(SUMPRODUCT((Tableau2[Code barre]=O124)*(Tableau2[Box]=Listes!$C$7)*(Tableau2[Comp]=Listes!$A$1)*Tableau2[Sorties]),"")</f>
        <v>0</v>
      </c>
      <c r="Q124" s="44">
        <f t="shared" si="63"/>
        <v>0</v>
      </c>
      <c r="R124" s="44">
        <f>IFERROR(SUMPRODUCT((Tableau2[Code barre]=Q124)*(Tableau2[Box]=Listes!$C$8)*(Tableau2[Comp]=Listes!$A$1)*Tableau2[Sorties]),"")</f>
        <v>0</v>
      </c>
      <c r="S124" s="44">
        <f t="shared" si="64"/>
        <v>0</v>
      </c>
      <c r="T124" s="44">
        <f>IFERROR(SUMPRODUCT((Tableau2[Code barre]=S124)*(Tableau2[Box]=Listes!$C$9)*(Tableau2[Comp]=Listes!$A$1)*Tableau2[Sorties]),"")</f>
        <v>0</v>
      </c>
      <c r="U124" s="44">
        <f t="shared" si="65"/>
        <v>0</v>
      </c>
      <c r="V124" s="44">
        <f>IFERROR(SUMPRODUCT((Tableau2[Code barre]=U124)*(Tableau2[Box]=Listes!$C$10)*(Tableau2[Comp]=Listes!$A$1)*Tableau2[Sorties]),"")</f>
        <v>0</v>
      </c>
      <c r="W124" s="44">
        <f t="shared" si="66"/>
        <v>0</v>
      </c>
      <c r="X124" s="44">
        <f>IFERROR(SUMPRODUCT((Tableau2[Code barre]=W124)*(Tableau2[Box]=Listes!$C$11)*(Tableau2[Comp]=Listes!$A$1)*Tableau2[Sorties]),"")</f>
        <v>0</v>
      </c>
      <c r="Y124" s="44">
        <f t="shared" si="67"/>
        <v>0</v>
      </c>
      <c r="Z124" s="44">
        <f>IFERROR(SUMPRODUCT((Tableau2[Code barre]=Y124)*(Tableau2[Box]=Listes!$C$12)*(Tableau2[Comp]=Listes!$A$1)*Tableau2[Sorties]),"")</f>
        <v>0</v>
      </c>
      <c r="AA124" s="44">
        <f t="shared" si="68"/>
        <v>0</v>
      </c>
      <c r="AB124" s="44">
        <f>IFERROR(SUMPRODUCT((Tableau2[Code barre]=AA124)*(Tableau2[Box]=Listes!$C$13)*(Tableau2[Comp]=Listes!$A$1)*Tableau2[Sorties]),"")</f>
        <v>0</v>
      </c>
      <c r="AC124" s="44">
        <f t="shared" si="69"/>
        <v>0</v>
      </c>
      <c r="AD124" s="44">
        <f>IFERROR(SUMPRODUCT((Tableau2[Code barre]=AC124)*(Tableau2[Box]=Listes!$C$14)*(Tableau2[Comp]=Listes!$A$1)*Tableau2[Sorties]),"")</f>
        <v>0</v>
      </c>
    </row>
    <row r="125" spans="1:30" ht="14.4" customHeight="1" x14ac:dyDescent="0.3">
      <c r="A125" s="85"/>
      <c r="B125" s="67"/>
      <c r="C125" s="44" t="str">
        <f t="shared" si="56"/>
        <v>40 17 610 0165</v>
      </c>
      <c r="D125" s="44">
        <f>IFERROR(SUMPRODUCT((Tableau2[Code barre]=C125)*(Tableau2[Box]=Listes!$C$1)*(Tableau2[Comp]=Listes!$A$1)*Tableau2[Sorties]),"")</f>
        <v>5</v>
      </c>
      <c r="E125" s="44" t="str">
        <f t="shared" si="57"/>
        <v>40 17 821 0254</v>
      </c>
      <c r="F125" s="44">
        <f>IFERROR(SUMPRODUCT((Tableau2[Code barre]=E125)*(Tableau2[Box]=Listes!$C$2)*(Tableau2[Comp]=Listes!$A$1)*Tableau2[Sorties]),"")</f>
        <v>0</v>
      </c>
      <c r="G125" s="44" t="str">
        <f t="shared" si="58"/>
        <v>40 17 954 1863</v>
      </c>
      <c r="H125" s="44">
        <f>IFERROR(SUMPRODUCT((Tableau2[Code barre]=G125)*(Tableau2[Box]=Listes!$C$3)*(Tableau2[Comp]=Listes!$A$1)*Tableau2[Sorties]),"")</f>
        <v>0</v>
      </c>
      <c r="I125" s="44">
        <f t="shared" si="59"/>
        <v>0</v>
      </c>
      <c r="J125" s="44">
        <f>IFERROR(SUMPRODUCT((Tableau2[Code barre]=I125)*(Tableau2[Box]=Listes!$C$4)*(Tableau2[Comp]=Listes!$A$1)*Tableau2[Sorties]),"")</f>
        <v>0</v>
      </c>
      <c r="K125" s="44" t="str">
        <f t="shared" si="60"/>
        <v>40 28 832 0210</v>
      </c>
      <c r="L125" s="44">
        <f>IFERROR(SUMPRODUCT((Tableau2[Code barre]=K125)*(Tableau2[Box]=Listes!$C$5)*(Tableau2[Comp]=Listes!$A$1)*Tableau2[Sorties]),"")</f>
        <v>0</v>
      </c>
      <c r="M125" s="44" t="str">
        <f t="shared" si="61"/>
        <v>40 28 971 0255</v>
      </c>
      <c r="N125" s="44">
        <f>IFERROR(SUMPRODUCT((Tableau2[Code barre]=M125)*(Tableau2[Box]=Listes!$C$6)*(Tableau2[Comp]=Listes!$A$1)*Tableau2[Sorties]),"")</f>
        <v>0</v>
      </c>
      <c r="O125" s="44" t="str">
        <f t="shared" si="62"/>
        <v>40 28 954 3210</v>
      </c>
      <c r="P125" s="44">
        <f>IFERROR(SUMPRODUCT((Tableau2[Code barre]=O125)*(Tableau2[Box]=Listes!$C$7)*(Tableau2[Comp]=Listes!$A$1)*Tableau2[Sorties]),"")</f>
        <v>0</v>
      </c>
      <c r="Q125" s="44">
        <f t="shared" si="63"/>
        <v>0</v>
      </c>
      <c r="R125" s="44">
        <f>IFERROR(SUMPRODUCT((Tableau2[Code barre]=Q125)*(Tableau2[Box]=Listes!$C$8)*(Tableau2[Comp]=Listes!$A$1)*Tableau2[Sorties]),"")</f>
        <v>0</v>
      </c>
      <c r="S125" s="44">
        <f t="shared" si="64"/>
        <v>0</v>
      </c>
      <c r="T125" s="44">
        <f>IFERROR(SUMPRODUCT((Tableau2[Code barre]=S125)*(Tableau2[Box]=Listes!$C$9)*(Tableau2[Comp]=Listes!$A$1)*Tableau2[Sorties]),"")</f>
        <v>0</v>
      </c>
      <c r="U125" s="44">
        <f t="shared" si="65"/>
        <v>0</v>
      </c>
      <c r="V125" s="44">
        <f>IFERROR(SUMPRODUCT((Tableau2[Code barre]=U125)*(Tableau2[Box]=Listes!$C$10)*(Tableau2[Comp]=Listes!$A$1)*Tableau2[Sorties]),"")</f>
        <v>0</v>
      </c>
      <c r="W125" s="44">
        <f t="shared" si="66"/>
        <v>0</v>
      </c>
      <c r="X125" s="44">
        <f>IFERROR(SUMPRODUCT((Tableau2[Code barre]=W125)*(Tableau2[Box]=Listes!$C$11)*(Tableau2[Comp]=Listes!$A$1)*Tableau2[Sorties]),"")</f>
        <v>0</v>
      </c>
      <c r="Y125" s="44">
        <f t="shared" si="67"/>
        <v>0</v>
      </c>
      <c r="Z125" s="44">
        <f>IFERROR(SUMPRODUCT((Tableau2[Code barre]=Y125)*(Tableau2[Box]=Listes!$C$12)*(Tableau2[Comp]=Listes!$A$1)*Tableau2[Sorties]),"")</f>
        <v>0</v>
      </c>
      <c r="AA125" s="44">
        <f t="shared" si="68"/>
        <v>0</v>
      </c>
      <c r="AB125" s="44">
        <f>IFERROR(SUMPRODUCT((Tableau2[Code barre]=AA125)*(Tableau2[Box]=Listes!$C$13)*(Tableau2[Comp]=Listes!$A$1)*Tableau2[Sorties]),"")</f>
        <v>0</v>
      </c>
      <c r="AC125" s="44">
        <f t="shared" si="69"/>
        <v>0</v>
      </c>
      <c r="AD125" s="44">
        <f>IFERROR(SUMPRODUCT((Tableau2[Code barre]=AC125)*(Tableau2[Box]=Listes!$C$14)*(Tableau2[Comp]=Listes!$A$1)*Tableau2[Sorties]),"")</f>
        <v>0</v>
      </c>
    </row>
    <row r="126" spans="1:30" ht="14.4" customHeight="1" x14ac:dyDescent="0.3">
      <c r="A126" s="85"/>
      <c r="B126" s="67"/>
      <c r="C126" s="44" t="str">
        <f t="shared" si="56"/>
        <v>40 17 911 0105</v>
      </c>
      <c r="D126" s="44">
        <f>IFERROR(SUMPRODUCT((Tableau2[Code barre]=C126)*(Tableau2[Box]=Listes!$C$1)*(Tableau2[Comp]=Listes!$A$1)*Tableau2[Sorties]),"")</f>
        <v>0</v>
      </c>
      <c r="E126" s="44">
        <f t="shared" si="57"/>
        <v>0</v>
      </c>
      <c r="F126" s="44">
        <f>IFERROR(SUMPRODUCT((Tableau2[Code barre]=E126)*(Tableau2[Box]=Listes!$C$2)*(Tableau2[Comp]=Listes!$A$1)*Tableau2[Sorties]),"")</f>
        <v>0</v>
      </c>
      <c r="G126" s="44" t="str">
        <f t="shared" si="58"/>
        <v>40 17 954 1016</v>
      </c>
      <c r="H126" s="44">
        <f>IFERROR(SUMPRODUCT((Tableau2[Code barre]=G126)*(Tableau2[Box]=Listes!$C$3)*(Tableau2[Comp]=Listes!$A$1)*Tableau2[Sorties]),"")</f>
        <v>0</v>
      </c>
      <c r="I126" s="44">
        <f t="shared" si="59"/>
        <v>0</v>
      </c>
      <c r="J126" s="44">
        <f>IFERROR(SUMPRODUCT((Tableau2[Code barre]=I126)*(Tableau2[Box]=Listes!$C$4)*(Tableau2[Comp]=Listes!$A$1)*Tableau2[Sorties]),"")</f>
        <v>0</v>
      </c>
      <c r="K126" s="44" t="str">
        <f t="shared" si="60"/>
        <v>40 28 849 0378</v>
      </c>
      <c r="L126" s="44">
        <f>IFERROR(SUMPRODUCT((Tableau2[Code barre]=K126)*(Tableau2[Box]=Listes!$C$5)*(Tableau2[Comp]=Listes!$A$1)*Tableau2[Sorties]),"")</f>
        <v>0</v>
      </c>
      <c r="M126" s="44" t="str">
        <f t="shared" si="61"/>
        <v>40 28 957 0676</v>
      </c>
      <c r="N126" s="44">
        <f>IFERROR(SUMPRODUCT((Tableau2[Code barre]=M126)*(Tableau2[Box]=Listes!$C$6)*(Tableau2[Comp]=Listes!$A$1)*Tableau2[Sorties]),"")</f>
        <v>0</v>
      </c>
      <c r="O126" s="44" t="str">
        <f t="shared" si="62"/>
        <v>40 28 954 3330</v>
      </c>
      <c r="P126" s="44">
        <f>IFERROR(SUMPRODUCT((Tableau2[Code barre]=O126)*(Tableau2[Box]=Listes!$C$7)*(Tableau2[Comp]=Listes!$A$1)*Tableau2[Sorties]),"")</f>
        <v>0</v>
      </c>
      <c r="Q126" s="44">
        <f t="shared" si="63"/>
        <v>0</v>
      </c>
      <c r="R126" s="44">
        <f>IFERROR(SUMPRODUCT((Tableau2[Code barre]=Q126)*(Tableau2[Box]=Listes!$C$8)*(Tableau2[Comp]=Listes!$A$1)*Tableau2[Sorties]),"")</f>
        <v>0</v>
      </c>
      <c r="S126" s="44">
        <f t="shared" si="64"/>
        <v>0</v>
      </c>
      <c r="T126" s="44">
        <f>IFERROR(SUMPRODUCT((Tableau2[Code barre]=S126)*(Tableau2[Box]=Listes!$C$9)*(Tableau2[Comp]=Listes!$A$1)*Tableau2[Sorties]),"")</f>
        <v>0</v>
      </c>
      <c r="U126" s="44">
        <f t="shared" si="65"/>
        <v>0</v>
      </c>
      <c r="V126" s="44">
        <f>IFERROR(SUMPRODUCT((Tableau2[Code barre]=U126)*(Tableau2[Box]=Listes!$C$10)*(Tableau2[Comp]=Listes!$A$1)*Tableau2[Sorties]),"")</f>
        <v>0</v>
      </c>
      <c r="W126" s="44">
        <f t="shared" si="66"/>
        <v>0</v>
      </c>
      <c r="X126" s="44">
        <f>IFERROR(SUMPRODUCT((Tableau2[Code barre]=W126)*(Tableau2[Box]=Listes!$C$11)*(Tableau2[Comp]=Listes!$A$1)*Tableau2[Sorties]),"")</f>
        <v>0</v>
      </c>
      <c r="Y126" s="44">
        <f t="shared" si="67"/>
        <v>0</v>
      </c>
      <c r="Z126" s="44">
        <f>IFERROR(SUMPRODUCT((Tableau2[Code barre]=Y126)*(Tableau2[Box]=Listes!$C$12)*(Tableau2[Comp]=Listes!$A$1)*Tableau2[Sorties]),"")</f>
        <v>0</v>
      </c>
      <c r="AA126" s="44">
        <f t="shared" si="68"/>
        <v>0</v>
      </c>
      <c r="AB126" s="44">
        <f>IFERROR(SUMPRODUCT((Tableau2[Code barre]=AA126)*(Tableau2[Box]=Listes!$C$13)*(Tableau2[Comp]=Listes!$A$1)*Tableau2[Sorties]),"")</f>
        <v>0</v>
      </c>
      <c r="AC126" s="44">
        <f t="shared" si="69"/>
        <v>0</v>
      </c>
      <c r="AD126" s="44">
        <f>IFERROR(SUMPRODUCT((Tableau2[Code barre]=AC126)*(Tableau2[Box]=Listes!$C$14)*(Tableau2[Comp]=Listes!$A$1)*Tableau2[Sorties]),"")</f>
        <v>0</v>
      </c>
    </row>
    <row r="127" spans="1:30" ht="14.4" customHeight="1" x14ac:dyDescent="0.3">
      <c r="A127" s="85"/>
      <c r="B127" s="67"/>
      <c r="C127" s="44" t="str">
        <f t="shared" si="56"/>
        <v>40 17 810 0374</v>
      </c>
      <c r="D127" s="44">
        <f>IFERROR(SUMPRODUCT((Tableau2[Code barre]=C127)*(Tableau2[Box]=Listes!$C$1)*(Tableau2[Comp]=Listes!$A$1)*Tableau2[Sorties]),"")</f>
        <v>0</v>
      </c>
      <c r="E127" s="44">
        <f t="shared" si="57"/>
        <v>0</v>
      </c>
      <c r="F127" s="44">
        <f>IFERROR(SUMPRODUCT((Tableau2[Code barre]=E127)*(Tableau2[Box]=Listes!$C$2)*(Tableau2[Comp]=Listes!$A$1)*Tableau2[Sorties]),"")</f>
        <v>0</v>
      </c>
      <c r="G127" s="44" t="str">
        <f t="shared" si="58"/>
        <v>40 17 954 1756</v>
      </c>
      <c r="H127" s="44">
        <f>IFERROR(SUMPRODUCT((Tableau2[Code barre]=G127)*(Tableau2[Box]=Listes!$C$3)*(Tableau2[Comp]=Listes!$A$1)*Tableau2[Sorties]),"")</f>
        <v>0</v>
      </c>
      <c r="I127" s="44">
        <f t="shared" si="59"/>
        <v>0</v>
      </c>
      <c r="J127" s="44">
        <f>IFERROR(SUMPRODUCT((Tableau2[Code barre]=I127)*(Tableau2[Box]=Listes!$C$4)*(Tableau2[Comp]=Listes!$A$1)*Tableau2[Sorties]),"")</f>
        <v>0</v>
      </c>
      <c r="K127" s="44" t="str">
        <f t="shared" si="60"/>
        <v>40 28 976 0106</v>
      </c>
      <c r="L127" s="44">
        <f>IFERROR(SUMPRODUCT((Tableau2[Code barre]=K127)*(Tableau2[Box]=Listes!$C$5)*(Tableau2[Comp]=Listes!$A$1)*Tableau2[Sorties]),"")</f>
        <v>0</v>
      </c>
      <c r="M127" s="44" t="str">
        <f t="shared" si="61"/>
        <v>40 28 959 0276</v>
      </c>
      <c r="N127" s="44">
        <f>IFERROR(SUMPRODUCT((Tableau2[Code barre]=M127)*(Tableau2[Box]=Listes!$C$6)*(Tableau2[Comp]=Listes!$A$1)*Tableau2[Sorties]),"")</f>
        <v>0</v>
      </c>
      <c r="O127" s="44" t="str">
        <f t="shared" si="62"/>
        <v>40 28 954 3413</v>
      </c>
      <c r="P127" s="44">
        <f>IFERROR(SUMPRODUCT((Tableau2[Code barre]=O127)*(Tableau2[Box]=Listes!$C$7)*(Tableau2[Comp]=Listes!$A$1)*Tableau2[Sorties]),"")</f>
        <v>0</v>
      </c>
      <c r="Q127" s="44">
        <f t="shared" si="63"/>
        <v>0</v>
      </c>
      <c r="R127" s="44">
        <f>IFERROR(SUMPRODUCT((Tableau2[Code barre]=Q127)*(Tableau2[Box]=Listes!$C$8)*(Tableau2[Comp]=Listes!$A$1)*Tableau2[Sorties]),"")</f>
        <v>0</v>
      </c>
      <c r="S127" s="44">
        <f t="shared" si="64"/>
        <v>0</v>
      </c>
      <c r="T127" s="44">
        <f>IFERROR(SUMPRODUCT((Tableau2[Code barre]=S127)*(Tableau2[Box]=Listes!$C$9)*(Tableau2[Comp]=Listes!$A$1)*Tableau2[Sorties]),"")</f>
        <v>0</v>
      </c>
      <c r="U127" s="44">
        <f t="shared" si="65"/>
        <v>0</v>
      </c>
      <c r="V127" s="44">
        <f>IFERROR(SUMPRODUCT((Tableau2[Code barre]=U127)*(Tableau2[Box]=Listes!$C$10)*(Tableau2[Comp]=Listes!$A$1)*Tableau2[Sorties]),"")</f>
        <v>0</v>
      </c>
      <c r="W127" s="44">
        <f t="shared" si="66"/>
        <v>0</v>
      </c>
      <c r="X127" s="44">
        <f>IFERROR(SUMPRODUCT((Tableau2[Code barre]=W127)*(Tableau2[Box]=Listes!$C$11)*(Tableau2[Comp]=Listes!$A$1)*Tableau2[Sorties]),"")</f>
        <v>0</v>
      </c>
      <c r="Y127" s="44">
        <f t="shared" si="67"/>
        <v>0</v>
      </c>
      <c r="Z127" s="44">
        <f>IFERROR(SUMPRODUCT((Tableau2[Code barre]=Y127)*(Tableau2[Box]=Listes!$C$12)*(Tableau2[Comp]=Listes!$A$1)*Tableau2[Sorties]),"")</f>
        <v>0</v>
      </c>
      <c r="AA127" s="44">
        <f t="shared" si="68"/>
        <v>0</v>
      </c>
      <c r="AB127" s="44">
        <f>IFERROR(SUMPRODUCT((Tableau2[Code barre]=AA127)*(Tableau2[Box]=Listes!$C$13)*(Tableau2[Comp]=Listes!$A$1)*Tableau2[Sorties]),"")</f>
        <v>0</v>
      </c>
      <c r="AC127" s="44">
        <f t="shared" si="69"/>
        <v>0</v>
      </c>
      <c r="AD127" s="44">
        <f>IFERROR(SUMPRODUCT((Tableau2[Code barre]=AC127)*(Tableau2[Box]=Listes!$C$14)*(Tableau2[Comp]=Listes!$A$1)*Tableau2[Sorties]),"")</f>
        <v>0</v>
      </c>
    </row>
    <row r="128" spans="1:30" ht="14.4" customHeight="1" x14ac:dyDescent="0.3">
      <c r="A128" s="85"/>
      <c r="B128" s="67"/>
      <c r="C128" s="44">
        <f t="shared" si="56"/>
        <v>0</v>
      </c>
      <c r="D128" s="44">
        <f>IFERROR(SUMPRODUCT((Tableau2[Code barre]=C128)*(Tableau2[Box]=Listes!$C$1)*(Tableau2[Comp]=Listes!$A$1)*Tableau2[Sorties]),"")</f>
        <v>0</v>
      </c>
      <c r="E128" s="44">
        <f t="shared" si="57"/>
        <v>0</v>
      </c>
      <c r="F128" s="44">
        <f>IFERROR(SUMPRODUCT((Tableau2[Code barre]=E128)*(Tableau2[Box]=Listes!$C$2)*(Tableau2[Comp]=Listes!$A$1)*Tableau2[Sorties]),"")</f>
        <v>0</v>
      </c>
      <c r="G128" s="44" t="str">
        <f t="shared" si="58"/>
        <v>40 17 921 0102</v>
      </c>
      <c r="H128" s="44">
        <f>IFERROR(SUMPRODUCT((Tableau2[Code barre]=G128)*(Tableau2[Box]=Listes!$C$3)*(Tableau2[Comp]=Listes!$A$1)*Tableau2[Sorties]),"")</f>
        <v>0</v>
      </c>
      <c r="I128" s="44">
        <f t="shared" si="59"/>
        <v>0</v>
      </c>
      <c r="J128" s="44">
        <f>IFERROR(SUMPRODUCT((Tableau2[Code barre]=I128)*(Tableau2[Box]=Listes!$C$4)*(Tableau2[Comp]=Listes!$A$1)*Tableau2[Sorties]),"")</f>
        <v>0</v>
      </c>
      <c r="K128" s="44" t="str">
        <f t="shared" si="60"/>
        <v>40 28 856 0808</v>
      </c>
      <c r="L128" s="44">
        <f>IFERROR(SUMPRODUCT((Tableau2[Code barre]=K128)*(Tableau2[Box]=Listes!$C$5)*(Tableau2[Comp]=Listes!$A$1)*Tableau2[Sorties]),"")</f>
        <v>0</v>
      </c>
      <c r="M128" s="44" t="str">
        <f t="shared" si="61"/>
        <v>40 28 954 1533</v>
      </c>
      <c r="N128" s="44">
        <f>IFERROR(SUMPRODUCT((Tableau2[Code barre]=M128)*(Tableau2[Box]=Listes!$C$6)*(Tableau2[Comp]=Listes!$A$1)*Tableau2[Sorties]),"")</f>
        <v>0</v>
      </c>
      <c r="O128" s="44" t="str">
        <f t="shared" si="62"/>
        <v>40 28 954 3253</v>
      </c>
      <c r="P128" s="44">
        <f>IFERROR(SUMPRODUCT((Tableau2[Code barre]=O128)*(Tableau2[Box]=Listes!$C$7)*(Tableau2[Comp]=Listes!$A$1)*Tableau2[Sorties]),"")</f>
        <v>0</v>
      </c>
      <c r="Q128" s="44">
        <f t="shared" si="63"/>
        <v>0</v>
      </c>
      <c r="R128" s="44">
        <f>IFERROR(SUMPRODUCT((Tableau2[Code barre]=Q128)*(Tableau2[Box]=Listes!$C$8)*(Tableau2[Comp]=Listes!$A$1)*Tableau2[Sorties]),"")</f>
        <v>0</v>
      </c>
      <c r="S128" s="44">
        <f t="shared" si="64"/>
        <v>0</v>
      </c>
      <c r="T128" s="44">
        <f>IFERROR(SUMPRODUCT((Tableau2[Code barre]=S128)*(Tableau2[Box]=Listes!$C$9)*(Tableau2[Comp]=Listes!$A$1)*Tableau2[Sorties]),"")</f>
        <v>0</v>
      </c>
      <c r="U128" s="44">
        <f t="shared" si="65"/>
        <v>0</v>
      </c>
      <c r="V128" s="44">
        <f>IFERROR(SUMPRODUCT((Tableau2[Code barre]=U128)*(Tableau2[Box]=Listes!$C$10)*(Tableau2[Comp]=Listes!$A$1)*Tableau2[Sorties]),"")</f>
        <v>0</v>
      </c>
      <c r="W128" s="44">
        <f t="shared" si="66"/>
        <v>0</v>
      </c>
      <c r="X128" s="44">
        <f>IFERROR(SUMPRODUCT((Tableau2[Code barre]=W128)*(Tableau2[Box]=Listes!$C$11)*(Tableau2[Comp]=Listes!$A$1)*Tableau2[Sorties]),"")</f>
        <v>0</v>
      </c>
      <c r="Y128" s="44">
        <f t="shared" si="67"/>
        <v>0</v>
      </c>
      <c r="Z128" s="44">
        <f>IFERROR(SUMPRODUCT((Tableau2[Code barre]=Y128)*(Tableau2[Box]=Listes!$C$12)*(Tableau2[Comp]=Listes!$A$1)*Tableau2[Sorties]),"")</f>
        <v>0</v>
      </c>
      <c r="AA128" s="44">
        <f t="shared" si="68"/>
        <v>0</v>
      </c>
      <c r="AB128" s="44">
        <f>IFERROR(SUMPRODUCT((Tableau2[Code barre]=AA128)*(Tableau2[Box]=Listes!$C$13)*(Tableau2[Comp]=Listes!$A$1)*Tableau2[Sorties]),"")</f>
        <v>0</v>
      </c>
      <c r="AC128" s="44">
        <f t="shared" si="69"/>
        <v>0</v>
      </c>
      <c r="AD128" s="44">
        <f>IFERROR(SUMPRODUCT((Tableau2[Code barre]=AC128)*(Tableau2[Box]=Listes!$C$14)*(Tableau2[Comp]=Listes!$A$1)*Tableau2[Sorties]),"")</f>
        <v>0</v>
      </c>
    </row>
    <row r="129" spans="1:30" ht="14.4" customHeight="1" x14ac:dyDescent="0.3">
      <c r="A129" s="85"/>
      <c r="B129" s="67"/>
      <c r="C129" s="44">
        <f t="shared" si="56"/>
        <v>0</v>
      </c>
      <c r="D129" s="44">
        <f>IFERROR(SUMPRODUCT((Tableau2[Code barre]=C129)*(Tableau2[Box]=Listes!$C$1)*(Tableau2[Comp]=Listes!$A$1)*Tableau2[Sorties]),"")</f>
        <v>0</v>
      </c>
      <c r="E129" s="44">
        <f t="shared" si="57"/>
        <v>0</v>
      </c>
      <c r="F129" s="44">
        <f>IFERROR(SUMPRODUCT((Tableau2[Code barre]=E129)*(Tableau2[Box]=Listes!$C$2)*(Tableau2[Comp]=Listes!$A$1)*Tableau2[Sorties]),"")</f>
        <v>0</v>
      </c>
      <c r="G129" s="44">
        <f t="shared" si="58"/>
        <v>0</v>
      </c>
      <c r="H129" s="44">
        <f>IFERROR(SUMPRODUCT((Tableau2[Code barre]=G129)*(Tableau2[Box]=Listes!$C$3)*(Tableau2[Comp]=Listes!$A$1)*Tableau2[Sorties]),"")</f>
        <v>0</v>
      </c>
      <c r="I129" s="44">
        <f t="shared" si="59"/>
        <v>0</v>
      </c>
      <c r="J129" s="44">
        <f>IFERROR(SUMPRODUCT((Tableau2[Code barre]=I129)*(Tableau2[Box]=Listes!$C$4)*(Tableau2[Comp]=Listes!$A$1)*Tableau2[Sorties]),"")</f>
        <v>0</v>
      </c>
      <c r="K129" s="44" t="str">
        <f t="shared" si="60"/>
        <v>40 28 959 0236</v>
      </c>
      <c r="L129" s="44">
        <f>IFERROR(SUMPRODUCT((Tableau2[Code barre]=K129)*(Tableau2[Box]=Listes!$C$5)*(Tableau2[Comp]=Listes!$A$1)*Tableau2[Sorties]),"")</f>
        <v>0</v>
      </c>
      <c r="M129" s="44" t="str">
        <f t="shared" si="61"/>
        <v>40 28 954 1836</v>
      </c>
      <c r="N129" s="44">
        <f>IFERROR(SUMPRODUCT((Tableau2[Code barre]=M129)*(Tableau2[Box]=Listes!$C$6)*(Tableau2[Comp]=Listes!$A$1)*Tableau2[Sorties]),"")</f>
        <v>0</v>
      </c>
      <c r="O129" s="44" t="str">
        <f t="shared" si="62"/>
        <v>40 28 954 3239</v>
      </c>
      <c r="P129" s="44">
        <f>IFERROR(SUMPRODUCT((Tableau2[Code barre]=O129)*(Tableau2[Box]=Listes!$C$7)*(Tableau2[Comp]=Listes!$A$1)*Tableau2[Sorties]),"")</f>
        <v>0</v>
      </c>
      <c r="Q129" s="44">
        <f t="shared" si="63"/>
        <v>0</v>
      </c>
      <c r="R129" s="44">
        <f>IFERROR(SUMPRODUCT((Tableau2[Code barre]=Q129)*(Tableau2[Box]=Listes!$C$8)*(Tableau2[Comp]=Listes!$A$1)*Tableau2[Sorties]),"")</f>
        <v>0</v>
      </c>
      <c r="S129" s="44">
        <f t="shared" si="64"/>
        <v>0</v>
      </c>
      <c r="T129" s="44">
        <f>IFERROR(SUMPRODUCT((Tableau2[Code barre]=S129)*(Tableau2[Box]=Listes!$C$9)*(Tableau2[Comp]=Listes!$A$1)*Tableau2[Sorties]),"")</f>
        <v>0</v>
      </c>
      <c r="U129" s="44">
        <f t="shared" si="65"/>
        <v>0</v>
      </c>
      <c r="V129" s="44">
        <f>IFERROR(SUMPRODUCT((Tableau2[Code barre]=U129)*(Tableau2[Box]=Listes!$C$10)*(Tableau2[Comp]=Listes!$A$1)*Tableau2[Sorties]),"")</f>
        <v>0</v>
      </c>
      <c r="W129" s="44">
        <f t="shared" si="66"/>
        <v>0</v>
      </c>
      <c r="X129" s="44">
        <f>IFERROR(SUMPRODUCT((Tableau2[Code barre]=W129)*(Tableau2[Box]=Listes!$C$11)*(Tableau2[Comp]=Listes!$A$1)*Tableau2[Sorties]),"")</f>
        <v>0</v>
      </c>
      <c r="Y129" s="44">
        <f t="shared" si="67"/>
        <v>0</v>
      </c>
      <c r="Z129" s="44">
        <f>IFERROR(SUMPRODUCT((Tableau2[Code barre]=Y129)*(Tableau2[Box]=Listes!$C$12)*(Tableau2[Comp]=Listes!$A$1)*Tableau2[Sorties]),"")</f>
        <v>0</v>
      </c>
      <c r="AA129" s="44">
        <f t="shared" si="68"/>
        <v>0</v>
      </c>
      <c r="AB129" s="44">
        <f>IFERROR(SUMPRODUCT((Tableau2[Code barre]=AA129)*(Tableau2[Box]=Listes!$C$13)*(Tableau2[Comp]=Listes!$A$1)*Tableau2[Sorties]),"")</f>
        <v>0</v>
      </c>
      <c r="AC129" s="44">
        <f t="shared" si="69"/>
        <v>0</v>
      </c>
      <c r="AD129" s="44">
        <f>IFERROR(SUMPRODUCT((Tableau2[Code barre]=AC129)*(Tableau2[Box]=Listes!$C$14)*(Tableau2[Comp]=Listes!$A$1)*Tableau2[Sorties]),"")</f>
        <v>0</v>
      </c>
    </row>
    <row r="130" spans="1:30" ht="14.4" customHeight="1" x14ac:dyDescent="0.3">
      <c r="A130" s="85"/>
      <c r="B130" s="67"/>
      <c r="C130" s="44">
        <f t="shared" si="56"/>
        <v>0</v>
      </c>
      <c r="D130" s="44">
        <f>IFERROR(SUMPRODUCT((Tableau2[Code barre]=C130)*(Tableau2[Box]=Listes!$C$1)*(Tableau2[Comp]=Listes!$A$1)*Tableau2[Sorties]),"")</f>
        <v>0</v>
      </c>
      <c r="E130" s="44">
        <f t="shared" si="57"/>
        <v>0</v>
      </c>
      <c r="F130" s="44">
        <f>IFERROR(SUMPRODUCT((Tableau2[Code barre]=E130)*(Tableau2[Box]=Listes!$C$2)*(Tableau2[Comp]=Listes!$A$1)*Tableau2[Sorties]),"")</f>
        <v>0</v>
      </c>
      <c r="G130" s="44">
        <f t="shared" si="58"/>
        <v>0</v>
      </c>
      <c r="H130" s="44">
        <f>IFERROR(SUMPRODUCT((Tableau2[Code barre]=G130)*(Tableau2[Box]=Listes!$C$3)*(Tableau2[Comp]=Listes!$A$1)*Tableau2[Sorties]),"")</f>
        <v>0</v>
      </c>
      <c r="I130" s="44">
        <f t="shared" si="59"/>
        <v>0</v>
      </c>
      <c r="J130" s="44">
        <f>IFERROR(SUMPRODUCT((Tableau2[Code barre]=I130)*(Tableau2[Box]=Listes!$C$4)*(Tableau2[Comp]=Listes!$A$1)*Tableau2[Sorties]),"")</f>
        <v>0</v>
      </c>
      <c r="K130" s="44" t="str">
        <f t="shared" si="60"/>
        <v>40 28 954 3274</v>
      </c>
      <c r="L130" s="44">
        <f>IFERROR(SUMPRODUCT((Tableau2[Code barre]=K130)*(Tableau2[Box]=Listes!$C$5)*(Tableau2[Comp]=Listes!$A$1)*Tableau2[Sorties]),"")</f>
        <v>0</v>
      </c>
      <c r="M130" s="44" t="str">
        <f t="shared" si="61"/>
        <v>40 28 954 3170</v>
      </c>
      <c r="N130" s="44">
        <f>IFERROR(SUMPRODUCT((Tableau2[Code barre]=M130)*(Tableau2[Box]=Listes!$C$6)*(Tableau2[Comp]=Listes!$A$1)*Tableau2[Sorties]),"")</f>
        <v>0</v>
      </c>
      <c r="O130" s="44" t="str">
        <f t="shared" si="62"/>
        <v>40 28 954 1577</v>
      </c>
      <c r="P130" s="44">
        <f>IFERROR(SUMPRODUCT((Tableau2[Code barre]=O130)*(Tableau2[Box]=Listes!$C$7)*(Tableau2[Comp]=Listes!$A$1)*Tableau2[Sorties]),"")</f>
        <v>0</v>
      </c>
      <c r="Q130" s="44">
        <f t="shared" si="63"/>
        <v>0</v>
      </c>
      <c r="R130" s="44">
        <f>IFERROR(SUMPRODUCT((Tableau2[Code barre]=Q130)*(Tableau2[Box]=Listes!$C$8)*(Tableau2[Comp]=Listes!$A$1)*Tableau2[Sorties]),"")</f>
        <v>0</v>
      </c>
      <c r="S130" s="44">
        <f t="shared" si="64"/>
        <v>0</v>
      </c>
      <c r="T130" s="44">
        <f>IFERROR(SUMPRODUCT((Tableau2[Code barre]=S130)*(Tableau2[Box]=Listes!$C$9)*(Tableau2[Comp]=Listes!$A$1)*Tableau2[Sorties]),"")</f>
        <v>0</v>
      </c>
      <c r="U130" s="44">
        <f t="shared" si="65"/>
        <v>0</v>
      </c>
      <c r="V130" s="44">
        <f>IFERROR(SUMPRODUCT((Tableau2[Code barre]=U130)*(Tableau2[Box]=Listes!$C$10)*(Tableau2[Comp]=Listes!$A$1)*Tableau2[Sorties]),"")</f>
        <v>0</v>
      </c>
      <c r="W130" s="44">
        <f t="shared" si="66"/>
        <v>0</v>
      </c>
      <c r="X130" s="44">
        <f>IFERROR(SUMPRODUCT((Tableau2[Code barre]=W130)*(Tableau2[Box]=Listes!$C$11)*(Tableau2[Comp]=Listes!$A$1)*Tableau2[Sorties]),"")</f>
        <v>0</v>
      </c>
      <c r="Y130" s="44">
        <f t="shared" si="67"/>
        <v>0</v>
      </c>
      <c r="Z130" s="44">
        <f>IFERROR(SUMPRODUCT((Tableau2[Code barre]=Y130)*(Tableau2[Box]=Listes!$C$12)*(Tableau2[Comp]=Listes!$A$1)*Tableau2[Sorties]),"")</f>
        <v>0</v>
      </c>
      <c r="AA130" s="44">
        <f t="shared" si="68"/>
        <v>0</v>
      </c>
      <c r="AB130" s="44">
        <f>IFERROR(SUMPRODUCT((Tableau2[Code barre]=AA130)*(Tableau2[Box]=Listes!$C$13)*(Tableau2[Comp]=Listes!$A$1)*Tableau2[Sorties]),"")</f>
        <v>0</v>
      </c>
      <c r="AC130" s="44">
        <f t="shared" si="69"/>
        <v>0</v>
      </c>
      <c r="AD130" s="44">
        <f>IFERROR(SUMPRODUCT((Tableau2[Code barre]=AC130)*(Tableau2[Box]=Listes!$C$14)*(Tableau2[Comp]=Listes!$A$1)*Tableau2[Sorties]),"")</f>
        <v>0</v>
      </c>
    </row>
    <row r="131" spans="1:30" ht="14.4" customHeight="1" x14ac:dyDescent="0.3">
      <c r="A131" s="85"/>
      <c r="B131" s="67"/>
      <c r="C131" s="44">
        <f t="shared" si="56"/>
        <v>0</v>
      </c>
      <c r="D131" s="44">
        <f>IFERROR(SUMPRODUCT((Tableau2[Code barre]=C131)*(Tableau2[Box]=Listes!$C$1)*(Tableau2[Comp]=Listes!$A$1)*Tableau2[Sorties]),"")</f>
        <v>0</v>
      </c>
      <c r="E131" s="44">
        <f t="shared" si="57"/>
        <v>0</v>
      </c>
      <c r="F131" s="44">
        <f>IFERROR(SUMPRODUCT((Tableau2[Code barre]=E131)*(Tableau2[Box]=Listes!$C$2)*(Tableau2[Comp]=Listes!$A$1)*Tableau2[Sorties]),"")</f>
        <v>0</v>
      </c>
      <c r="G131" s="44">
        <f t="shared" si="58"/>
        <v>0</v>
      </c>
      <c r="H131" s="44">
        <f>IFERROR(SUMPRODUCT((Tableau2[Code barre]=G131)*(Tableau2[Box]=Listes!$C$3)*(Tableau2[Comp]=Listes!$A$1)*Tableau2[Sorties]),"")</f>
        <v>0</v>
      </c>
      <c r="I131" s="44">
        <f t="shared" si="59"/>
        <v>0</v>
      </c>
      <c r="J131" s="44">
        <f>IFERROR(SUMPRODUCT((Tableau2[Code barre]=I131)*(Tableau2[Box]=Listes!$C$4)*(Tableau2[Comp]=Listes!$A$1)*Tableau2[Sorties]),"")</f>
        <v>0</v>
      </c>
      <c r="K131" s="44" t="str">
        <f t="shared" si="60"/>
        <v>40 28 954 3147</v>
      </c>
      <c r="L131" s="44">
        <f>IFERROR(SUMPRODUCT((Tableau2[Code barre]=K131)*(Tableau2[Box]=Listes!$C$5)*(Tableau2[Comp]=Listes!$A$1)*Tableau2[Sorties]),"")</f>
        <v>0</v>
      </c>
      <c r="M131" s="44" t="str">
        <f t="shared" si="61"/>
        <v>40 28 954 3171</v>
      </c>
      <c r="N131" s="44">
        <f>IFERROR(SUMPRODUCT((Tableau2[Code barre]=M131)*(Tableau2[Box]=Listes!$C$6)*(Tableau2[Comp]=Listes!$A$1)*Tableau2[Sorties]),"")</f>
        <v>0</v>
      </c>
      <c r="O131" s="44" t="str">
        <f t="shared" si="62"/>
        <v>40 28 959 0601</v>
      </c>
      <c r="P131" s="44">
        <f>IFERROR(SUMPRODUCT((Tableau2[Code barre]=O131)*(Tableau2[Box]=Listes!$C$7)*(Tableau2[Comp]=Listes!$A$1)*Tableau2[Sorties]),"")</f>
        <v>0</v>
      </c>
      <c r="Q131" s="44">
        <f t="shared" si="63"/>
        <v>0</v>
      </c>
      <c r="R131" s="44">
        <f>IFERROR(SUMPRODUCT((Tableau2[Code barre]=Q131)*(Tableau2[Box]=Listes!$C$8)*(Tableau2[Comp]=Listes!$A$1)*Tableau2[Sorties]),"")</f>
        <v>0</v>
      </c>
      <c r="S131" s="44">
        <f t="shared" si="64"/>
        <v>0</v>
      </c>
      <c r="T131" s="44">
        <f>IFERROR(SUMPRODUCT((Tableau2[Code barre]=S131)*(Tableau2[Box]=Listes!$C$9)*(Tableau2[Comp]=Listes!$A$1)*Tableau2[Sorties]),"")</f>
        <v>0</v>
      </c>
      <c r="U131" s="44">
        <f t="shared" si="65"/>
        <v>0</v>
      </c>
      <c r="V131" s="44">
        <f>IFERROR(SUMPRODUCT((Tableau2[Code barre]=U131)*(Tableau2[Box]=Listes!$C$10)*(Tableau2[Comp]=Listes!$A$1)*Tableau2[Sorties]),"")</f>
        <v>0</v>
      </c>
      <c r="W131" s="44">
        <f t="shared" si="66"/>
        <v>0</v>
      </c>
      <c r="X131" s="44">
        <f>IFERROR(SUMPRODUCT((Tableau2[Code barre]=W131)*(Tableau2[Box]=Listes!$C$11)*(Tableau2[Comp]=Listes!$A$1)*Tableau2[Sorties]),"")</f>
        <v>0</v>
      </c>
      <c r="Y131" s="44">
        <f t="shared" si="67"/>
        <v>0</v>
      </c>
      <c r="Z131" s="44">
        <f>IFERROR(SUMPRODUCT((Tableau2[Code barre]=Y131)*(Tableau2[Box]=Listes!$C$12)*(Tableau2[Comp]=Listes!$A$1)*Tableau2[Sorties]),"")</f>
        <v>0</v>
      </c>
      <c r="AA131" s="44">
        <f t="shared" si="68"/>
        <v>0</v>
      </c>
      <c r="AB131" s="44">
        <f>IFERROR(SUMPRODUCT((Tableau2[Code barre]=AA131)*(Tableau2[Box]=Listes!$C$13)*(Tableau2[Comp]=Listes!$A$1)*Tableau2[Sorties]),"")</f>
        <v>0</v>
      </c>
      <c r="AC131" s="44">
        <f t="shared" si="69"/>
        <v>0</v>
      </c>
      <c r="AD131" s="44">
        <f>IFERROR(SUMPRODUCT((Tableau2[Code barre]=AC131)*(Tableau2[Box]=Listes!$C$14)*(Tableau2[Comp]=Listes!$A$1)*Tableau2[Sorties]),"")</f>
        <v>0</v>
      </c>
    </row>
    <row r="132" spans="1:30" x14ac:dyDescent="0.3">
      <c r="A132" s="85"/>
      <c r="B132" s="24"/>
      <c r="C132" s="2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</row>
    <row r="133" spans="1:30" ht="14.4" customHeight="1" x14ac:dyDescent="0.3">
      <c r="A133" s="85"/>
      <c r="B133" s="65" t="s">
        <v>15</v>
      </c>
      <c r="C133" s="60" t="str">
        <f t="shared" ref="C133:C148" si="70">+C74</f>
        <v>40 17 810 0254</v>
      </c>
      <c r="D133" s="61">
        <f>IFERROR(SUMPRODUCT((Tableau2[Code barre]=C133)*(Tableau2[Box]=Listes!$C$1)*(Tableau2[Comp]=Listes!$A$2)*Tableau2[Sorties]),"")</f>
        <v>0</v>
      </c>
      <c r="E133" s="60" t="str">
        <f t="shared" ref="E133:E148" si="71">+E74</f>
        <v>40 17 821 0217</v>
      </c>
      <c r="F133" s="61">
        <f>IFERROR(SUMPRODUCT((Tableau2[Code barre]=E133)*(Tableau2[Box]=Listes!$C$2)*(Tableau2[Comp]=Listes!$A$2)*Tableau2[Sorties]),"")</f>
        <v>0</v>
      </c>
      <c r="G133" s="60" t="str">
        <f t="shared" ref="G133:G148" si="72">+G74</f>
        <v>40 17 954 1834</v>
      </c>
      <c r="H133" s="61">
        <f>IFERROR(SUMPRODUCT((Tableau2[Code barre]=G133)*(Tableau2[Box]=Listes!$C$3)*(Tableau2[Comp]=Listes!$A$2)*Tableau2[Sorties]),"")</f>
        <v>0</v>
      </c>
      <c r="I133" s="60">
        <f t="shared" ref="I133:I148" si="73">+I74</f>
        <v>0</v>
      </c>
      <c r="J133" s="61">
        <f>IFERROR(SUMPRODUCT((Tableau2[Code barre]=I133)*(Tableau2[Box]=Listes!$C$4)*(Tableau2[Comp]=Listes!$A$2)*Tableau2[Sorties]),"")</f>
        <v>0</v>
      </c>
      <c r="K133" s="60" t="str">
        <f t="shared" ref="K133:K148" si="74">+K74</f>
        <v>40 28 871 0439</v>
      </c>
      <c r="L133" s="61">
        <f>IFERROR(SUMPRODUCT((Tableau2[Code barre]=K133)*(Tableau2[Box]=Listes!$C$5)*(Tableau2[Comp]=Listes!$A$2)*Tableau2[Sorties]),"")</f>
        <v>0</v>
      </c>
      <c r="M133" s="60" t="str">
        <f t="shared" ref="M133:M148" si="75">+M74</f>
        <v>40 28 957 0381</v>
      </c>
      <c r="N133" s="61">
        <f>IFERROR(SUMPRODUCT((Tableau2[Code barre]=M133)*(Tableau2[Box]=Listes!$C$6)*(Tableau2[Comp]=Listes!$A$2)*Tableau2[Sorties]),"")</f>
        <v>0</v>
      </c>
      <c r="O133" s="60" t="str">
        <f t="shared" ref="O133:O148" si="76">+O74</f>
        <v>40 28 954 3191</v>
      </c>
      <c r="P133" s="61">
        <f>IFERROR(SUMPRODUCT((Tableau2[Code barre]=O133)*(Tableau2[Box]=Listes!$C$7)*(Tableau2[Comp]=Listes!$A$2)*Tableau2[Sorties]),"")</f>
        <v>0</v>
      </c>
      <c r="Q133" s="60">
        <f t="shared" ref="Q133:Q148" si="77">+Q74</f>
        <v>0</v>
      </c>
      <c r="R133" s="61">
        <f>IFERROR(SUMPRODUCT((Tableau2[Code barre]=Q133)*(Tableau2[Box]=Listes!$C$8)*(Tableau2[Comp]=Listes!$A$2)*Tableau2[Sorties]),"")</f>
        <v>0</v>
      </c>
      <c r="S133" s="60">
        <f t="shared" ref="S133:S148" si="78">+S74</f>
        <v>0</v>
      </c>
      <c r="T133" s="61">
        <f>IFERROR(SUMPRODUCT((Tableau2[Code barre]=S133)*(Tableau2[Box]=Listes!$C$9)*(Tableau2[Comp]=Listes!$A$2)*Tableau2[Sorties]),"")</f>
        <v>0</v>
      </c>
      <c r="U133" s="60">
        <f t="shared" ref="U133:U148" si="79">+U74</f>
        <v>0</v>
      </c>
      <c r="V133" s="61">
        <f>IFERROR(SUMPRODUCT((Tableau2[Code barre]=U133)*(Tableau2[Box]=Listes!$C$10)*(Tableau2[Comp]=Listes!$A$2)*Tableau2[Sorties]),"")</f>
        <v>0</v>
      </c>
      <c r="W133" s="60">
        <f t="shared" ref="W133:W148" si="80">+W74</f>
        <v>0</v>
      </c>
      <c r="X133" s="61">
        <f>IFERROR(SUMPRODUCT((Tableau2[Code barre]=W133)*(Tableau2[Box]=Listes!$C$11)*(Tableau2[Comp]=Listes!$A$2)*Tableau2[Sorties]),"")</f>
        <v>0</v>
      </c>
      <c r="Y133" s="60">
        <f t="shared" ref="Y133:Y148" si="81">+Y74</f>
        <v>0</v>
      </c>
      <c r="Z133" s="61">
        <f>IFERROR(SUMPRODUCT((Tableau2[Code barre]=Y133)*(Tableau2[Box]=Listes!$C$12)*(Tableau2[Comp]=Listes!$A$2)*Tableau2[Sorties]),"")</f>
        <v>0</v>
      </c>
      <c r="AA133" s="60">
        <f t="shared" ref="AA133:AA148" si="82">+AA74</f>
        <v>0</v>
      </c>
      <c r="AB133" s="61">
        <f>IFERROR(SUMPRODUCT((Tableau2[Code barre]=AA133)*(Tableau2[Box]=Listes!$C$13)*(Tableau2[Comp]=Listes!$A$2)*Tableau2[Sorties]),"")</f>
        <v>0</v>
      </c>
      <c r="AC133" s="60">
        <f t="shared" ref="AC133:AC148" si="83">+AC74</f>
        <v>0</v>
      </c>
      <c r="AD133" s="61">
        <f>IFERROR(SUMPRODUCT((Tableau2[Code barre]=AC133)*(Tableau2[Box]=Listes!$C$14)*(Tableau2[Comp]=Listes!$A$2)*Tableau2[Sorties]),"")</f>
        <v>0</v>
      </c>
    </row>
    <row r="134" spans="1:30" ht="14.4" customHeight="1" x14ac:dyDescent="0.3">
      <c r="A134" s="85"/>
      <c r="B134" s="65"/>
      <c r="C134" s="60" t="str">
        <f t="shared" si="70"/>
        <v>40 17 810 0255</v>
      </c>
      <c r="D134" s="61">
        <f>IFERROR(SUMPRODUCT((Tableau2[Code barre]=C134)*(Tableau2[Box]=Listes!$C$1)*(Tableau2[Comp]=Listes!$A$2)*Tableau2[Sorties]),"")</f>
        <v>0</v>
      </c>
      <c r="E134" s="60" t="str">
        <f t="shared" si="71"/>
        <v>40 17 821 0219</v>
      </c>
      <c r="F134" s="61">
        <f>IFERROR(SUMPRODUCT((Tableau2[Code barre]=E134)*(Tableau2[Box]=Listes!$C$2)*(Tableau2[Comp]=Listes!$A$2)*Tableau2[Sorties]),"")</f>
        <v>0</v>
      </c>
      <c r="G134" s="60" t="str">
        <f t="shared" si="72"/>
        <v>40 17 954 0997</v>
      </c>
      <c r="H134" s="61">
        <f>IFERROR(SUMPRODUCT((Tableau2[Code barre]=G134)*(Tableau2[Box]=Listes!$C$3)*(Tableau2[Comp]=Listes!$A$2)*Tableau2[Sorties]),"")</f>
        <v>0</v>
      </c>
      <c r="I134" s="60">
        <f t="shared" si="73"/>
        <v>0</v>
      </c>
      <c r="J134" s="61">
        <f>IFERROR(SUMPRODUCT((Tableau2[Code barre]=I134)*(Tableau2[Box]=Listes!$C$4)*(Tableau2[Comp]=Listes!$A$2)*Tableau2[Sorties]),"")</f>
        <v>0</v>
      </c>
      <c r="K134" s="60" t="str">
        <f t="shared" si="74"/>
        <v>40 28 871 0429</v>
      </c>
      <c r="L134" s="61">
        <f>IFERROR(SUMPRODUCT((Tableau2[Code barre]=K134)*(Tableau2[Box]=Listes!$C$5)*(Tableau2[Comp]=Listes!$A$2)*Tableau2[Sorties]),"")</f>
        <v>0</v>
      </c>
      <c r="M134" s="60" t="str">
        <f t="shared" si="75"/>
        <v>40 28 959 0273</v>
      </c>
      <c r="N134" s="61">
        <f>IFERROR(SUMPRODUCT((Tableau2[Code barre]=M134)*(Tableau2[Box]=Listes!$C$6)*(Tableau2[Comp]=Listes!$A$2)*Tableau2[Sorties]),"")</f>
        <v>0</v>
      </c>
      <c r="O134" s="60" t="str">
        <f t="shared" si="76"/>
        <v>40 28 959 0436</v>
      </c>
      <c r="P134" s="61">
        <f>IFERROR(SUMPRODUCT((Tableau2[Code barre]=O134)*(Tableau2[Box]=Listes!$C$7)*(Tableau2[Comp]=Listes!$A$2)*Tableau2[Sorties]),"")</f>
        <v>0</v>
      </c>
      <c r="Q134" s="60">
        <f t="shared" si="77"/>
        <v>0</v>
      </c>
      <c r="R134" s="61">
        <f>IFERROR(SUMPRODUCT((Tableau2[Code barre]=Q134)*(Tableau2[Box]=Listes!$C$8)*(Tableau2[Comp]=Listes!$A$2)*Tableau2[Sorties]),"")</f>
        <v>0</v>
      </c>
      <c r="S134" s="60">
        <f t="shared" si="78"/>
        <v>0</v>
      </c>
      <c r="T134" s="61">
        <f>IFERROR(SUMPRODUCT((Tableau2[Code barre]=S134)*(Tableau2[Box]=Listes!$C$9)*(Tableau2[Comp]=Listes!$A$2)*Tableau2[Sorties]),"")</f>
        <v>0</v>
      </c>
      <c r="U134" s="60">
        <f t="shared" si="79"/>
        <v>0</v>
      </c>
      <c r="V134" s="61">
        <f>IFERROR(SUMPRODUCT((Tableau2[Code barre]=U134)*(Tableau2[Box]=Listes!$C$10)*(Tableau2[Comp]=Listes!$A$2)*Tableau2[Sorties]),"")</f>
        <v>0</v>
      </c>
      <c r="W134" s="60">
        <f t="shared" si="80"/>
        <v>0</v>
      </c>
      <c r="X134" s="61">
        <f>IFERROR(SUMPRODUCT((Tableau2[Code barre]=W134)*(Tableau2[Box]=Listes!$C$11)*(Tableau2[Comp]=Listes!$A$2)*Tableau2[Sorties]),"")</f>
        <v>0</v>
      </c>
      <c r="Y134" s="60">
        <f t="shared" si="81"/>
        <v>0</v>
      </c>
      <c r="Z134" s="61">
        <f>IFERROR(SUMPRODUCT((Tableau2[Code barre]=Y134)*(Tableau2[Box]=Listes!$C$12)*(Tableau2[Comp]=Listes!$A$2)*Tableau2[Sorties]),"")</f>
        <v>0</v>
      </c>
      <c r="AA134" s="60">
        <f t="shared" si="82"/>
        <v>0</v>
      </c>
      <c r="AB134" s="61">
        <f>IFERROR(SUMPRODUCT((Tableau2[Code barre]=AA134)*(Tableau2[Box]=Listes!$C$13)*(Tableau2[Comp]=Listes!$A$2)*Tableau2[Sorties]),"")</f>
        <v>0</v>
      </c>
      <c r="AC134" s="60">
        <f t="shared" si="83"/>
        <v>0</v>
      </c>
      <c r="AD134" s="61">
        <f>IFERROR(SUMPRODUCT((Tableau2[Code barre]=AC134)*(Tableau2[Box]=Listes!$C$14)*(Tableau2[Comp]=Listes!$A$2)*Tableau2[Sorties]),"")</f>
        <v>0</v>
      </c>
    </row>
    <row r="135" spans="1:30" ht="14.4" customHeight="1" x14ac:dyDescent="0.3">
      <c r="A135" s="85"/>
      <c r="B135" s="65"/>
      <c r="C135" s="60" t="str">
        <f t="shared" si="70"/>
        <v>40 17 821 0127</v>
      </c>
      <c r="D135" s="61">
        <f>IFERROR(SUMPRODUCT((Tableau2[Code barre]=C135)*(Tableau2[Box]=Listes!$C$1)*(Tableau2[Comp]=Listes!$A$2)*Tableau2[Sorties]),"")</f>
        <v>0</v>
      </c>
      <c r="E135" s="60" t="str">
        <f t="shared" si="71"/>
        <v>40 17 620 0101</v>
      </c>
      <c r="F135" s="61">
        <f>IFERROR(SUMPRODUCT((Tableau2[Code barre]=E135)*(Tableau2[Box]=Listes!$C$2)*(Tableau2[Comp]=Listes!$A$2)*Tableau2[Sorties]),"")</f>
        <v>0</v>
      </c>
      <c r="G135" s="60" t="str">
        <f t="shared" si="72"/>
        <v>40 17 954 1759</v>
      </c>
      <c r="H135" s="61">
        <f>IFERROR(SUMPRODUCT((Tableau2[Code barre]=G135)*(Tableau2[Box]=Listes!$C$3)*(Tableau2[Comp]=Listes!$A$2)*Tableau2[Sorties]),"")</f>
        <v>0</v>
      </c>
      <c r="I135" s="60">
        <f t="shared" si="73"/>
        <v>0</v>
      </c>
      <c r="J135" s="61">
        <f>IFERROR(SUMPRODUCT((Tableau2[Code barre]=I135)*(Tableau2[Box]=Listes!$C$4)*(Tableau2[Comp]=Listes!$A$2)*Tableau2[Sorties]),"")</f>
        <v>0</v>
      </c>
      <c r="K135" s="60" t="str">
        <f t="shared" si="74"/>
        <v>40 28 871 0438</v>
      </c>
      <c r="L135" s="61">
        <f>IFERROR(SUMPRODUCT((Tableau2[Code barre]=K135)*(Tableau2[Box]=Listes!$C$5)*(Tableau2[Comp]=Listes!$A$2)*Tableau2[Sorties]),"")</f>
        <v>0</v>
      </c>
      <c r="M135" s="60" t="str">
        <f t="shared" si="75"/>
        <v>40 28 959 0435</v>
      </c>
      <c r="N135" s="61">
        <f>IFERROR(SUMPRODUCT((Tableau2[Code barre]=M135)*(Tableau2[Box]=Listes!$C$6)*(Tableau2[Comp]=Listes!$A$2)*Tableau2[Sorties]),"")</f>
        <v>0</v>
      </c>
      <c r="O135" s="60" t="str">
        <f t="shared" si="76"/>
        <v>40 28 959 0586</v>
      </c>
      <c r="P135" s="61">
        <f>IFERROR(SUMPRODUCT((Tableau2[Code barre]=O135)*(Tableau2[Box]=Listes!$C$7)*(Tableau2[Comp]=Listes!$A$2)*Tableau2[Sorties]),"")</f>
        <v>0</v>
      </c>
      <c r="Q135" s="60">
        <f t="shared" si="77"/>
        <v>0</v>
      </c>
      <c r="R135" s="61">
        <f>IFERROR(SUMPRODUCT((Tableau2[Code barre]=Q135)*(Tableau2[Box]=Listes!$C$8)*(Tableau2[Comp]=Listes!$A$2)*Tableau2[Sorties]),"")</f>
        <v>0</v>
      </c>
      <c r="S135" s="60">
        <f t="shared" si="78"/>
        <v>0</v>
      </c>
      <c r="T135" s="61">
        <f>IFERROR(SUMPRODUCT((Tableau2[Code barre]=S135)*(Tableau2[Box]=Listes!$C$9)*(Tableau2[Comp]=Listes!$A$2)*Tableau2[Sorties]),"")</f>
        <v>0</v>
      </c>
      <c r="U135" s="60">
        <f t="shared" si="79"/>
        <v>0</v>
      </c>
      <c r="V135" s="61">
        <f>IFERROR(SUMPRODUCT((Tableau2[Code barre]=U135)*(Tableau2[Box]=Listes!$C$10)*(Tableau2[Comp]=Listes!$A$2)*Tableau2[Sorties]),"")</f>
        <v>0</v>
      </c>
      <c r="W135" s="60">
        <f t="shared" si="80"/>
        <v>0</v>
      </c>
      <c r="X135" s="61">
        <f>IFERROR(SUMPRODUCT((Tableau2[Code barre]=W135)*(Tableau2[Box]=Listes!$C$11)*(Tableau2[Comp]=Listes!$A$2)*Tableau2[Sorties]),"")</f>
        <v>0</v>
      </c>
      <c r="Y135" s="60">
        <f t="shared" si="81"/>
        <v>0</v>
      </c>
      <c r="Z135" s="61">
        <f>IFERROR(SUMPRODUCT((Tableau2[Code barre]=Y135)*(Tableau2[Box]=Listes!$C$12)*(Tableau2[Comp]=Listes!$A$2)*Tableau2[Sorties]),"")</f>
        <v>0</v>
      </c>
      <c r="AA135" s="60">
        <f t="shared" si="82"/>
        <v>0</v>
      </c>
      <c r="AB135" s="61">
        <f>IFERROR(SUMPRODUCT((Tableau2[Code barre]=AA135)*(Tableau2[Box]=Listes!$C$13)*(Tableau2[Comp]=Listes!$A$2)*Tableau2[Sorties]),"")</f>
        <v>0</v>
      </c>
      <c r="AC135" s="60">
        <f t="shared" si="83"/>
        <v>0</v>
      </c>
      <c r="AD135" s="61">
        <f>IFERROR(SUMPRODUCT((Tableau2[Code barre]=AC135)*(Tableau2[Box]=Listes!$C$14)*(Tableau2[Comp]=Listes!$A$2)*Tableau2[Sorties]),"")</f>
        <v>0</v>
      </c>
    </row>
    <row r="136" spans="1:30" ht="14.4" customHeight="1" x14ac:dyDescent="0.3">
      <c r="A136" s="85"/>
      <c r="B136" s="65"/>
      <c r="C136" s="60" t="str">
        <f t="shared" si="70"/>
        <v>40 17 810 0247</v>
      </c>
      <c r="D136" s="61">
        <f>IFERROR(SUMPRODUCT((Tableau2[Code barre]=C136)*(Tableau2[Box]=Listes!$C$1)*(Tableau2[Comp]=Listes!$A$2)*Tableau2[Sorties]),"")</f>
        <v>0</v>
      </c>
      <c r="E136" s="60" t="str">
        <f t="shared" si="71"/>
        <v>40 17 821 0104</v>
      </c>
      <c r="F136" s="61">
        <f>IFERROR(SUMPRODUCT((Tableau2[Code barre]=E136)*(Tableau2[Box]=Listes!$C$2)*(Tableau2[Comp]=Listes!$A$2)*Tableau2[Sorties]),"")</f>
        <v>0</v>
      </c>
      <c r="G136" s="60" t="str">
        <f t="shared" si="72"/>
        <v>40 17 954 0995</v>
      </c>
      <c r="H136" s="61">
        <f>IFERROR(SUMPRODUCT((Tableau2[Code barre]=G136)*(Tableau2[Box]=Listes!$C$3)*(Tableau2[Comp]=Listes!$A$2)*Tableau2[Sorties]),"")</f>
        <v>0</v>
      </c>
      <c r="I136" s="60">
        <f t="shared" si="73"/>
        <v>0</v>
      </c>
      <c r="J136" s="61">
        <f>IFERROR(SUMPRODUCT((Tableau2[Code barre]=I136)*(Tableau2[Box]=Listes!$C$4)*(Tableau2[Comp]=Listes!$A$2)*Tableau2[Sorties]),"")</f>
        <v>0</v>
      </c>
      <c r="K136" s="60" t="str">
        <f t="shared" si="74"/>
        <v>40 28 857 0401</v>
      </c>
      <c r="L136" s="61">
        <f>IFERROR(SUMPRODUCT((Tableau2[Code barre]=K136)*(Tableau2[Box]=Listes!$C$5)*(Tableau2[Comp]=Listes!$A$2)*Tableau2[Sorties]),"")</f>
        <v>0</v>
      </c>
      <c r="M136" s="60" t="str">
        <f t="shared" si="75"/>
        <v>40 28 954 1531</v>
      </c>
      <c r="N136" s="61">
        <f>IFERROR(SUMPRODUCT((Tableau2[Code barre]=M136)*(Tableau2[Box]=Listes!$C$6)*(Tableau2[Comp]=Listes!$A$2)*Tableau2[Sorties]),"")</f>
        <v>0</v>
      </c>
      <c r="O136" s="60" t="str">
        <f t="shared" si="76"/>
        <v>40 28 959 0274</v>
      </c>
      <c r="P136" s="61">
        <f>IFERROR(SUMPRODUCT((Tableau2[Code barre]=O136)*(Tableau2[Box]=Listes!$C$7)*(Tableau2[Comp]=Listes!$A$2)*Tableau2[Sorties]),"")</f>
        <v>0</v>
      </c>
      <c r="Q136" s="60">
        <f t="shared" si="77"/>
        <v>0</v>
      </c>
      <c r="R136" s="61">
        <f>IFERROR(SUMPRODUCT((Tableau2[Code barre]=Q136)*(Tableau2[Box]=Listes!$C$8)*(Tableau2[Comp]=Listes!$A$2)*Tableau2[Sorties]),"")</f>
        <v>0</v>
      </c>
      <c r="S136" s="60">
        <f t="shared" si="78"/>
        <v>0</v>
      </c>
      <c r="T136" s="61">
        <f>IFERROR(SUMPRODUCT((Tableau2[Code barre]=S136)*(Tableau2[Box]=Listes!$C$9)*(Tableau2[Comp]=Listes!$A$2)*Tableau2[Sorties]),"")</f>
        <v>0</v>
      </c>
      <c r="U136" s="60">
        <f t="shared" si="79"/>
        <v>0</v>
      </c>
      <c r="V136" s="61">
        <f>IFERROR(SUMPRODUCT((Tableau2[Code barre]=U136)*(Tableau2[Box]=Listes!$C$10)*(Tableau2[Comp]=Listes!$A$2)*Tableau2[Sorties]),"")</f>
        <v>0</v>
      </c>
      <c r="W136" s="60">
        <f t="shared" si="80"/>
        <v>0</v>
      </c>
      <c r="X136" s="61">
        <f>IFERROR(SUMPRODUCT((Tableau2[Code barre]=W136)*(Tableau2[Box]=Listes!$C$11)*(Tableau2[Comp]=Listes!$A$2)*Tableau2[Sorties]),"")</f>
        <v>0</v>
      </c>
      <c r="Y136" s="60">
        <f t="shared" si="81"/>
        <v>0</v>
      </c>
      <c r="Z136" s="61">
        <f>IFERROR(SUMPRODUCT((Tableau2[Code barre]=Y136)*(Tableau2[Box]=Listes!$C$12)*(Tableau2[Comp]=Listes!$A$2)*Tableau2[Sorties]),"")</f>
        <v>0</v>
      </c>
      <c r="AA136" s="60">
        <f t="shared" si="82"/>
        <v>0</v>
      </c>
      <c r="AB136" s="61">
        <f>IFERROR(SUMPRODUCT((Tableau2[Code barre]=AA136)*(Tableau2[Box]=Listes!$C$13)*(Tableau2[Comp]=Listes!$A$2)*Tableau2[Sorties]),"")</f>
        <v>0</v>
      </c>
      <c r="AC136" s="60">
        <f t="shared" si="83"/>
        <v>0</v>
      </c>
      <c r="AD136" s="61">
        <f>IFERROR(SUMPRODUCT((Tableau2[Code barre]=AC136)*(Tableau2[Box]=Listes!$C$14)*(Tableau2[Comp]=Listes!$A$2)*Tableau2[Sorties]),"")</f>
        <v>0</v>
      </c>
    </row>
    <row r="137" spans="1:30" ht="14.4" customHeight="1" x14ac:dyDescent="0.3">
      <c r="A137" s="85"/>
      <c r="B137" s="65"/>
      <c r="C137" s="60">
        <f t="shared" si="70"/>
        <v>0</v>
      </c>
      <c r="D137" s="61">
        <f>IFERROR(SUMPRODUCT((Tableau2[Code barre]=C137)*(Tableau2[Box]=Listes!$C$1)*(Tableau2[Comp]=Listes!$A$2)*Tableau2[Sorties]),"")</f>
        <v>0</v>
      </c>
      <c r="E137" s="60" t="str">
        <f t="shared" si="71"/>
        <v>40 17 821 0269</v>
      </c>
      <c r="F137" s="61">
        <f>IFERROR(SUMPRODUCT((Tableau2[Code barre]=E137)*(Tableau2[Box]=Listes!$C$2)*(Tableau2[Comp]=Listes!$A$2)*Tableau2[Sorties]),"")</f>
        <v>0</v>
      </c>
      <c r="G137" s="60" t="str">
        <f t="shared" si="72"/>
        <v>40 17 954 1869</v>
      </c>
      <c r="H137" s="61">
        <f>IFERROR(SUMPRODUCT((Tableau2[Code barre]=G137)*(Tableau2[Box]=Listes!$C$3)*(Tableau2[Comp]=Listes!$A$2)*Tableau2[Sorties]),"")</f>
        <v>0</v>
      </c>
      <c r="I137" s="60">
        <f t="shared" si="73"/>
        <v>0</v>
      </c>
      <c r="J137" s="61">
        <f>IFERROR(SUMPRODUCT((Tableau2[Code barre]=I137)*(Tableau2[Box]=Listes!$C$4)*(Tableau2[Comp]=Listes!$A$2)*Tableau2[Sorties]),"")</f>
        <v>0</v>
      </c>
      <c r="K137" s="60" t="str">
        <f t="shared" si="74"/>
        <v>40 28 871 0326</v>
      </c>
      <c r="L137" s="61">
        <f>IFERROR(SUMPRODUCT((Tableau2[Code barre]=K137)*(Tableau2[Box]=Listes!$C$5)*(Tableau2[Comp]=Listes!$A$2)*Tableau2[Sorties]),"")</f>
        <v>0</v>
      </c>
      <c r="M137" s="60" t="str">
        <f t="shared" si="75"/>
        <v>40 28 954  1704</v>
      </c>
      <c r="N137" s="61">
        <f>IFERROR(SUMPRODUCT((Tableau2[Code barre]=M137)*(Tableau2[Box]=Listes!$C$6)*(Tableau2[Comp]=Listes!$A$2)*Tableau2[Sorties]),"")</f>
        <v>0</v>
      </c>
      <c r="O137" s="60" t="str">
        <f t="shared" si="76"/>
        <v>40 28 954 1862</v>
      </c>
      <c r="P137" s="61">
        <f>IFERROR(SUMPRODUCT((Tableau2[Code barre]=O137)*(Tableau2[Box]=Listes!$C$7)*(Tableau2[Comp]=Listes!$A$2)*Tableau2[Sorties]),"")</f>
        <v>0</v>
      </c>
      <c r="Q137" s="60">
        <f t="shared" si="77"/>
        <v>0</v>
      </c>
      <c r="R137" s="61">
        <f>IFERROR(SUMPRODUCT((Tableau2[Code barre]=Q137)*(Tableau2[Box]=Listes!$C$8)*(Tableau2[Comp]=Listes!$A$2)*Tableau2[Sorties]),"")</f>
        <v>0</v>
      </c>
      <c r="S137" s="60">
        <f t="shared" si="78"/>
        <v>0</v>
      </c>
      <c r="T137" s="61">
        <f>IFERROR(SUMPRODUCT((Tableau2[Code barre]=S137)*(Tableau2[Box]=Listes!$C$9)*(Tableau2[Comp]=Listes!$A$2)*Tableau2[Sorties]),"")</f>
        <v>0</v>
      </c>
      <c r="U137" s="60">
        <f t="shared" si="79"/>
        <v>0</v>
      </c>
      <c r="V137" s="61">
        <f>IFERROR(SUMPRODUCT((Tableau2[Code barre]=U137)*(Tableau2[Box]=Listes!$C$10)*(Tableau2[Comp]=Listes!$A$2)*Tableau2[Sorties]),"")</f>
        <v>0</v>
      </c>
      <c r="W137" s="60">
        <f t="shared" si="80"/>
        <v>0</v>
      </c>
      <c r="X137" s="61">
        <f>IFERROR(SUMPRODUCT((Tableau2[Code barre]=W137)*(Tableau2[Box]=Listes!$C$11)*(Tableau2[Comp]=Listes!$A$2)*Tableau2[Sorties]),"")</f>
        <v>0</v>
      </c>
      <c r="Y137" s="60">
        <f t="shared" si="81"/>
        <v>0</v>
      </c>
      <c r="Z137" s="61">
        <f>IFERROR(SUMPRODUCT((Tableau2[Code barre]=Y137)*(Tableau2[Box]=Listes!$C$12)*(Tableau2[Comp]=Listes!$A$2)*Tableau2[Sorties]),"")</f>
        <v>0</v>
      </c>
      <c r="AA137" s="60">
        <f t="shared" si="82"/>
        <v>0</v>
      </c>
      <c r="AB137" s="61">
        <f>IFERROR(SUMPRODUCT((Tableau2[Code barre]=AA137)*(Tableau2[Box]=Listes!$C$13)*(Tableau2[Comp]=Listes!$A$2)*Tableau2[Sorties]),"")</f>
        <v>0</v>
      </c>
      <c r="AC137" s="60">
        <f t="shared" si="83"/>
        <v>0</v>
      </c>
      <c r="AD137" s="61">
        <f>IFERROR(SUMPRODUCT((Tableau2[Code barre]=AC137)*(Tableau2[Box]=Listes!$C$14)*(Tableau2[Comp]=Listes!$A$2)*Tableau2[Sorties]),"")</f>
        <v>0</v>
      </c>
    </row>
    <row r="138" spans="1:30" ht="14.4" customHeight="1" x14ac:dyDescent="0.3">
      <c r="A138" s="85"/>
      <c r="B138" s="65"/>
      <c r="C138" s="60">
        <f t="shared" si="70"/>
        <v>0</v>
      </c>
      <c r="D138" s="61">
        <f>IFERROR(SUMPRODUCT((Tableau2[Code barre]=C138)*(Tableau2[Box]=Listes!$C$1)*(Tableau2[Comp]=Listes!$A$2)*Tableau2[Sorties]),"")</f>
        <v>0</v>
      </c>
      <c r="E138" s="60">
        <f t="shared" si="71"/>
        <v>0</v>
      </c>
      <c r="F138" s="61">
        <f>IFERROR(SUMPRODUCT((Tableau2[Code barre]=E138)*(Tableau2[Box]=Listes!$C$2)*(Tableau2[Comp]=Listes!$A$2)*Tableau2[Sorties]),"")</f>
        <v>0</v>
      </c>
      <c r="G138" s="60">
        <f t="shared" si="72"/>
        <v>0</v>
      </c>
      <c r="H138" s="61">
        <f>IFERROR(SUMPRODUCT((Tableau2[Code barre]=G138)*(Tableau2[Box]=Listes!$C$3)*(Tableau2[Comp]=Listes!$A$2)*Tableau2[Sorties]),"")</f>
        <v>0</v>
      </c>
      <c r="I138" s="60">
        <f t="shared" si="73"/>
        <v>0</v>
      </c>
      <c r="J138" s="61">
        <f>IFERROR(SUMPRODUCT((Tableau2[Code barre]=I138)*(Tableau2[Box]=Listes!$C$4)*(Tableau2[Comp]=Listes!$A$2)*Tableau2[Sorties]),"")</f>
        <v>0</v>
      </c>
      <c r="K138" s="60" t="str">
        <f t="shared" si="74"/>
        <v>40 28 971 0218</v>
      </c>
      <c r="L138" s="61">
        <f>IFERROR(SUMPRODUCT((Tableau2[Code barre]=K138)*(Tableau2[Box]=Listes!$C$5)*(Tableau2[Comp]=Listes!$A$2)*Tableau2[Sorties]),"")</f>
        <v>0</v>
      </c>
      <c r="M138" s="60" t="str">
        <f t="shared" si="75"/>
        <v>40 28 954 2125</v>
      </c>
      <c r="N138" s="61">
        <f>IFERROR(SUMPRODUCT((Tableau2[Code barre]=M138)*(Tableau2[Box]=Listes!$C$6)*(Tableau2[Comp]=Listes!$A$2)*Tableau2[Sorties]),"")</f>
        <v>0</v>
      </c>
      <c r="O138" s="60" t="str">
        <f t="shared" si="76"/>
        <v>40 28 957 0382</v>
      </c>
      <c r="P138" s="61">
        <f>IFERROR(SUMPRODUCT((Tableau2[Code barre]=O138)*(Tableau2[Box]=Listes!$C$7)*(Tableau2[Comp]=Listes!$A$2)*Tableau2[Sorties]),"")</f>
        <v>0</v>
      </c>
      <c r="Q138" s="60">
        <f t="shared" si="77"/>
        <v>0</v>
      </c>
      <c r="R138" s="61">
        <f>IFERROR(SUMPRODUCT((Tableau2[Code barre]=Q138)*(Tableau2[Box]=Listes!$C$8)*(Tableau2[Comp]=Listes!$A$2)*Tableau2[Sorties]),"")</f>
        <v>0</v>
      </c>
      <c r="S138" s="60">
        <f t="shared" si="78"/>
        <v>0</v>
      </c>
      <c r="T138" s="61">
        <f>IFERROR(SUMPRODUCT((Tableau2[Code barre]=S138)*(Tableau2[Box]=Listes!$C$9)*(Tableau2[Comp]=Listes!$A$2)*Tableau2[Sorties]),"")</f>
        <v>0</v>
      </c>
      <c r="U138" s="60">
        <f t="shared" si="79"/>
        <v>0</v>
      </c>
      <c r="V138" s="61">
        <f>IFERROR(SUMPRODUCT((Tableau2[Code barre]=U138)*(Tableau2[Box]=Listes!$C$10)*(Tableau2[Comp]=Listes!$A$2)*Tableau2[Sorties]),"")</f>
        <v>0</v>
      </c>
      <c r="W138" s="60">
        <f t="shared" si="80"/>
        <v>0</v>
      </c>
      <c r="X138" s="61">
        <f>IFERROR(SUMPRODUCT((Tableau2[Code barre]=W138)*(Tableau2[Box]=Listes!$C$11)*(Tableau2[Comp]=Listes!$A$2)*Tableau2[Sorties]),"")</f>
        <v>0</v>
      </c>
      <c r="Y138" s="60">
        <f t="shared" si="81"/>
        <v>0</v>
      </c>
      <c r="Z138" s="61">
        <f>IFERROR(SUMPRODUCT((Tableau2[Code barre]=Y138)*(Tableau2[Box]=Listes!$C$12)*(Tableau2[Comp]=Listes!$A$2)*Tableau2[Sorties]),"")</f>
        <v>0</v>
      </c>
      <c r="AA138" s="60">
        <f t="shared" si="82"/>
        <v>0</v>
      </c>
      <c r="AB138" s="61">
        <f>IFERROR(SUMPRODUCT((Tableau2[Code barre]=AA138)*(Tableau2[Box]=Listes!$C$13)*(Tableau2[Comp]=Listes!$A$2)*Tableau2[Sorties]),"")</f>
        <v>0</v>
      </c>
      <c r="AC138" s="60">
        <f t="shared" si="83"/>
        <v>0</v>
      </c>
      <c r="AD138" s="61">
        <f>IFERROR(SUMPRODUCT((Tableau2[Code barre]=AC138)*(Tableau2[Box]=Listes!$C$14)*(Tableau2[Comp]=Listes!$A$2)*Tableau2[Sorties]),"")</f>
        <v>0</v>
      </c>
    </row>
    <row r="139" spans="1:30" ht="14.4" customHeight="1" x14ac:dyDescent="0.3">
      <c r="A139" s="85"/>
      <c r="B139" s="65"/>
      <c r="C139" s="60">
        <f t="shared" si="70"/>
        <v>0</v>
      </c>
      <c r="D139" s="61">
        <f>IFERROR(SUMPRODUCT((Tableau2[Code barre]=C139)*(Tableau2[Box]=Listes!$C$1)*(Tableau2[Comp]=Listes!$A$2)*Tableau2[Sorties]),"")</f>
        <v>0</v>
      </c>
      <c r="E139" s="60">
        <f t="shared" si="71"/>
        <v>0</v>
      </c>
      <c r="F139" s="61">
        <f>IFERROR(SUMPRODUCT((Tableau2[Code barre]=E139)*(Tableau2[Box]=Listes!$C$2)*(Tableau2[Comp]=Listes!$A$2)*Tableau2[Sorties]),"")</f>
        <v>0</v>
      </c>
      <c r="G139" s="60">
        <f t="shared" si="72"/>
        <v>0</v>
      </c>
      <c r="H139" s="61">
        <f>IFERROR(SUMPRODUCT((Tableau2[Code barre]=G139)*(Tableau2[Box]=Listes!$C$3)*(Tableau2[Comp]=Listes!$A$2)*Tableau2[Sorties]),"")</f>
        <v>0</v>
      </c>
      <c r="I139" s="60">
        <f t="shared" si="73"/>
        <v>0</v>
      </c>
      <c r="J139" s="61">
        <f>IFERROR(SUMPRODUCT((Tableau2[Code barre]=I139)*(Tableau2[Box]=Listes!$C$4)*(Tableau2[Comp]=Listes!$A$2)*Tableau2[Sorties]),"")</f>
        <v>0</v>
      </c>
      <c r="K139" s="60">
        <f t="shared" si="74"/>
        <v>0</v>
      </c>
      <c r="L139" s="61">
        <f>IFERROR(SUMPRODUCT((Tableau2[Code barre]=K139)*(Tableau2[Box]=Listes!$C$5)*(Tableau2[Comp]=Listes!$A$2)*Tableau2[Sorties]),"")</f>
        <v>0</v>
      </c>
      <c r="M139" s="60" t="str">
        <f t="shared" si="75"/>
        <v>40 28 954 2149</v>
      </c>
      <c r="N139" s="61">
        <f>IFERROR(SUMPRODUCT((Tableau2[Code barre]=M139)*(Tableau2[Box]=Listes!$C$6)*(Tableau2[Comp]=Listes!$A$2)*Tableau2[Sorties]),"")</f>
        <v>0</v>
      </c>
      <c r="O139" s="60" t="str">
        <f t="shared" si="76"/>
        <v>40 28 013 0002</v>
      </c>
      <c r="P139" s="61">
        <f>IFERROR(SUMPRODUCT((Tableau2[Code barre]=O139)*(Tableau2[Box]=Listes!$C$7)*(Tableau2[Comp]=Listes!$A$2)*Tableau2[Sorties]),"")</f>
        <v>0</v>
      </c>
      <c r="Q139" s="60">
        <f t="shared" si="77"/>
        <v>0</v>
      </c>
      <c r="R139" s="61">
        <f>IFERROR(SUMPRODUCT((Tableau2[Code barre]=Q139)*(Tableau2[Box]=Listes!$C$8)*(Tableau2[Comp]=Listes!$A$2)*Tableau2[Sorties]),"")</f>
        <v>0</v>
      </c>
      <c r="S139" s="60">
        <f t="shared" si="78"/>
        <v>0</v>
      </c>
      <c r="T139" s="61">
        <f>IFERROR(SUMPRODUCT((Tableau2[Code barre]=S139)*(Tableau2[Box]=Listes!$C$9)*(Tableau2[Comp]=Listes!$A$2)*Tableau2[Sorties]),"")</f>
        <v>0</v>
      </c>
      <c r="U139" s="60">
        <f t="shared" si="79"/>
        <v>0</v>
      </c>
      <c r="V139" s="61">
        <f>IFERROR(SUMPRODUCT((Tableau2[Code barre]=U139)*(Tableau2[Box]=Listes!$C$10)*(Tableau2[Comp]=Listes!$A$2)*Tableau2[Sorties]),"")</f>
        <v>0</v>
      </c>
      <c r="W139" s="60">
        <f t="shared" si="80"/>
        <v>0</v>
      </c>
      <c r="X139" s="61">
        <f>IFERROR(SUMPRODUCT((Tableau2[Code barre]=W139)*(Tableau2[Box]=Listes!$C$11)*(Tableau2[Comp]=Listes!$A$2)*Tableau2[Sorties]),"")</f>
        <v>0</v>
      </c>
      <c r="Y139" s="60">
        <f t="shared" si="81"/>
        <v>0</v>
      </c>
      <c r="Z139" s="61">
        <f>IFERROR(SUMPRODUCT((Tableau2[Code barre]=Y139)*(Tableau2[Box]=Listes!$C$12)*(Tableau2[Comp]=Listes!$A$2)*Tableau2[Sorties]),"")</f>
        <v>0</v>
      </c>
      <c r="AA139" s="60">
        <f t="shared" si="82"/>
        <v>0</v>
      </c>
      <c r="AB139" s="61">
        <f>IFERROR(SUMPRODUCT((Tableau2[Code barre]=AA139)*(Tableau2[Box]=Listes!$C$13)*(Tableau2[Comp]=Listes!$A$2)*Tableau2[Sorties]),"")</f>
        <v>0</v>
      </c>
      <c r="AC139" s="60">
        <f t="shared" si="83"/>
        <v>0</v>
      </c>
      <c r="AD139" s="61">
        <f>IFERROR(SUMPRODUCT((Tableau2[Code barre]=AC139)*(Tableau2[Box]=Listes!$C$14)*(Tableau2[Comp]=Listes!$A$2)*Tableau2[Sorties]),"")</f>
        <v>0</v>
      </c>
    </row>
    <row r="140" spans="1:30" ht="14.4" customHeight="1" x14ac:dyDescent="0.3">
      <c r="A140" s="85"/>
      <c r="B140" s="65"/>
      <c r="C140" s="60">
        <f t="shared" si="70"/>
        <v>0</v>
      </c>
      <c r="D140" s="61">
        <f>IFERROR(SUMPRODUCT((Tableau2[Code barre]=C140)*(Tableau2[Box]=Listes!$C$1)*(Tableau2[Comp]=Listes!$A$2)*Tableau2[Sorties]),"")</f>
        <v>0</v>
      </c>
      <c r="E140" s="60">
        <f t="shared" si="71"/>
        <v>0</v>
      </c>
      <c r="F140" s="61">
        <f>IFERROR(SUMPRODUCT((Tableau2[Code barre]=E140)*(Tableau2[Box]=Listes!$C$2)*(Tableau2[Comp]=Listes!$A$2)*Tableau2[Sorties]),"")</f>
        <v>0</v>
      </c>
      <c r="G140" s="60">
        <f t="shared" si="72"/>
        <v>0</v>
      </c>
      <c r="H140" s="61">
        <f>IFERROR(SUMPRODUCT((Tableau2[Code barre]=G140)*(Tableau2[Box]=Listes!$C$3)*(Tableau2[Comp]=Listes!$A$2)*Tableau2[Sorties]),"")</f>
        <v>0</v>
      </c>
      <c r="I140" s="60">
        <f t="shared" si="73"/>
        <v>0</v>
      </c>
      <c r="J140" s="61">
        <f>IFERROR(SUMPRODUCT((Tableau2[Code barre]=I140)*(Tableau2[Box]=Listes!$C$4)*(Tableau2[Comp]=Listes!$A$2)*Tableau2[Sorties]),"")</f>
        <v>0</v>
      </c>
      <c r="K140" s="60">
        <f t="shared" si="74"/>
        <v>0</v>
      </c>
      <c r="L140" s="61">
        <f>IFERROR(SUMPRODUCT((Tableau2[Code barre]=K140)*(Tableau2[Box]=Listes!$C$5)*(Tableau2[Comp]=Listes!$A$2)*Tableau2[Sorties]),"")</f>
        <v>0</v>
      </c>
      <c r="M140" s="60" t="str">
        <f t="shared" si="75"/>
        <v>40 28 959 0682</v>
      </c>
      <c r="N140" s="61">
        <f>IFERROR(SUMPRODUCT((Tableau2[Code barre]=M140)*(Tableau2[Box]=Listes!$C$6)*(Tableau2[Comp]=Listes!$A$2)*Tableau2[Sorties]),"")</f>
        <v>0</v>
      </c>
      <c r="O140" s="60" t="str">
        <f t="shared" si="76"/>
        <v>40 28 959 0435</v>
      </c>
      <c r="P140" s="61">
        <f>IFERROR(SUMPRODUCT((Tableau2[Code barre]=O140)*(Tableau2[Box]=Listes!$C$7)*(Tableau2[Comp]=Listes!$A$2)*Tableau2[Sorties]),"")</f>
        <v>0</v>
      </c>
      <c r="Q140" s="60">
        <f t="shared" si="77"/>
        <v>0</v>
      </c>
      <c r="R140" s="61">
        <f>IFERROR(SUMPRODUCT((Tableau2[Code barre]=Q140)*(Tableau2[Box]=Listes!$C$8)*(Tableau2[Comp]=Listes!$A$2)*Tableau2[Sorties]),"")</f>
        <v>0</v>
      </c>
      <c r="S140" s="60">
        <f t="shared" si="78"/>
        <v>0</v>
      </c>
      <c r="T140" s="61">
        <f>IFERROR(SUMPRODUCT((Tableau2[Code barre]=S140)*(Tableau2[Box]=Listes!$C$9)*(Tableau2[Comp]=Listes!$A$2)*Tableau2[Sorties]),"")</f>
        <v>0</v>
      </c>
      <c r="U140" s="60">
        <f t="shared" si="79"/>
        <v>0</v>
      </c>
      <c r="V140" s="61">
        <f>IFERROR(SUMPRODUCT((Tableau2[Code barre]=U140)*(Tableau2[Box]=Listes!$C$10)*(Tableau2[Comp]=Listes!$A$2)*Tableau2[Sorties]),"")</f>
        <v>0</v>
      </c>
      <c r="W140" s="60">
        <f t="shared" si="80"/>
        <v>0</v>
      </c>
      <c r="X140" s="61">
        <f>IFERROR(SUMPRODUCT((Tableau2[Code barre]=W140)*(Tableau2[Box]=Listes!$C$11)*(Tableau2[Comp]=Listes!$A$2)*Tableau2[Sorties]),"")</f>
        <v>0</v>
      </c>
      <c r="Y140" s="60">
        <f t="shared" si="81"/>
        <v>0</v>
      </c>
      <c r="Z140" s="61">
        <f>IFERROR(SUMPRODUCT((Tableau2[Code barre]=Y140)*(Tableau2[Box]=Listes!$C$12)*(Tableau2[Comp]=Listes!$A$2)*Tableau2[Sorties]),"")</f>
        <v>0</v>
      </c>
      <c r="AA140" s="60">
        <f t="shared" si="82"/>
        <v>0</v>
      </c>
      <c r="AB140" s="61">
        <f>IFERROR(SUMPRODUCT((Tableau2[Code barre]=AA140)*(Tableau2[Box]=Listes!$C$13)*(Tableau2[Comp]=Listes!$A$2)*Tableau2[Sorties]),"")</f>
        <v>0</v>
      </c>
      <c r="AC140" s="60">
        <f t="shared" si="83"/>
        <v>0</v>
      </c>
      <c r="AD140" s="61">
        <f>IFERROR(SUMPRODUCT((Tableau2[Code barre]=AC140)*(Tableau2[Box]=Listes!$C$14)*(Tableau2[Comp]=Listes!$A$2)*Tableau2[Sorties]),"")</f>
        <v>0</v>
      </c>
    </row>
    <row r="141" spans="1:30" ht="14.4" customHeight="1" x14ac:dyDescent="0.3">
      <c r="A141" s="85"/>
      <c r="B141" s="65"/>
      <c r="C141" s="60">
        <f t="shared" si="70"/>
        <v>0</v>
      </c>
      <c r="D141" s="61">
        <f>IFERROR(SUMPRODUCT((Tableau2[Code barre]=C141)*(Tableau2[Box]=Listes!$C$1)*(Tableau2[Comp]=Listes!$A$2)*Tableau2[Sorties]),"")</f>
        <v>0</v>
      </c>
      <c r="E141" s="60">
        <f t="shared" si="71"/>
        <v>0</v>
      </c>
      <c r="F141" s="61">
        <f>IFERROR(SUMPRODUCT((Tableau2[Code barre]=E141)*(Tableau2[Box]=Listes!$C$2)*(Tableau2[Comp]=Listes!$A$2)*Tableau2[Sorties]),"")</f>
        <v>0</v>
      </c>
      <c r="G141" s="60">
        <f t="shared" si="72"/>
        <v>0</v>
      </c>
      <c r="H141" s="61">
        <f>IFERROR(SUMPRODUCT((Tableau2[Code barre]=G141)*(Tableau2[Box]=Listes!$C$3)*(Tableau2[Comp]=Listes!$A$2)*Tableau2[Sorties]),"")</f>
        <v>0</v>
      </c>
      <c r="I141" s="60">
        <f t="shared" si="73"/>
        <v>0</v>
      </c>
      <c r="J141" s="61">
        <f>IFERROR(SUMPRODUCT((Tableau2[Code barre]=I141)*(Tableau2[Box]=Listes!$C$4)*(Tableau2[Comp]=Listes!$A$2)*Tableau2[Sorties]),"")</f>
        <v>0</v>
      </c>
      <c r="K141" s="60">
        <f t="shared" si="74"/>
        <v>0</v>
      </c>
      <c r="L141" s="61">
        <f>IFERROR(SUMPRODUCT((Tableau2[Code barre]=K141)*(Tableau2[Box]=Listes!$C$5)*(Tableau2[Comp]=Listes!$A$2)*Tableau2[Sorties]),"")</f>
        <v>0</v>
      </c>
      <c r="M141" s="60" t="str">
        <f t="shared" si="75"/>
        <v>40 28 954 2128</v>
      </c>
      <c r="N141" s="61">
        <f>IFERROR(SUMPRODUCT((Tableau2[Code barre]=M141)*(Tableau2[Box]=Listes!$C$6)*(Tableau2[Comp]=Listes!$A$2)*Tableau2[Sorties]),"")</f>
        <v>0</v>
      </c>
      <c r="O141" s="60" t="str">
        <f t="shared" si="76"/>
        <v>40 28 957 0383</v>
      </c>
      <c r="P141" s="61">
        <f>IFERROR(SUMPRODUCT((Tableau2[Code barre]=O141)*(Tableau2[Box]=Listes!$C$7)*(Tableau2[Comp]=Listes!$A$2)*Tableau2[Sorties]),"")</f>
        <v>0</v>
      </c>
      <c r="Q141" s="60">
        <f t="shared" si="77"/>
        <v>0</v>
      </c>
      <c r="R141" s="61">
        <f>IFERROR(SUMPRODUCT((Tableau2[Code barre]=Q141)*(Tableau2[Box]=Listes!$C$8)*(Tableau2[Comp]=Listes!$A$2)*Tableau2[Sorties]),"")</f>
        <v>0</v>
      </c>
      <c r="S141" s="60">
        <f t="shared" si="78"/>
        <v>0</v>
      </c>
      <c r="T141" s="61">
        <f>IFERROR(SUMPRODUCT((Tableau2[Code barre]=S141)*(Tableau2[Box]=Listes!$C$9)*(Tableau2[Comp]=Listes!$A$2)*Tableau2[Sorties]),"")</f>
        <v>0</v>
      </c>
      <c r="U141" s="60">
        <f t="shared" si="79"/>
        <v>0</v>
      </c>
      <c r="V141" s="61">
        <f>IFERROR(SUMPRODUCT((Tableau2[Code barre]=U141)*(Tableau2[Box]=Listes!$C$10)*(Tableau2[Comp]=Listes!$A$2)*Tableau2[Sorties]),"")</f>
        <v>0</v>
      </c>
      <c r="W141" s="60">
        <f t="shared" si="80"/>
        <v>0</v>
      </c>
      <c r="X141" s="61">
        <f>IFERROR(SUMPRODUCT((Tableau2[Code barre]=W141)*(Tableau2[Box]=Listes!$C$11)*(Tableau2[Comp]=Listes!$A$2)*Tableau2[Sorties]),"")</f>
        <v>0</v>
      </c>
      <c r="Y141" s="60">
        <f t="shared" si="81"/>
        <v>0</v>
      </c>
      <c r="Z141" s="61">
        <f>IFERROR(SUMPRODUCT((Tableau2[Code barre]=Y141)*(Tableau2[Box]=Listes!$C$12)*(Tableau2[Comp]=Listes!$A$2)*Tableau2[Sorties]),"")</f>
        <v>0</v>
      </c>
      <c r="AA141" s="60">
        <f t="shared" si="82"/>
        <v>0</v>
      </c>
      <c r="AB141" s="61">
        <f>IFERROR(SUMPRODUCT((Tableau2[Code barre]=AA141)*(Tableau2[Box]=Listes!$C$13)*(Tableau2[Comp]=Listes!$A$2)*Tableau2[Sorties]),"")</f>
        <v>0</v>
      </c>
      <c r="AC141" s="60">
        <f t="shared" si="83"/>
        <v>0</v>
      </c>
      <c r="AD141" s="61">
        <f>IFERROR(SUMPRODUCT((Tableau2[Code barre]=AC141)*(Tableau2[Box]=Listes!$C$14)*(Tableau2[Comp]=Listes!$A$2)*Tableau2[Sorties]),"")</f>
        <v>0</v>
      </c>
    </row>
    <row r="142" spans="1:30" ht="14.4" customHeight="1" x14ac:dyDescent="0.3">
      <c r="A142" s="85"/>
      <c r="B142" s="65"/>
      <c r="C142" s="60">
        <f t="shared" si="70"/>
        <v>0</v>
      </c>
      <c r="D142" s="61">
        <f>IFERROR(SUMPRODUCT((Tableau2[Code barre]=C142)*(Tableau2[Box]=Listes!$C$1)*(Tableau2[Comp]=Listes!$A$2)*Tableau2[Sorties]),"")</f>
        <v>0</v>
      </c>
      <c r="E142" s="60">
        <f t="shared" si="71"/>
        <v>0</v>
      </c>
      <c r="F142" s="61">
        <f>IFERROR(SUMPRODUCT((Tableau2[Code barre]=E142)*(Tableau2[Box]=Listes!$C$2)*(Tableau2[Comp]=Listes!$A$2)*Tableau2[Sorties]),"")</f>
        <v>0</v>
      </c>
      <c r="G142" s="60">
        <f t="shared" si="72"/>
        <v>0</v>
      </c>
      <c r="H142" s="61">
        <f>IFERROR(SUMPRODUCT((Tableau2[Code barre]=G142)*(Tableau2[Box]=Listes!$C$3)*(Tableau2[Comp]=Listes!$A$2)*Tableau2[Sorties]),"")</f>
        <v>0</v>
      </c>
      <c r="I142" s="60">
        <f t="shared" si="73"/>
        <v>0</v>
      </c>
      <c r="J142" s="61">
        <f>IFERROR(SUMPRODUCT((Tableau2[Code barre]=I142)*(Tableau2[Box]=Listes!$C$4)*(Tableau2[Comp]=Listes!$A$2)*Tableau2[Sorties]),"")</f>
        <v>0</v>
      </c>
      <c r="K142" s="60">
        <f t="shared" si="74"/>
        <v>0</v>
      </c>
      <c r="L142" s="61">
        <f>IFERROR(SUMPRODUCT((Tableau2[Code barre]=K142)*(Tableau2[Box]=Listes!$C$5)*(Tableau2[Comp]=Listes!$A$2)*Tableau2[Sorties]),"")</f>
        <v>0</v>
      </c>
      <c r="M142" s="60" t="str">
        <f t="shared" si="75"/>
        <v>40 28 959 0683</v>
      </c>
      <c r="N142" s="61">
        <f>IFERROR(SUMPRODUCT((Tableau2[Code barre]=M142)*(Tableau2[Box]=Listes!$C$6)*(Tableau2[Comp]=Listes!$A$2)*Tableau2[Sorties]),"")</f>
        <v>0</v>
      </c>
      <c r="O142" s="60" t="str">
        <f t="shared" si="76"/>
        <v>40 28 954 3242</v>
      </c>
      <c r="P142" s="61">
        <f>IFERROR(SUMPRODUCT((Tableau2[Code barre]=O142)*(Tableau2[Box]=Listes!$C$7)*(Tableau2[Comp]=Listes!$A$2)*Tableau2[Sorties]),"")</f>
        <v>0</v>
      </c>
      <c r="Q142" s="60">
        <f t="shared" si="77"/>
        <v>0</v>
      </c>
      <c r="R142" s="61">
        <f>IFERROR(SUMPRODUCT((Tableau2[Code barre]=Q142)*(Tableau2[Box]=Listes!$C$8)*(Tableau2[Comp]=Listes!$A$2)*Tableau2[Sorties]),"")</f>
        <v>0</v>
      </c>
      <c r="S142" s="60">
        <f t="shared" si="78"/>
        <v>0</v>
      </c>
      <c r="T142" s="61">
        <f>IFERROR(SUMPRODUCT((Tableau2[Code barre]=S142)*(Tableau2[Box]=Listes!$C$9)*(Tableau2[Comp]=Listes!$A$2)*Tableau2[Sorties]),"")</f>
        <v>0</v>
      </c>
      <c r="U142" s="60">
        <f t="shared" si="79"/>
        <v>0</v>
      </c>
      <c r="V142" s="61">
        <f>IFERROR(SUMPRODUCT((Tableau2[Code barre]=U142)*(Tableau2[Box]=Listes!$C$10)*(Tableau2[Comp]=Listes!$A$2)*Tableau2[Sorties]),"")</f>
        <v>0</v>
      </c>
      <c r="W142" s="60">
        <f t="shared" si="80"/>
        <v>0</v>
      </c>
      <c r="X142" s="61">
        <f>IFERROR(SUMPRODUCT((Tableau2[Code barre]=W142)*(Tableau2[Box]=Listes!$C$11)*(Tableau2[Comp]=Listes!$A$2)*Tableau2[Sorties]),"")</f>
        <v>0</v>
      </c>
      <c r="Y142" s="60">
        <f t="shared" si="81"/>
        <v>0</v>
      </c>
      <c r="Z142" s="61">
        <f>IFERROR(SUMPRODUCT((Tableau2[Code barre]=Y142)*(Tableau2[Box]=Listes!$C$12)*(Tableau2[Comp]=Listes!$A$2)*Tableau2[Sorties]),"")</f>
        <v>0</v>
      </c>
      <c r="AA142" s="60">
        <f t="shared" si="82"/>
        <v>0</v>
      </c>
      <c r="AB142" s="61">
        <f>IFERROR(SUMPRODUCT((Tableau2[Code barre]=AA142)*(Tableau2[Box]=Listes!$C$13)*(Tableau2[Comp]=Listes!$A$2)*Tableau2[Sorties]),"")</f>
        <v>0</v>
      </c>
      <c r="AC142" s="60">
        <f t="shared" si="83"/>
        <v>0</v>
      </c>
      <c r="AD142" s="61">
        <f>IFERROR(SUMPRODUCT((Tableau2[Code barre]=AC142)*(Tableau2[Box]=Listes!$C$14)*(Tableau2[Comp]=Listes!$A$2)*Tableau2[Sorties]),"")</f>
        <v>0</v>
      </c>
    </row>
    <row r="143" spans="1:30" ht="14.4" customHeight="1" x14ac:dyDescent="0.3">
      <c r="A143" s="85"/>
      <c r="B143" s="65"/>
      <c r="C143" s="60">
        <f t="shared" si="70"/>
        <v>0</v>
      </c>
      <c r="D143" s="61">
        <f>IFERROR(SUMPRODUCT((Tableau2[Code barre]=C143)*(Tableau2[Box]=Listes!$C$1)*(Tableau2[Comp]=Listes!$A$2)*Tableau2[Sorties]),"")</f>
        <v>0</v>
      </c>
      <c r="E143" s="60">
        <f t="shared" si="71"/>
        <v>0</v>
      </c>
      <c r="F143" s="61">
        <f>IFERROR(SUMPRODUCT((Tableau2[Code barre]=E143)*(Tableau2[Box]=Listes!$C$2)*(Tableau2[Comp]=Listes!$A$2)*Tableau2[Sorties]),"")</f>
        <v>0</v>
      </c>
      <c r="G143" s="60">
        <f t="shared" si="72"/>
        <v>0</v>
      </c>
      <c r="H143" s="61">
        <f>IFERROR(SUMPRODUCT((Tableau2[Code barre]=G143)*(Tableau2[Box]=Listes!$C$3)*(Tableau2[Comp]=Listes!$A$2)*Tableau2[Sorties]),"")</f>
        <v>0</v>
      </c>
      <c r="I143" s="60">
        <f t="shared" si="73"/>
        <v>0</v>
      </c>
      <c r="J143" s="61">
        <f>IFERROR(SUMPRODUCT((Tableau2[Code barre]=I143)*(Tableau2[Box]=Listes!$C$4)*(Tableau2[Comp]=Listes!$A$2)*Tableau2[Sorties]),"")</f>
        <v>0</v>
      </c>
      <c r="K143" s="60">
        <f t="shared" si="74"/>
        <v>0</v>
      </c>
      <c r="L143" s="61">
        <f>IFERROR(SUMPRODUCT((Tableau2[Code barre]=K143)*(Tableau2[Box]=Listes!$C$5)*(Tableau2[Comp]=Listes!$A$2)*Tableau2[Sorties]),"")</f>
        <v>0</v>
      </c>
      <c r="M143" s="60" t="str">
        <f t="shared" si="75"/>
        <v>40 28 954 3447</v>
      </c>
      <c r="N143" s="61">
        <f>IFERROR(SUMPRODUCT((Tableau2[Code barre]=M143)*(Tableau2[Box]=Listes!$C$6)*(Tableau2[Comp]=Listes!$A$2)*Tableau2[Sorties]),"")</f>
        <v>0</v>
      </c>
      <c r="O143" s="60" t="str">
        <f t="shared" si="76"/>
        <v>40 28 857 0426</v>
      </c>
      <c r="P143" s="61">
        <f>IFERROR(SUMPRODUCT((Tableau2[Code barre]=O143)*(Tableau2[Box]=Listes!$C$7)*(Tableau2[Comp]=Listes!$A$2)*Tableau2[Sorties]),"")</f>
        <v>0</v>
      </c>
      <c r="Q143" s="60">
        <f t="shared" si="77"/>
        <v>0</v>
      </c>
      <c r="R143" s="61">
        <f>IFERROR(SUMPRODUCT((Tableau2[Code barre]=Q143)*(Tableau2[Box]=Listes!$C$8)*(Tableau2[Comp]=Listes!$A$2)*Tableau2[Sorties]),"")</f>
        <v>0</v>
      </c>
      <c r="S143" s="60">
        <f t="shared" si="78"/>
        <v>0</v>
      </c>
      <c r="T143" s="61">
        <f>IFERROR(SUMPRODUCT((Tableau2[Code barre]=S143)*(Tableau2[Box]=Listes!$C$9)*(Tableau2[Comp]=Listes!$A$2)*Tableau2[Sorties]),"")</f>
        <v>0</v>
      </c>
      <c r="U143" s="60">
        <f t="shared" si="79"/>
        <v>0</v>
      </c>
      <c r="V143" s="61">
        <f>IFERROR(SUMPRODUCT((Tableau2[Code barre]=U143)*(Tableau2[Box]=Listes!$C$10)*(Tableau2[Comp]=Listes!$A$2)*Tableau2[Sorties]),"")</f>
        <v>0</v>
      </c>
      <c r="W143" s="60">
        <f t="shared" si="80"/>
        <v>0</v>
      </c>
      <c r="X143" s="61">
        <f>IFERROR(SUMPRODUCT((Tableau2[Code barre]=W143)*(Tableau2[Box]=Listes!$C$11)*(Tableau2[Comp]=Listes!$A$2)*Tableau2[Sorties]),"")</f>
        <v>0</v>
      </c>
      <c r="Y143" s="60">
        <f t="shared" si="81"/>
        <v>0</v>
      </c>
      <c r="Z143" s="61">
        <f>IFERROR(SUMPRODUCT((Tableau2[Code barre]=Y143)*(Tableau2[Box]=Listes!$C$12)*(Tableau2[Comp]=Listes!$A$2)*Tableau2[Sorties]),"")</f>
        <v>0</v>
      </c>
      <c r="AA143" s="60">
        <f t="shared" si="82"/>
        <v>0</v>
      </c>
      <c r="AB143" s="61">
        <f>IFERROR(SUMPRODUCT((Tableau2[Code barre]=AA143)*(Tableau2[Box]=Listes!$C$13)*(Tableau2[Comp]=Listes!$A$2)*Tableau2[Sorties]),"")</f>
        <v>0</v>
      </c>
      <c r="AC143" s="60">
        <f t="shared" si="83"/>
        <v>0</v>
      </c>
      <c r="AD143" s="61">
        <f>IFERROR(SUMPRODUCT((Tableau2[Code barre]=AC143)*(Tableau2[Box]=Listes!$C$14)*(Tableau2[Comp]=Listes!$A$2)*Tableau2[Sorties]),"")</f>
        <v>0</v>
      </c>
    </row>
    <row r="144" spans="1:30" ht="14.4" customHeight="1" x14ac:dyDescent="0.3">
      <c r="A144" s="85"/>
      <c r="B144" s="65"/>
      <c r="C144" s="60">
        <f t="shared" si="70"/>
        <v>0</v>
      </c>
      <c r="D144" s="61">
        <f>IFERROR(SUMPRODUCT((Tableau2[Code barre]=C144)*(Tableau2[Box]=Listes!$C$1)*(Tableau2[Comp]=Listes!$A$2)*Tableau2[Sorties]),"")</f>
        <v>0</v>
      </c>
      <c r="E144" s="60">
        <f t="shared" si="71"/>
        <v>0</v>
      </c>
      <c r="F144" s="61">
        <f>IFERROR(SUMPRODUCT((Tableau2[Code barre]=E144)*(Tableau2[Box]=Listes!$C$2)*(Tableau2[Comp]=Listes!$A$2)*Tableau2[Sorties]),"")</f>
        <v>0</v>
      </c>
      <c r="G144" s="60">
        <f t="shared" si="72"/>
        <v>0</v>
      </c>
      <c r="H144" s="61">
        <f>IFERROR(SUMPRODUCT((Tableau2[Code barre]=G144)*(Tableau2[Box]=Listes!$C$3)*(Tableau2[Comp]=Listes!$A$2)*Tableau2[Sorties]),"")</f>
        <v>0</v>
      </c>
      <c r="I144" s="60">
        <f t="shared" si="73"/>
        <v>0</v>
      </c>
      <c r="J144" s="61">
        <f>IFERROR(SUMPRODUCT((Tableau2[Code barre]=I144)*(Tableau2[Box]=Listes!$C$4)*(Tableau2[Comp]=Listes!$A$2)*Tableau2[Sorties]),"")</f>
        <v>0</v>
      </c>
      <c r="K144" s="60">
        <f t="shared" si="74"/>
        <v>0</v>
      </c>
      <c r="L144" s="61">
        <f>IFERROR(SUMPRODUCT((Tableau2[Code barre]=K144)*(Tableau2[Box]=Listes!$C$5)*(Tableau2[Comp]=Listes!$A$2)*Tableau2[Sorties]),"")</f>
        <v>0</v>
      </c>
      <c r="M144" s="60" t="str">
        <f t="shared" si="75"/>
        <v>40 28 957 0801</v>
      </c>
      <c r="N144" s="61">
        <f>IFERROR(SUMPRODUCT((Tableau2[Code barre]=M144)*(Tableau2[Box]=Listes!$C$6)*(Tableau2[Comp]=Listes!$A$2)*Tableau2[Sorties]),"")</f>
        <v>0</v>
      </c>
      <c r="O144" s="60" t="str">
        <f t="shared" si="76"/>
        <v>40 28 954 3200</v>
      </c>
      <c r="P144" s="61">
        <f>IFERROR(SUMPRODUCT((Tableau2[Code barre]=O144)*(Tableau2[Box]=Listes!$C$7)*(Tableau2[Comp]=Listes!$A$2)*Tableau2[Sorties]),"")</f>
        <v>0</v>
      </c>
      <c r="Q144" s="60">
        <f t="shared" si="77"/>
        <v>0</v>
      </c>
      <c r="R144" s="61">
        <f>IFERROR(SUMPRODUCT((Tableau2[Code barre]=Q144)*(Tableau2[Box]=Listes!$C$8)*(Tableau2[Comp]=Listes!$A$2)*Tableau2[Sorties]),"")</f>
        <v>0</v>
      </c>
      <c r="S144" s="60">
        <f t="shared" si="78"/>
        <v>0</v>
      </c>
      <c r="T144" s="61">
        <f>IFERROR(SUMPRODUCT((Tableau2[Code barre]=S144)*(Tableau2[Box]=Listes!$C$9)*(Tableau2[Comp]=Listes!$A$2)*Tableau2[Sorties]),"")</f>
        <v>0</v>
      </c>
      <c r="U144" s="60">
        <f t="shared" si="79"/>
        <v>0</v>
      </c>
      <c r="V144" s="61">
        <f>IFERROR(SUMPRODUCT((Tableau2[Code barre]=U144)*(Tableau2[Box]=Listes!$C$10)*(Tableau2[Comp]=Listes!$A$2)*Tableau2[Sorties]),"")</f>
        <v>0</v>
      </c>
      <c r="W144" s="60">
        <f t="shared" si="80"/>
        <v>0</v>
      </c>
      <c r="X144" s="61">
        <f>IFERROR(SUMPRODUCT((Tableau2[Code barre]=W144)*(Tableau2[Box]=Listes!$C$11)*(Tableau2[Comp]=Listes!$A$2)*Tableau2[Sorties]),"")</f>
        <v>0</v>
      </c>
      <c r="Y144" s="60">
        <f t="shared" si="81"/>
        <v>0</v>
      </c>
      <c r="Z144" s="61">
        <f>IFERROR(SUMPRODUCT((Tableau2[Code barre]=Y144)*(Tableau2[Box]=Listes!$C$12)*(Tableau2[Comp]=Listes!$A$2)*Tableau2[Sorties]),"")</f>
        <v>0</v>
      </c>
      <c r="AA144" s="60">
        <f t="shared" si="82"/>
        <v>0</v>
      </c>
      <c r="AB144" s="61">
        <f>IFERROR(SUMPRODUCT((Tableau2[Code barre]=AA144)*(Tableau2[Box]=Listes!$C$13)*(Tableau2[Comp]=Listes!$A$2)*Tableau2[Sorties]),"")</f>
        <v>0</v>
      </c>
      <c r="AC144" s="60">
        <f t="shared" si="83"/>
        <v>0</v>
      </c>
      <c r="AD144" s="61">
        <f>IFERROR(SUMPRODUCT((Tableau2[Code barre]=AC144)*(Tableau2[Box]=Listes!$C$14)*(Tableau2[Comp]=Listes!$A$2)*Tableau2[Sorties]),"")</f>
        <v>0</v>
      </c>
    </row>
    <row r="145" spans="1:30" ht="14.4" customHeight="1" x14ac:dyDescent="0.3">
      <c r="A145" s="85"/>
      <c r="B145" s="65"/>
      <c r="C145" s="60">
        <f t="shared" si="70"/>
        <v>0</v>
      </c>
      <c r="D145" s="61">
        <f>IFERROR(SUMPRODUCT((Tableau2[Code barre]=C145)*(Tableau2[Box]=Listes!$C$1)*(Tableau2[Comp]=Listes!$A$2)*Tableau2[Sorties]),"")</f>
        <v>0</v>
      </c>
      <c r="E145" s="60">
        <f t="shared" si="71"/>
        <v>0</v>
      </c>
      <c r="F145" s="61">
        <f>IFERROR(SUMPRODUCT((Tableau2[Code barre]=E145)*(Tableau2[Box]=Listes!$C$2)*(Tableau2[Comp]=Listes!$A$2)*Tableau2[Sorties]),"")</f>
        <v>0</v>
      </c>
      <c r="G145" s="60">
        <f t="shared" si="72"/>
        <v>0</v>
      </c>
      <c r="H145" s="61">
        <f>IFERROR(SUMPRODUCT((Tableau2[Code barre]=G145)*(Tableau2[Box]=Listes!$C$3)*(Tableau2[Comp]=Listes!$A$2)*Tableau2[Sorties]),"")</f>
        <v>0</v>
      </c>
      <c r="I145" s="60">
        <f t="shared" si="73"/>
        <v>0</v>
      </c>
      <c r="J145" s="61">
        <f>IFERROR(SUMPRODUCT((Tableau2[Code barre]=I145)*(Tableau2[Box]=Listes!$C$4)*(Tableau2[Comp]=Listes!$A$2)*Tableau2[Sorties]),"")</f>
        <v>0</v>
      </c>
      <c r="K145" s="60">
        <f t="shared" si="74"/>
        <v>0</v>
      </c>
      <c r="L145" s="61">
        <f>IFERROR(SUMPRODUCT((Tableau2[Code barre]=K145)*(Tableau2[Box]=Listes!$C$5)*(Tableau2[Comp]=Listes!$A$2)*Tableau2[Sorties]),"")</f>
        <v>0</v>
      </c>
      <c r="M145" s="60" t="str">
        <f t="shared" si="75"/>
        <v>40 28 954 2126</v>
      </c>
      <c r="N145" s="61">
        <f>IFERROR(SUMPRODUCT((Tableau2[Code barre]=M145)*(Tableau2[Box]=Listes!$C$6)*(Tableau2[Comp]=Listes!$A$2)*Tableau2[Sorties]),"")</f>
        <v>0</v>
      </c>
      <c r="O145" s="60" t="str">
        <f t="shared" si="76"/>
        <v>40 28 954 3185</v>
      </c>
      <c r="P145" s="61">
        <f>IFERROR(SUMPRODUCT((Tableau2[Code barre]=O145)*(Tableau2[Box]=Listes!$C$7)*(Tableau2[Comp]=Listes!$A$2)*Tableau2[Sorties]),"")</f>
        <v>0</v>
      </c>
      <c r="Q145" s="60">
        <f t="shared" si="77"/>
        <v>0</v>
      </c>
      <c r="R145" s="61">
        <f>IFERROR(SUMPRODUCT((Tableau2[Code barre]=Q145)*(Tableau2[Box]=Listes!$C$8)*(Tableau2[Comp]=Listes!$A$2)*Tableau2[Sorties]),"")</f>
        <v>0</v>
      </c>
      <c r="S145" s="60">
        <f t="shared" si="78"/>
        <v>0</v>
      </c>
      <c r="T145" s="61">
        <f>IFERROR(SUMPRODUCT((Tableau2[Code barre]=S145)*(Tableau2[Box]=Listes!$C$9)*(Tableau2[Comp]=Listes!$A$2)*Tableau2[Sorties]),"")</f>
        <v>0</v>
      </c>
      <c r="U145" s="60">
        <f t="shared" si="79"/>
        <v>0</v>
      </c>
      <c r="V145" s="61">
        <f>IFERROR(SUMPRODUCT((Tableau2[Code barre]=U145)*(Tableau2[Box]=Listes!$C$10)*(Tableau2[Comp]=Listes!$A$2)*Tableau2[Sorties]),"")</f>
        <v>0</v>
      </c>
      <c r="W145" s="60">
        <f t="shared" si="80"/>
        <v>0</v>
      </c>
      <c r="X145" s="61">
        <f>IFERROR(SUMPRODUCT((Tableau2[Code barre]=W145)*(Tableau2[Box]=Listes!$C$11)*(Tableau2[Comp]=Listes!$A$2)*Tableau2[Sorties]),"")</f>
        <v>0</v>
      </c>
      <c r="Y145" s="60">
        <f t="shared" si="81"/>
        <v>0</v>
      </c>
      <c r="Z145" s="61">
        <f>IFERROR(SUMPRODUCT((Tableau2[Code barre]=Y145)*(Tableau2[Box]=Listes!$C$12)*(Tableau2[Comp]=Listes!$A$2)*Tableau2[Sorties]),"")</f>
        <v>0</v>
      </c>
      <c r="AA145" s="60">
        <f t="shared" si="82"/>
        <v>0</v>
      </c>
      <c r="AB145" s="61">
        <f>IFERROR(SUMPRODUCT((Tableau2[Code barre]=AA145)*(Tableau2[Box]=Listes!$C$13)*(Tableau2[Comp]=Listes!$A$2)*Tableau2[Sorties]),"")</f>
        <v>0</v>
      </c>
      <c r="AC145" s="60">
        <f t="shared" si="83"/>
        <v>0</v>
      </c>
      <c r="AD145" s="61">
        <f>IFERROR(SUMPRODUCT((Tableau2[Code barre]=AC145)*(Tableau2[Box]=Listes!$C$14)*(Tableau2[Comp]=Listes!$A$2)*Tableau2[Sorties]),"")</f>
        <v>0</v>
      </c>
    </row>
    <row r="146" spans="1:30" ht="14.4" customHeight="1" x14ac:dyDescent="0.3">
      <c r="A146" s="85"/>
      <c r="B146" s="65"/>
      <c r="C146" s="60">
        <f t="shared" si="70"/>
        <v>0</v>
      </c>
      <c r="D146" s="61">
        <f>IFERROR(SUMPRODUCT((Tableau2[Code barre]=C146)*(Tableau2[Box]=Listes!$C$1)*(Tableau2[Comp]=Listes!$A$2)*Tableau2[Sorties]),"")</f>
        <v>0</v>
      </c>
      <c r="E146" s="60">
        <f t="shared" si="71"/>
        <v>0</v>
      </c>
      <c r="F146" s="61">
        <f>IFERROR(SUMPRODUCT((Tableau2[Code barre]=E146)*(Tableau2[Box]=Listes!$C$2)*(Tableau2[Comp]=Listes!$A$2)*Tableau2[Sorties]),"")</f>
        <v>0</v>
      </c>
      <c r="G146" s="60">
        <f t="shared" si="72"/>
        <v>0</v>
      </c>
      <c r="H146" s="61">
        <f>IFERROR(SUMPRODUCT((Tableau2[Code barre]=G146)*(Tableau2[Box]=Listes!$C$3)*(Tableau2[Comp]=Listes!$A$2)*Tableau2[Sorties]),"")</f>
        <v>0</v>
      </c>
      <c r="I146" s="60">
        <f t="shared" si="73"/>
        <v>0</v>
      </c>
      <c r="J146" s="61">
        <f>IFERROR(SUMPRODUCT((Tableau2[Code barre]=I146)*(Tableau2[Box]=Listes!$C$4)*(Tableau2[Comp]=Listes!$A$2)*Tableau2[Sorties]),"")</f>
        <v>0</v>
      </c>
      <c r="K146" s="60">
        <f t="shared" si="74"/>
        <v>0</v>
      </c>
      <c r="L146" s="61">
        <f>IFERROR(SUMPRODUCT((Tableau2[Code barre]=K146)*(Tableau2[Box]=Listes!$C$5)*(Tableau2[Comp]=Listes!$A$2)*Tableau2[Sorties]),"")</f>
        <v>0</v>
      </c>
      <c r="M146" s="60" t="str">
        <f t="shared" si="75"/>
        <v>40 28 957 0799</v>
      </c>
      <c r="N146" s="61">
        <f>IFERROR(SUMPRODUCT((Tableau2[Code barre]=M146)*(Tableau2[Box]=Listes!$C$6)*(Tableau2[Comp]=Listes!$A$2)*Tableau2[Sorties]),"")</f>
        <v>0</v>
      </c>
      <c r="O146" s="60" t="str">
        <f t="shared" si="76"/>
        <v>40 28 954 3412</v>
      </c>
      <c r="P146" s="61">
        <f>IFERROR(SUMPRODUCT((Tableau2[Code barre]=O146)*(Tableau2[Box]=Listes!$C$7)*(Tableau2[Comp]=Listes!$A$2)*Tableau2[Sorties]),"")</f>
        <v>0</v>
      </c>
      <c r="Q146" s="60">
        <f t="shared" si="77"/>
        <v>0</v>
      </c>
      <c r="R146" s="61">
        <f>IFERROR(SUMPRODUCT((Tableau2[Code barre]=Q146)*(Tableau2[Box]=Listes!$C$8)*(Tableau2[Comp]=Listes!$A$2)*Tableau2[Sorties]),"")</f>
        <v>0</v>
      </c>
      <c r="S146" s="60">
        <f t="shared" si="78"/>
        <v>0</v>
      </c>
      <c r="T146" s="61">
        <f>IFERROR(SUMPRODUCT((Tableau2[Code barre]=S146)*(Tableau2[Box]=Listes!$C$9)*(Tableau2[Comp]=Listes!$A$2)*Tableau2[Sorties]),"")</f>
        <v>0</v>
      </c>
      <c r="U146" s="60">
        <f t="shared" si="79"/>
        <v>0</v>
      </c>
      <c r="V146" s="61">
        <f>IFERROR(SUMPRODUCT((Tableau2[Code barre]=U146)*(Tableau2[Box]=Listes!$C$10)*(Tableau2[Comp]=Listes!$A$2)*Tableau2[Sorties]),"")</f>
        <v>0</v>
      </c>
      <c r="W146" s="60">
        <f t="shared" si="80"/>
        <v>0</v>
      </c>
      <c r="X146" s="61">
        <f>IFERROR(SUMPRODUCT((Tableau2[Code barre]=W146)*(Tableau2[Box]=Listes!$C$11)*(Tableau2[Comp]=Listes!$A$2)*Tableau2[Sorties]),"")</f>
        <v>0</v>
      </c>
      <c r="Y146" s="60">
        <f t="shared" si="81"/>
        <v>0</v>
      </c>
      <c r="Z146" s="61">
        <f>IFERROR(SUMPRODUCT((Tableau2[Code barre]=Y146)*(Tableau2[Box]=Listes!$C$12)*(Tableau2[Comp]=Listes!$A$2)*Tableau2[Sorties]),"")</f>
        <v>0</v>
      </c>
      <c r="AA146" s="60">
        <f t="shared" si="82"/>
        <v>0</v>
      </c>
      <c r="AB146" s="61">
        <f>IFERROR(SUMPRODUCT((Tableau2[Code barre]=AA146)*(Tableau2[Box]=Listes!$C$13)*(Tableau2[Comp]=Listes!$A$2)*Tableau2[Sorties]),"")</f>
        <v>0</v>
      </c>
      <c r="AC146" s="60">
        <f t="shared" si="83"/>
        <v>0</v>
      </c>
      <c r="AD146" s="61">
        <f>IFERROR(SUMPRODUCT((Tableau2[Code barre]=AC146)*(Tableau2[Box]=Listes!$C$14)*(Tableau2[Comp]=Listes!$A$2)*Tableau2[Sorties]),"")</f>
        <v>0</v>
      </c>
    </row>
    <row r="147" spans="1:30" ht="14.4" customHeight="1" x14ac:dyDescent="0.3">
      <c r="A147" s="85"/>
      <c r="B147" s="65"/>
      <c r="C147" s="60">
        <f t="shared" si="70"/>
        <v>0</v>
      </c>
      <c r="D147" s="61">
        <f>IFERROR(SUMPRODUCT((Tableau2[Code barre]=C147)*(Tableau2[Box]=Listes!$C$1)*(Tableau2[Comp]=Listes!$A$2)*Tableau2[Sorties]),"")</f>
        <v>0</v>
      </c>
      <c r="E147" s="60">
        <f t="shared" si="71"/>
        <v>0</v>
      </c>
      <c r="F147" s="61">
        <f>IFERROR(SUMPRODUCT((Tableau2[Code barre]=E147)*(Tableau2[Box]=Listes!$C$2)*(Tableau2[Comp]=Listes!$A$2)*Tableau2[Sorties]),"")</f>
        <v>0</v>
      </c>
      <c r="G147" s="60">
        <f t="shared" si="72"/>
        <v>0</v>
      </c>
      <c r="H147" s="61">
        <f>IFERROR(SUMPRODUCT((Tableau2[Code barre]=G147)*(Tableau2[Box]=Listes!$C$3)*(Tableau2[Comp]=Listes!$A$2)*Tableau2[Sorties]),"")</f>
        <v>0</v>
      </c>
      <c r="I147" s="60">
        <f t="shared" si="73"/>
        <v>0</v>
      </c>
      <c r="J147" s="61">
        <f>IFERROR(SUMPRODUCT((Tableau2[Code barre]=I147)*(Tableau2[Box]=Listes!$C$4)*(Tableau2[Comp]=Listes!$A$2)*Tableau2[Sorties]),"")</f>
        <v>0</v>
      </c>
      <c r="K147" s="60">
        <f t="shared" si="74"/>
        <v>0</v>
      </c>
      <c r="L147" s="61">
        <f>IFERROR(SUMPRODUCT((Tableau2[Code barre]=K147)*(Tableau2[Box]=Listes!$C$5)*(Tableau2[Comp]=Listes!$A$2)*Tableau2[Sorties]),"")</f>
        <v>0</v>
      </c>
      <c r="M147" s="60" t="str">
        <f t="shared" si="75"/>
        <v>40 28 959 0586</v>
      </c>
      <c r="N147" s="61">
        <f>IFERROR(SUMPRODUCT((Tableau2[Code barre]=M147)*(Tableau2[Box]=Listes!$C$6)*(Tableau2[Comp]=Listes!$A$2)*Tableau2[Sorties]),"")</f>
        <v>0</v>
      </c>
      <c r="O147" s="60" t="str">
        <f t="shared" si="76"/>
        <v>40 28 954 3212</v>
      </c>
      <c r="P147" s="61">
        <f>IFERROR(SUMPRODUCT((Tableau2[Code barre]=O147)*(Tableau2[Box]=Listes!$C$7)*(Tableau2[Comp]=Listes!$A$2)*Tableau2[Sorties]),"")</f>
        <v>0</v>
      </c>
      <c r="Q147" s="60">
        <f t="shared" si="77"/>
        <v>0</v>
      </c>
      <c r="R147" s="61">
        <f>IFERROR(SUMPRODUCT((Tableau2[Code barre]=Q147)*(Tableau2[Box]=Listes!$C$8)*(Tableau2[Comp]=Listes!$A$2)*Tableau2[Sorties]),"")</f>
        <v>0</v>
      </c>
      <c r="S147" s="60">
        <f t="shared" si="78"/>
        <v>0</v>
      </c>
      <c r="T147" s="61">
        <f>IFERROR(SUMPRODUCT((Tableau2[Code barre]=S147)*(Tableau2[Box]=Listes!$C$9)*(Tableau2[Comp]=Listes!$A$2)*Tableau2[Sorties]),"")</f>
        <v>0</v>
      </c>
      <c r="U147" s="60">
        <f t="shared" si="79"/>
        <v>0</v>
      </c>
      <c r="V147" s="61">
        <f>IFERROR(SUMPRODUCT((Tableau2[Code barre]=U147)*(Tableau2[Box]=Listes!$C$10)*(Tableau2[Comp]=Listes!$A$2)*Tableau2[Sorties]),"")</f>
        <v>0</v>
      </c>
      <c r="W147" s="60">
        <f t="shared" si="80"/>
        <v>0</v>
      </c>
      <c r="X147" s="61">
        <f>IFERROR(SUMPRODUCT((Tableau2[Code barre]=W147)*(Tableau2[Box]=Listes!$C$11)*(Tableau2[Comp]=Listes!$A$2)*Tableau2[Sorties]),"")</f>
        <v>0</v>
      </c>
      <c r="Y147" s="60">
        <f t="shared" si="81"/>
        <v>0</v>
      </c>
      <c r="Z147" s="61">
        <f>IFERROR(SUMPRODUCT((Tableau2[Code barre]=Y147)*(Tableau2[Box]=Listes!$C$12)*(Tableau2[Comp]=Listes!$A$2)*Tableau2[Sorties]),"")</f>
        <v>0</v>
      </c>
      <c r="AA147" s="60">
        <f t="shared" si="82"/>
        <v>0</v>
      </c>
      <c r="AB147" s="61">
        <f>IFERROR(SUMPRODUCT((Tableau2[Code barre]=AA147)*(Tableau2[Box]=Listes!$C$13)*(Tableau2[Comp]=Listes!$A$2)*Tableau2[Sorties]),"")</f>
        <v>0</v>
      </c>
      <c r="AC147" s="60">
        <f t="shared" si="83"/>
        <v>0</v>
      </c>
      <c r="AD147" s="61">
        <f>IFERROR(SUMPRODUCT((Tableau2[Code barre]=AC147)*(Tableau2[Box]=Listes!$C$14)*(Tableau2[Comp]=Listes!$A$2)*Tableau2[Sorties]),"")</f>
        <v>0</v>
      </c>
    </row>
    <row r="148" spans="1:30" ht="14.4" customHeight="1" x14ac:dyDescent="0.3">
      <c r="A148" s="85"/>
      <c r="B148" s="65"/>
      <c r="C148" s="60">
        <f t="shared" si="70"/>
        <v>0</v>
      </c>
      <c r="D148" s="61">
        <f>IFERROR(SUMPRODUCT((Tableau2[Code barre]=C148)*(Tableau2[Box]=Listes!$C$1)*(Tableau2[Comp]=Listes!$A$2)*Tableau2[Sorties]),"")</f>
        <v>0</v>
      </c>
      <c r="E148" s="60">
        <f t="shared" si="71"/>
        <v>0</v>
      </c>
      <c r="F148" s="61">
        <f>IFERROR(SUMPRODUCT((Tableau2[Code barre]=E148)*(Tableau2[Box]=Listes!$C$2)*(Tableau2[Comp]=Listes!$A$2)*Tableau2[Sorties]),"")</f>
        <v>0</v>
      </c>
      <c r="G148" s="60">
        <f t="shared" si="72"/>
        <v>0</v>
      </c>
      <c r="H148" s="61">
        <f>IFERROR(SUMPRODUCT((Tableau2[Code barre]=G148)*(Tableau2[Box]=Listes!$C$3)*(Tableau2[Comp]=Listes!$A$2)*Tableau2[Sorties]),"")</f>
        <v>0</v>
      </c>
      <c r="I148" s="60">
        <f t="shared" si="73"/>
        <v>0</v>
      </c>
      <c r="J148" s="61">
        <f>IFERROR(SUMPRODUCT((Tableau2[Code barre]=I148)*(Tableau2[Box]=Listes!$C$4)*(Tableau2[Comp]=Listes!$A$2)*Tableau2[Sorties]),"")</f>
        <v>0</v>
      </c>
      <c r="K148" s="60">
        <f t="shared" si="74"/>
        <v>0</v>
      </c>
      <c r="L148" s="61">
        <f>IFERROR(SUMPRODUCT((Tableau2[Code barre]=K148)*(Tableau2[Box]=Listes!$C$5)*(Tableau2[Comp]=Listes!$A$2)*Tableau2[Sorties]),"")</f>
        <v>0</v>
      </c>
      <c r="M148" s="60" t="str">
        <f t="shared" si="75"/>
        <v>40 28 959 0539</v>
      </c>
      <c r="N148" s="61">
        <f>IFERROR(SUMPRODUCT((Tableau2[Code barre]=M148)*(Tableau2[Box]=Listes!$C$6)*(Tableau2[Comp]=Listes!$A$2)*Tableau2[Sorties]),"")</f>
        <v>0</v>
      </c>
      <c r="O148" s="60" t="str">
        <f t="shared" si="76"/>
        <v>40 28 954 2143</v>
      </c>
      <c r="P148" s="61">
        <f>IFERROR(SUMPRODUCT((Tableau2[Code barre]=O148)*(Tableau2[Box]=Listes!$C$7)*(Tableau2[Comp]=Listes!$A$2)*Tableau2[Sorties]),"")</f>
        <v>0</v>
      </c>
      <c r="Q148" s="60">
        <f t="shared" si="77"/>
        <v>0</v>
      </c>
      <c r="R148" s="61">
        <f>IFERROR(SUMPRODUCT((Tableau2[Code barre]=Q148)*(Tableau2[Box]=Listes!$C$8)*(Tableau2[Comp]=Listes!$A$2)*Tableau2[Sorties]),"")</f>
        <v>0</v>
      </c>
      <c r="S148" s="60">
        <f t="shared" si="78"/>
        <v>0</v>
      </c>
      <c r="T148" s="61">
        <f>IFERROR(SUMPRODUCT((Tableau2[Code barre]=S148)*(Tableau2[Box]=Listes!$C$9)*(Tableau2[Comp]=Listes!$A$2)*Tableau2[Sorties]),"")</f>
        <v>0</v>
      </c>
      <c r="U148" s="60">
        <f t="shared" si="79"/>
        <v>0</v>
      </c>
      <c r="V148" s="61">
        <f>IFERROR(SUMPRODUCT((Tableau2[Code barre]=U148)*(Tableau2[Box]=Listes!$C$10)*(Tableau2[Comp]=Listes!$A$2)*Tableau2[Sorties]),"")</f>
        <v>0</v>
      </c>
      <c r="W148" s="60">
        <f t="shared" si="80"/>
        <v>0</v>
      </c>
      <c r="X148" s="61">
        <f>IFERROR(SUMPRODUCT((Tableau2[Code barre]=W148)*(Tableau2[Box]=Listes!$C$11)*(Tableau2[Comp]=Listes!$A$2)*Tableau2[Sorties]),"")</f>
        <v>0</v>
      </c>
      <c r="Y148" s="60">
        <f t="shared" si="81"/>
        <v>0</v>
      </c>
      <c r="Z148" s="61">
        <f>IFERROR(SUMPRODUCT((Tableau2[Code barre]=Y148)*(Tableau2[Box]=Listes!$C$12)*(Tableau2[Comp]=Listes!$A$2)*Tableau2[Sorties]),"")</f>
        <v>0</v>
      </c>
      <c r="AA148" s="60">
        <f t="shared" si="82"/>
        <v>0</v>
      </c>
      <c r="AB148" s="61">
        <f>IFERROR(SUMPRODUCT((Tableau2[Code barre]=AA148)*(Tableau2[Box]=Listes!$C$13)*(Tableau2[Comp]=Listes!$A$2)*Tableau2[Sorties]),"")</f>
        <v>0</v>
      </c>
      <c r="AC148" s="60">
        <f t="shared" si="83"/>
        <v>0</v>
      </c>
      <c r="AD148" s="61">
        <f>IFERROR(SUMPRODUCT((Tableau2[Code barre]=AC148)*(Tableau2[Box]=Listes!$C$14)*(Tableau2[Comp]=Listes!$A$2)*Tableau2[Sorties]),"")</f>
        <v>0</v>
      </c>
    </row>
    <row r="149" spans="1:30" ht="14.4" customHeight="1" x14ac:dyDescent="0.3">
      <c r="A149" s="85"/>
      <c r="B149" s="66"/>
      <c r="C149" s="60"/>
      <c r="D149" s="61"/>
      <c r="E149" s="60"/>
      <c r="F149" s="61"/>
      <c r="G149" s="60"/>
      <c r="H149" s="61"/>
      <c r="I149" s="60"/>
      <c r="J149" s="61"/>
      <c r="K149" s="60"/>
      <c r="L149" s="61"/>
      <c r="M149" s="60"/>
      <c r="N149" s="61"/>
      <c r="O149" s="60"/>
      <c r="P149" s="61"/>
      <c r="Q149" s="60"/>
      <c r="R149" s="61"/>
      <c r="S149" s="60"/>
      <c r="T149" s="61"/>
      <c r="U149" s="60"/>
      <c r="V149" s="61"/>
      <c r="W149" s="60"/>
      <c r="X149" s="61"/>
      <c r="Y149" s="60"/>
      <c r="Z149" s="61"/>
      <c r="AA149" s="60"/>
      <c r="AB149" s="61"/>
      <c r="AC149" s="60"/>
      <c r="AD149" s="61"/>
    </row>
    <row r="150" spans="1:30" ht="14.4" customHeight="1" x14ac:dyDescent="0.3">
      <c r="A150" s="85"/>
      <c r="B150" s="66"/>
      <c r="C150" s="60"/>
      <c r="D150" s="61"/>
      <c r="E150" s="60"/>
      <c r="F150" s="61"/>
      <c r="G150" s="60"/>
      <c r="H150" s="61"/>
      <c r="I150" s="60"/>
      <c r="J150" s="61"/>
      <c r="K150" s="60"/>
      <c r="L150" s="61"/>
      <c r="M150" s="60"/>
      <c r="N150" s="61"/>
      <c r="O150" s="60"/>
      <c r="P150" s="61"/>
      <c r="Q150" s="60"/>
      <c r="R150" s="61"/>
      <c r="S150" s="60"/>
      <c r="T150" s="61"/>
      <c r="U150" s="60"/>
      <c r="V150" s="61"/>
      <c r="W150" s="60"/>
      <c r="X150" s="61"/>
      <c r="Y150" s="60"/>
      <c r="Z150" s="61"/>
      <c r="AA150" s="60"/>
      <c r="AB150" s="61"/>
      <c r="AC150" s="60"/>
      <c r="AD150" s="61"/>
    </row>
    <row r="151" spans="1:30" ht="14.4" customHeight="1" x14ac:dyDescent="0.3">
      <c r="A151" s="85"/>
      <c r="B151" s="66"/>
      <c r="C151" s="60"/>
      <c r="D151" s="61"/>
      <c r="E151" s="60"/>
      <c r="F151" s="61"/>
      <c r="G151" s="60"/>
      <c r="H151" s="61"/>
      <c r="I151" s="60"/>
      <c r="J151" s="61"/>
      <c r="K151" s="60"/>
      <c r="L151" s="61"/>
      <c r="M151" s="60"/>
      <c r="N151" s="61"/>
      <c r="O151" s="60"/>
      <c r="P151" s="61"/>
      <c r="Q151" s="60"/>
      <c r="R151" s="61"/>
      <c r="S151" s="60"/>
      <c r="T151" s="61"/>
      <c r="U151" s="60"/>
      <c r="V151" s="61"/>
      <c r="W151" s="60"/>
      <c r="X151" s="61"/>
      <c r="Y151" s="60"/>
      <c r="Z151" s="61"/>
      <c r="AA151" s="60"/>
      <c r="AB151" s="61"/>
      <c r="AC151" s="60"/>
      <c r="AD151" s="61"/>
    </row>
    <row r="152" spans="1:30" ht="14.4" customHeight="1" x14ac:dyDescent="0.3">
      <c r="A152" s="85"/>
      <c r="B152" s="66"/>
      <c r="C152" s="60"/>
      <c r="D152" s="61"/>
      <c r="E152" s="60"/>
      <c r="F152" s="61"/>
      <c r="G152" s="60"/>
      <c r="H152" s="61"/>
      <c r="I152" s="60"/>
      <c r="J152" s="61"/>
      <c r="K152" s="60"/>
      <c r="L152" s="61"/>
      <c r="M152" s="60"/>
      <c r="N152" s="61"/>
      <c r="O152" s="60"/>
      <c r="P152" s="61"/>
      <c r="Q152" s="60"/>
      <c r="R152" s="61"/>
      <c r="S152" s="60"/>
      <c r="T152" s="61"/>
      <c r="U152" s="60"/>
      <c r="V152" s="61"/>
      <c r="W152" s="60"/>
      <c r="X152" s="61"/>
      <c r="Y152" s="60"/>
      <c r="Z152" s="61"/>
      <c r="AA152" s="60"/>
      <c r="AB152" s="61"/>
      <c r="AC152" s="60"/>
      <c r="AD152" s="61"/>
    </row>
    <row r="153" spans="1:30" x14ac:dyDescent="0.3">
      <c r="A153" s="85"/>
      <c r="B153" s="24"/>
      <c r="C153" s="2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</row>
    <row r="154" spans="1:30" ht="14.4" customHeight="1" x14ac:dyDescent="0.3">
      <c r="A154" s="85"/>
      <c r="B154" s="68" t="s">
        <v>16</v>
      </c>
      <c r="C154" s="4" t="str">
        <f t="shared" ref="C154:C161" si="84">+C95</f>
        <v>40 17 821 0022</v>
      </c>
      <c r="D154" s="3">
        <f>IFERROR(SUMPRODUCT((Tableau2[Code barre]=C154)*(Tableau2[Box]=Listes!$C$1)*(Tableau2[Comp]=Listes!$A$3)*Tableau2[Sorties]),"")</f>
        <v>0</v>
      </c>
      <c r="E154" s="4" t="str">
        <f t="shared" ref="E154:E161" si="85">+E95</f>
        <v>40 17 821 0255</v>
      </c>
      <c r="F154" s="3">
        <f>IFERROR(SUMPRODUCT((Tableau2[Code barre]=E154)*(Tableau2[Box]=Listes!$C$2)*(Tableau2[Comp]=Listes!$A$3)*Tableau2[Sorties]),"")</f>
        <v>0</v>
      </c>
      <c r="G154" s="4" t="str">
        <f t="shared" ref="G154:G161" si="86">+G95</f>
        <v>40 17 959 0084</v>
      </c>
      <c r="H154" s="3">
        <f>IFERROR(SUMPRODUCT((Tableau2[Code barre]=G154)*(Tableau2[Box]=Listes!$C$3)*(Tableau2[Comp]=Listes!$A$3)*Tableau2[Sorties]),"")</f>
        <v>0</v>
      </c>
      <c r="I154" s="4">
        <f t="shared" ref="I154:I161" si="87">+I95</f>
        <v>0</v>
      </c>
      <c r="J154" s="3">
        <f>IFERROR(SUMPRODUCT((Tableau2[Code barre]=I154)*(Tableau2[Box]=Listes!$C$4)*(Tableau2[Comp]=Listes!$A$3)*Tableau2[Sorties]),"")</f>
        <v>0</v>
      </c>
      <c r="K154" s="4" t="str">
        <f t="shared" ref="K154:K161" si="88">+K95</f>
        <v>40 28 810 1278</v>
      </c>
      <c r="L154" s="3">
        <f>IFERROR(SUMPRODUCT((Tableau2[Code barre]=K154)*(Tableau2[Box]=Listes!$C$5)*(Tableau2[Comp]=Listes!$A$3)*Tableau2[Sorties]),"")</f>
        <v>0</v>
      </c>
      <c r="M154" s="4" t="str">
        <f t="shared" ref="M154:M161" si="89">+M95</f>
        <v>40 28 849 0366</v>
      </c>
      <c r="N154" s="3">
        <f>IFERROR(SUMPRODUCT((Tableau2[Code barre]=M154)*(Tableau2[Box]=Listes!$C$6)*(Tableau2[Comp]=Listes!$A$3)*Tableau2[Sorties]),"")</f>
        <v>0</v>
      </c>
      <c r="O154" s="4" t="str">
        <f t="shared" ref="O154:O161" si="90">+O95</f>
        <v>40 28 871 0446</v>
      </c>
      <c r="P154" s="3">
        <f>IFERROR(SUMPRODUCT((Tableau2[Code barre]=O154)*(Tableau2[Box]=Listes!$C$7)*(Tableau2[Comp]=Listes!$A$3)*Tableau2[Sorties]),"")</f>
        <v>0</v>
      </c>
      <c r="Q154" s="4">
        <f t="shared" ref="Q154:Q161" si="91">+Q95</f>
        <v>0</v>
      </c>
      <c r="R154" s="44">
        <f>IFERROR(SUMPRODUCT((Tableau2[Code barre]=Q154)*(Tableau2[Box]=Listes!$C$8)*(Tableau2[Comp]=Listes!$A$3)*Tableau2[Sorties]),"")</f>
        <v>0</v>
      </c>
      <c r="S154" s="4">
        <f t="shared" ref="S154:S161" si="92">+S95</f>
        <v>0</v>
      </c>
      <c r="T154" s="44">
        <f>IFERROR(SUMPRODUCT((Tableau2[Code barre]=S154)*(Tableau2[Box]=Listes!$C$9)*(Tableau2[Comp]=Listes!$A$3)*Tableau2[Sorties]),"")</f>
        <v>0</v>
      </c>
      <c r="U154" s="4">
        <f t="shared" ref="U154:U161" si="93">+U95</f>
        <v>0</v>
      </c>
      <c r="V154" s="44">
        <f>IFERROR(SUMPRODUCT((Tableau2[Code barre]=U154)*(Tableau2[Box]=Listes!$C$10)*(Tableau2[Comp]=Listes!$A$3)*Tableau2[Sorties]),"")</f>
        <v>0</v>
      </c>
      <c r="W154" s="4">
        <f t="shared" ref="W154:W161" si="94">+W95</f>
        <v>0</v>
      </c>
      <c r="X154" s="44">
        <f>IFERROR(SUMPRODUCT((Tableau2[Code barre]=W154)*(Tableau2[Box]=Listes!$C$11)*(Tableau2[Comp]=Listes!$A$3)*Tableau2[Sorties]),"")</f>
        <v>0</v>
      </c>
      <c r="Y154" s="4">
        <f t="shared" ref="Y154:Y161" si="95">+Y95</f>
        <v>0</v>
      </c>
      <c r="Z154" s="44">
        <f>IFERROR(SUMPRODUCT((Tableau2[Code barre]=Y154)*(Tableau2[Box]=Listes!$C$12)*(Tableau2[Comp]=Listes!$A$3)*Tableau2[Sorties]),"")</f>
        <v>0</v>
      </c>
      <c r="AA154" s="4">
        <f t="shared" ref="AA154:AA161" si="96">+AA95</f>
        <v>0</v>
      </c>
      <c r="AB154" s="44">
        <f>IFERROR(SUMPRODUCT((Tableau2[Code barre]=AA154)*(Tableau2[Box]=Listes!$C$13)*(Tableau2[Comp]=Listes!$A$3)*Tableau2[Sorties]),"")</f>
        <v>0</v>
      </c>
      <c r="AC154" s="4">
        <f t="shared" ref="AC154:AC161" si="97">+AC95</f>
        <v>0</v>
      </c>
      <c r="AD154" s="44">
        <f>IFERROR(SUMPRODUCT((Tableau2[Code barre]=AC154)*(Tableau2[Box]=Listes!$C$14)*(Tableau2[Comp]=Listes!$A$3)*Tableau2[Sorties]),"")</f>
        <v>0</v>
      </c>
    </row>
    <row r="155" spans="1:30" ht="14.4" customHeight="1" x14ac:dyDescent="0.3">
      <c r="A155" s="85"/>
      <c r="B155" s="69"/>
      <c r="C155" s="4" t="str">
        <f t="shared" si="84"/>
        <v>40 17 821 0026</v>
      </c>
      <c r="D155" s="3">
        <f>IFERROR(SUMPRODUCT((Tableau2[Code barre]=C155)*(Tableau2[Box]=Listes!$C$1)*(Tableau2[Comp]=Listes!$A$3)*Tableau2[Sorties]),"")</f>
        <v>0</v>
      </c>
      <c r="E155" s="4" t="str">
        <f t="shared" si="85"/>
        <v>40 17 620 0094</v>
      </c>
      <c r="F155" s="3">
        <f>IFERROR(SUMPRODUCT((Tableau2[Code barre]=E155)*(Tableau2[Box]=Listes!$C$2)*(Tableau2[Comp]=Listes!$A$3)*Tableau2[Sorties]),"")</f>
        <v>0</v>
      </c>
      <c r="G155" s="4" t="str">
        <f t="shared" si="86"/>
        <v>40 17 959 0083</v>
      </c>
      <c r="H155" s="3">
        <f>IFERROR(SUMPRODUCT((Tableau2[Code barre]=G155)*(Tableau2[Box]=Listes!$C$3)*(Tableau2[Comp]=Listes!$A$3)*Tableau2[Sorties]),"")</f>
        <v>0</v>
      </c>
      <c r="I155" s="4">
        <f t="shared" si="87"/>
        <v>0</v>
      </c>
      <c r="J155" s="3">
        <f>IFERROR(SUMPRODUCT((Tableau2[Code barre]=I155)*(Tableau2[Box]=Listes!$C$4)*(Tableau2[Comp]=Listes!$A$3)*Tableau2[Sorties]),"")</f>
        <v>0</v>
      </c>
      <c r="K155" s="4" t="str">
        <f t="shared" si="88"/>
        <v>40 28 856 0817</v>
      </c>
      <c r="L155" s="3">
        <f>IFERROR(SUMPRODUCT((Tableau2[Code barre]=K155)*(Tableau2[Box]=Listes!$C$5)*(Tableau2[Comp]=Listes!$A$3)*Tableau2[Sorties]),"")</f>
        <v>0</v>
      </c>
      <c r="M155" s="4" t="str">
        <f t="shared" si="89"/>
        <v>40 28 849 0371</v>
      </c>
      <c r="N155" s="3">
        <f>IFERROR(SUMPRODUCT((Tableau2[Code barre]=M155)*(Tableau2[Box]=Listes!$C$6)*(Tableau2[Comp]=Listes!$A$3)*Tableau2[Sorties]),"")</f>
        <v>0</v>
      </c>
      <c r="O155" s="4" t="str">
        <f t="shared" si="90"/>
        <v>40 28 971 0420</v>
      </c>
      <c r="P155" s="3">
        <f>IFERROR(SUMPRODUCT((Tableau2[Code barre]=O155)*(Tableau2[Box]=Listes!$C$7)*(Tableau2[Comp]=Listes!$A$3)*Tableau2[Sorties]),"")</f>
        <v>0</v>
      </c>
      <c r="Q155" s="4">
        <f t="shared" si="91"/>
        <v>0</v>
      </c>
      <c r="R155" s="44">
        <f>IFERROR(SUMPRODUCT((Tableau2[Code barre]=Q155)*(Tableau2[Box]=Listes!$C$8)*(Tableau2[Comp]=Listes!$A$3)*Tableau2[Sorties]),"")</f>
        <v>0</v>
      </c>
      <c r="S155" s="4">
        <f t="shared" si="92"/>
        <v>0</v>
      </c>
      <c r="T155" s="44">
        <f>IFERROR(SUMPRODUCT((Tableau2[Code barre]=S155)*(Tableau2[Box]=Listes!$C$9)*(Tableau2[Comp]=Listes!$A$3)*Tableau2[Sorties]),"")</f>
        <v>0</v>
      </c>
      <c r="U155" s="4">
        <f t="shared" si="93"/>
        <v>0</v>
      </c>
      <c r="V155" s="44">
        <f>IFERROR(SUMPRODUCT((Tableau2[Code barre]=U155)*(Tableau2[Box]=Listes!$C$10)*(Tableau2[Comp]=Listes!$A$3)*Tableau2[Sorties]),"")</f>
        <v>0</v>
      </c>
      <c r="W155" s="4">
        <f t="shared" si="94"/>
        <v>0</v>
      </c>
      <c r="X155" s="44">
        <f>IFERROR(SUMPRODUCT((Tableau2[Code barre]=W155)*(Tableau2[Box]=Listes!$C$11)*(Tableau2[Comp]=Listes!$A$3)*Tableau2[Sorties]),"")</f>
        <v>0</v>
      </c>
      <c r="Y155" s="4">
        <f t="shared" si="95"/>
        <v>0</v>
      </c>
      <c r="Z155" s="44">
        <f>IFERROR(SUMPRODUCT((Tableau2[Code barre]=Y155)*(Tableau2[Box]=Listes!$C$12)*(Tableau2[Comp]=Listes!$A$3)*Tableau2[Sorties]),"")</f>
        <v>0</v>
      </c>
      <c r="AA155" s="4">
        <f t="shared" si="96"/>
        <v>0</v>
      </c>
      <c r="AB155" s="44">
        <f>IFERROR(SUMPRODUCT((Tableau2[Code barre]=AA155)*(Tableau2[Box]=Listes!$C$13)*(Tableau2[Comp]=Listes!$A$3)*Tableau2[Sorties]),"")</f>
        <v>0</v>
      </c>
      <c r="AC155" s="4">
        <f t="shared" si="97"/>
        <v>0</v>
      </c>
      <c r="AD155" s="44">
        <f>IFERROR(SUMPRODUCT((Tableau2[Code barre]=AC155)*(Tableau2[Box]=Listes!$C$14)*(Tableau2[Comp]=Listes!$A$3)*Tableau2[Sorties]),"")</f>
        <v>0</v>
      </c>
    </row>
    <row r="156" spans="1:30" ht="14.4" customHeight="1" x14ac:dyDescent="0.3">
      <c r="A156" s="85"/>
      <c r="B156" s="69"/>
      <c r="C156" s="4" t="str">
        <f t="shared" si="84"/>
        <v>40 17 821 0024</v>
      </c>
      <c r="D156" s="3">
        <f>IFERROR(SUMPRODUCT((Tableau2[Code barre]=C156)*(Tableau2[Box]=Listes!$C$1)*(Tableau2[Comp]=Listes!$A$3)*Tableau2[Sorties]),"")</f>
        <v>0</v>
      </c>
      <c r="E156" s="4" t="str">
        <f t="shared" si="85"/>
        <v>40 17 620 0035</v>
      </c>
      <c r="F156" s="3">
        <f>IFERROR(SUMPRODUCT((Tableau2[Code barre]=E156)*(Tableau2[Box]=Listes!$C$2)*(Tableau2[Comp]=Listes!$A$3)*Tableau2[Sorties]),"")</f>
        <v>0</v>
      </c>
      <c r="G156" s="4" t="str">
        <f t="shared" si="86"/>
        <v>40 17 954 18 35</v>
      </c>
      <c r="H156" s="3">
        <f>IFERROR(SUMPRODUCT((Tableau2[Code barre]=G156)*(Tableau2[Box]=Listes!$C$3)*(Tableau2[Comp]=Listes!$A$3)*Tableau2[Sorties]),"")</f>
        <v>0</v>
      </c>
      <c r="I156" s="4">
        <f t="shared" si="87"/>
        <v>0</v>
      </c>
      <c r="J156" s="3">
        <f>IFERROR(SUMPRODUCT((Tableau2[Code barre]=I156)*(Tableau2[Box]=Listes!$C$4)*(Tableau2[Comp]=Listes!$A$3)*Tableau2[Sorties]),"")</f>
        <v>0</v>
      </c>
      <c r="K156" s="4" t="str">
        <f t="shared" si="88"/>
        <v>40 28 871 0466</v>
      </c>
      <c r="L156" s="3">
        <f>IFERROR(SUMPRODUCT((Tableau2[Code barre]=K156)*(Tableau2[Box]=Listes!$C$5)*(Tableau2[Comp]=Listes!$A$3)*Tableau2[Sorties]),"")</f>
        <v>0</v>
      </c>
      <c r="M156" s="4" t="str">
        <f t="shared" si="89"/>
        <v>40 28 959 0633</v>
      </c>
      <c r="N156" s="3">
        <f>IFERROR(SUMPRODUCT((Tableau2[Code barre]=M156)*(Tableau2[Box]=Listes!$C$6)*(Tableau2[Comp]=Listes!$A$3)*Tableau2[Sorties]),"")</f>
        <v>0</v>
      </c>
      <c r="O156" s="4" t="str">
        <f t="shared" si="90"/>
        <v>40 28 871 0447</v>
      </c>
      <c r="P156" s="3">
        <f>IFERROR(SUMPRODUCT((Tableau2[Code barre]=O156)*(Tableau2[Box]=Listes!$C$7)*(Tableau2[Comp]=Listes!$A$3)*Tableau2[Sorties]),"")</f>
        <v>0</v>
      </c>
      <c r="Q156" s="4">
        <f t="shared" si="91"/>
        <v>0</v>
      </c>
      <c r="R156" s="44">
        <f>IFERROR(SUMPRODUCT((Tableau2[Code barre]=Q156)*(Tableau2[Box]=Listes!$C$8)*(Tableau2[Comp]=Listes!$A$3)*Tableau2[Sorties]),"")</f>
        <v>0</v>
      </c>
      <c r="S156" s="4">
        <f t="shared" si="92"/>
        <v>0</v>
      </c>
      <c r="T156" s="44">
        <f>IFERROR(SUMPRODUCT((Tableau2[Code barre]=S156)*(Tableau2[Box]=Listes!$C$9)*(Tableau2[Comp]=Listes!$A$3)*Tableau2[Sorties]),"")</f>
        <v>0</v>
      </c>
      <c r="U156" s="4">
        <f t="shared" si="93"/>
        <v>0</v>
      </c>
      <c r="V156" s="44">
        <f>IFERROR(SUMPRODUCT((Tableau2[Code barre]=U156)*(Tableau2[Box]=Listes!$C$10)*(Tableau2[Comp]=Listes!$A$3)*Tableau2[Sorties]),"")</f>
        <v>0</v>
      </c>
      <c r="W156" s="4">
        <f t="shared" si="94"/>
        <v>0</v>
      </c>
      <c r="X156" s="44">
        <f>IFERROR(SUMPRODUCT((Tableau2[Code barre]=W156)*(Tableau2[Box]=Listes!$C$11)*(Tableau2[Comp]=Listes!$A$3)*Tableau2[Sorties]),"")</f>
        <v>0</v>
      </c>
      <c r="Y156" s="4">
        <f t="shared" si="95"/>
        <v>0</v>
      </c>
      <c r="Z156" s="44">
        <f>IFERROR(SUMPRODUCT((Tableau2[Code barre]=Y156)*(Tableau2[Box]=Listes!$C$12)*(Tableau2[Comp]=Listes!$A$3)*Tableau2[Sorties]),"")</f>
        <v>0</v>
      </c>
      <c r="AA156" s="4">
        <f t="shared" si="96"/>
        <v>0</v>
      </c>
      <c r="AB156" s="44">
        <f>IFERROR(SUMPRODUCT((Tableau2[Code barre]=AA156)*(Tableau2[Box]=Listes!$C$13)*(Tableau2[Comp]=Listes!$A$3)*Tableau2[Sorties]),"")</f>
        <v>0</v>
      </c>
      <c r="AC156" s="4">
        <f t="shared" si="97"/>
        <v>0</v>
      </c>
      <c r="AD156" s="44">
        <f>IFERROR(SUMPRODUCT((Tableau2[Code barre]=AC156)*(Tableau2[Box]=Listes!$C$14)*(Tableau2[Comp]=Listes!$A$3)*Tableau2[Sorties]),"")</f>
        <v>0</v>
      </c>
    </row>
    <row r="157" spans="1:30" ht="14.4" customHeight="1" x14ac:dyDescent="0.3">
      <c r="A157" s="85"/>
      <c r="B157" s="69"/>
      <c r="C157" s="4" t="str">
        <f t="shared" si="84"/>
        <v>40 17 821 0336</v>
      </c>
      <c r="D157" s="3">
        <f>IFERROR(SUMPRODUCT((Tableau2[Code barre]=C157)*(Tableau2[Box]=Listes!$C$1)*(Tableau2[Comp]=Listes!$A$3)*Tableau2[Sorties]),"")</f>
        <v>0</v>
      </c>
      <c r="E157" s="4" t="str">
        <f t="shared" si="85"/>
        <v>40 17 620 0110</v>
      </c>
      <c r="F157" s="3">
        <f>IFERROR(SUMPRODUCT((Tableau2[Code barre]=E157)*(Tableau2[Box]=Listes!$C$2)*(Tableau2[Comp]=Listes!$A$3)*Tableau2[Sorties]),"")</f>
        <v>0</v>
      </c>
      <c r="G157" s="4" t="str">
        <f t="shared" si="86"/>
        <v>40 17 959 0101</v>
      </c>
      <c r="H157" s="3">
        <f>IFERROR(SUMPRODUCT((Tableau2[Code barre]=G157)*(Tableau2[Box]=Listes!$C$3)*(Tableau2[Comp]=Listes!$A$3)*Tableau2[Sorties]),"")</f>
        <v>0</v>
      </c>
      <c r="I157" s="4">
        <f t="shared" si="87"/>
        <v>0</v>
      </c>
      <c r="J157" s="3">
        <f>IFERROR(SUMPRODUCT((Tableau2[Code barre]=I157)*(Tableau2[Box]=Listes!$C$4)*(Tableau2[Comp]=Listes!$A$3)*Tableau2[Sorties]),"")</f>
        <v>0</v>
      </c>
      <c r="K157" s="4" t="str">
        <f t="shared" si="88"/>
        <v>40 28 851 0372</v>
      </c>
      <c r="L157" s="3">
        <f>IFERROR(SUMPRODUCT((Tableau2[Code barre]=K157)*(Tableau2[Box]=Listes!$C$5)*(Tableau2[Comp]=Listes!$A$3)*Tableau2[Sorties]),"")</f>
        <v>0</v>
      </c>
      <c r="M157" s="4" t="str">
        <f t="shared" si="89"/>
        <v>40 28 871 0507</v>
      </c>
      <c r="N157" s="3">
        <f>IFERROR(SUMPRODUCT((Tableau2[Code barre]=M157)*(Tableau2[Box]=Listes!$C$6)*(Tableau2[Comp]=Listes!$A$3)*Tableau2[Sorties]),"")</f>
        <v>0</v>
      </c>
      <c r="O157" s="4" t="str">
        <f t="shared" si="90"/>
        <v>40 28 971 0421</v>
      </c>
      <c r="P157" s="3">
        <f>IFERROR(SUMPRODUCT((Tableau2[Code barre]=O157)*(Tableau2[Box]=Listes!$C$7)*(Tableau2[Comp]=Listes!$A$3)*Tableau2[Sorties]),"")</f>
        <v>0</v>
      </c>
      <c r="Q157" s="4">
        <f t="shared" si="91"/>
        <v>0</v>
      </c>
      <c r="R157" s="44">
        <f>IFERROR(SUMPRODUCT((Tableau2[Code barre]=Q157)*(Tableau2[Box]=Listes!$C$8)*(Tableau2[Comp]=Listes!$A$3)*Tableau2[Sorties]),"")</f>
        <v>0</v>
      </c>
      <c r="S157" s="4">
        <f t="shared" si="92"/>
        <v>0</v>
      </c>
      <c r="T157" s="44">
        <f>IFERROR(SUMPRODUCT((Tableau2[Code barre]=S157)*(Tableau2[Box]=Listes!$C$9)*(Tableau2[Comp]=Listes!$A$3)*Tableau2[Sorties]),"")</f>
        <v>0</v>
      </c>
      <c r="U157" s="4">
        <f t="shared" si="93"/>
        <v>0</v>
      </c>
      <c r="V157" s="44">
        <f>IFERROR(SUMPRODUCT((Tableau2[Code barre]=U157)*(Tableau2[Box]=Listes!$C$10)*(Tableau2[Comp]=Listes!$A$3)*Tableau2[Sorties]),"")</f>
        <v>0</v>
      </c>
      <c r="W157" s="4">
        <f t="shared" si="94"/>
        <v>0</v>
      </c>
      <c r="X157" s="44">
        <f>IFERROR(SUMPRODUCT((Tableau2[Code barre]=W157)*(Tableau2[Box]=Listes!$C$11)*(Tableau2[Comp]=Listes!$A$3)*Tableau2[Sorties]),"")</f>
        <v>0</v>
      </c>
      <c r="Y157" s="4">
        <f t="shared" si="95"/>
        <v>0</v>
      </c>
      <c r="Z157" s="44">
        <f>IFERROR(SUMPRODUCT((Tableau2[Code barre]=Y157)*(Tableau2[Box]=Listes!$C$12)*(Tableau2[Comp]=Listes!$A$3)*Tableau2[Sorties]),"")</f>
        <v>0</v>
      </c>
      <c r="AA157" s="4">
        <f t="shared" si="96"/>
        <v>0</v>
      </c>
      <c r="AB157" s="44">
        <f>IFERROR(SUMPRODUCT((Tableau2[Code barre]=AA157)*(Tableau2[Box]=Listes!$C$13)*(Tableau2[Comp]=Listes!$A$3)*Tableau2[Sorties]),"")</f>
        <v>0</v>
      </c>
      <c r="AC157" s="4">
        <f t="shared" si="97"/>
        <v>0</v>
      </c>
      <c r="AD157" s="44">
        <f>IFERROR(SUMPRODUCT((Tableau2[Code barre]=AC157)*(Tableau2[Box]=Listes!$C$14)*(Tableau2[Comp]=Listes!$A$3)*Tableau2[Sorties]),"")</f>
        <v>0</v>
      </c>
    </row>
    <row r="158" spans="1:30" ht="14.4" customHeight="1" x14ac:dyDescent="0.3">
      <c r="A158" s="85"/>
      <c r="B158" s="69"/>
      <c r="C158" s="4" t="str">
        <f t="shared" si="84"/>
        <v>40 17 821 0209</v>
      </c>
      <c r="D158" s="3">
        <f>IFERROR(SUMPRODUCT((Tableau2[Code barre]=C158)*(Tableau2[Box]=Listes!$C$1)*(Tableau2[Comp]=Listes!$A$3)*Tableau2[Sorties]),"")</f>
        <v>0</v>
      </c>
      <c r="E158" s="4" t="str">
        <f t="shared" si="85"/>
        <v>40 17 810 0309</v>
      </c>
      <c r="F158" s="3">
        <f>IFERROR(SUMPRODUCT((Tableau2[Code barre]=E158)*(Tableau2[Box]=Listes!$C$2)*(Tableau2[Comp]=Listes!$A$3)*Tableau2[Sorties]),"")</f>
        <v>0</v>
      </c>
      <c r="G158" s="4" t="str">
        <f t="shared" si="86"/>
        <v>40 17 959 0085</v>
      </c>
      <c r="H158" s="3">
        <f>IFERROR(SUMPRODUCT((Tableau2[Code barre]=G158)*(Tableau2[Box]=Listes!$C$3)*(Tableau2[Comp]=Listes!$A$3)*Tableau2[Sorties]),"")</f>
        <v>0</v>
      </c>
      <c r="I158" s="4">
        <f t="shared" si="87"/>
        <v>0</v>
      </c>
      <c r="J158" s="3">
        <f>IFERROR(SUMPRODUCT((Tableau2[Code barre]=I158)*(Tableau2[Box]=Listes!$C$4)*(Tableau2[Comp]=Listes!$A$3)*Tableau2[Sorties]),"")</f>
        <v>0</v>
      </c>
      <c r="K158" s="4" t="str">
        <f t="shared" si="88"/>
        <v>40 28 871  0520</v>
      </c>
      <c r="L158" s="3">
        <f>IFERROR(SUMPRODUCT((Tableau2[Code barre]=K158)*(Tableau2[Box]=Listes!$C$5)*(Tableau2[Comp]=Listes!$A$3)*Tableau2[Sorties]),"")</f>
        <v>0</v>
      </c>
      <c r="M158" s="4" t="str">
        <f t="shared" si="89"/>
        <v>40 28 857 0414</v>
      </c>
      <c r="N158" s="3">
        <f>IFERROR(SUMPRODUCT((Tableau2[Code barre]=M158)*(Tableau2[Box]=Listes!$C$6)*(Tableau2[Comp]=Listes!$A$3)*Tableau2[Sorties]),"")</f>
        <v>0</v>
      </c>
      <c r="O158" s="4" t="str">
        <f t="shared" si="90"/>
        <v>40 28 832 0146</v>
      </c>
      <c r="P158" s="3">
        <f>IFERROR(SUMPRODUCT((Tableau2[Code barre]=O158)*(Tableau2[Box]=Listes!$C$7)*(Tableau2[Comp]=Listes!$A$3)*Tableau2[Sorties]),"")</f>
        <v>0</v>
      </c>
      <c r="Q158" s="4">
        <f t="shared" si="91"/>
        <v>0</v>
      </c>
      <c r="R158" s="44">
        <f>IFERROR(SUMPRODUCT((Tableau2[Code barre]=Q158)*(Tableau2[Box]=Listes!$C$8)*(Tableau2[Comp]=Listes!$A$3)*Tableau2[Sorties]),"")</f>
        <v>0</v>
      </c>
      <c r="S158" s="4">
        <f t="shared" si="92"/>
        <v>0</v>
      </c>
      <c r="T158" s="44">
        <f>IFERROR(SUMPRODUCT((Tableau2[Code barre]=S158)*(Tableau2[Box]=Listes!$C$9)*(Tableau2[Comp]=Listes!$A$3)*Tableau2[Sorties]),"")</f>
        <v>0</v>
      </c>
      <c r="U158" s="4">
        <f t="shared" si="93"/>
        <v>0</v>
      </c>
      <c r="V158" s="44">
        <f>IFERROR(SUMPRODUCT((Tableau2[Code barre]=U158)*(Tableau2[Box]=Listes!$C$10)*(Tableau2[Comp]=Listes!$A$3)*Tableau2[Sorties]),"")</f>
        <v>0</v>
      </c>
      <c r="W158" s="4">
        <f t="shared" si="94"/>
        <v>0</v>
      </c>
      <c r="X158" s="44">
        <f>IFERROR(SUMPRODUCT((Tableau2[Code barre]=W158)*(Tableau2[Box]=Listes!$C$11)*(Tableau2[Comp]=Listes!$A$3)*Tableau2[Sorties]),"")</f>
        <v>0</v>
      </c>
      <c r="Y158" s="4">
        <f t="shared" si="95"/>
        <v>0</v>
      </c>
      <c r="Z158" s="44">
        <f>IFERROR(SUMPRODUCT((Tableau2[Code barre]=Y158)*(Tableau2[Box]=Listes!$C$12)*(Tableau2[Comp]=Listes!$A$3)*Tableau2[Sorties]),"")</f>
        <v>0</v>
      </c>
      <c r="AA158" s="4">
        <f t="shared" si="96"/>
        <v>0</v>
      </c>
      <c r="AB158" s="44">
        <f>IFERROR(SUMPRODUCT((Tableau2[Code barre]=AA158)*(Tableau2[Box]=Listes!$C$13)*(Tableau2[Comp]=Listes!$A$3)*Tableau2[Sorties]),"")</f>
        <v>0</v>
      </c>
      <c r="AC158" s="4">
        <f t="shared" si="97"/>
        <v>0</v>
      </c>
      <c r="AD158" s="44">
        <f>IFERROR(SUMPRODUCT((Tableau2[Code barre]=AC158)*(Tableau2[Box]=Listes!$C$14)*(Tableau2[Comp]=Listes!$A$3)*Tableau2[Sorties]),"")</f>
        <v>0</v>
      </c>
    </row>
    <row r="159" spans="1:30" ht="14.4" customHeight="1" x14ac:dyDescent="0.3">
      <c r="A159" s="85"/>
      <c r="B159" s="69"/>
      <c r="C159" s="4" t="str">
        <f t="shared" si="84"/>
        <v>40 17 821 0337</v>
      </c>
      <c r="D159" s="3">
        <f>IFERROR(SUMPRODUCT((Tableau2[Code barre]=C159)*(Tableau2[Box]=Listes!$C$1)*(Tableau2[Comp]=Listes!$A$3)*Tableau2[Sorties]),"")</f>
        <v>0</v>
      </c>
      <c r="E159" s="4" t="str">
        <f t="shared" si="85"/>
        <v>40 17 821 0198</v>
      </c>
      <c r="F159" s="3">
        <f>IFERROR(SUMPRODUCT((Tableau2[Code barre]=E159)*(Tableau2[Box]=Listes!$C$2)*(Tableau2[Comp]=Listes!$A$3)*Tableau2[Sorties]),"")</f>
        <v>0</v>
      </c>
      <c r="G159" s="4" t="str">
        <f t="shared" si="86"/>
        <v>40 17 944 0065</v>
      </c>
      <c r="H159" s="3">
        <f>IFERROR(SUMPRODUCT((Tableau2[Code barre]=G159)*(Tableau2[Box]=Listes!$C$3)*(Tableau2[Comp]=Listes!$A$3)*Tableau2[Sorties]),"")</f>
        <v>0</v>
      </c>
      <c r="I159" s="4">
        <f t="shared" si="87"/>
        <v>0</v>
      </c>
      <c r="J159" s="3">
        <f>IFERROR(SUMPRODUCT((Tableau2[Code barre]=I159)*(Tableau2[Box]=Listes!$C$4)*(Tableau2[Comp]=Listes!$A$3)*Tableau2[Sorties]),"")</f>
        <v>0</v>
      </c>
      <c r="K159" s="4" t="str">
        <f t="shared" si="88"/>
        <v>40 28 956 0816</v>
      </c>
      <c r="L159" s="3">
        <f>IFERROR(SUMPRODUCT((Tableau2[Code barre]=K159)*(Tableau2[Box]=Listes!$C$5)*(Tableau2[Comp]=Listes!$A$3)*Tableau2[Sorties]),"")</f>
        <v>0</v>
      </c>
      <c r="M159" s="4" t="str">
        <f t="shared" si="89"/>
        <v>40 28 857 0443</v>
      </c>
      <c r="N159" s="3">
        <f>IFERROR(SUMPRODUCT((Tableau2[Code barre]=M159)*(Tableau2[Box]=Listes!$C$6)*(Tableau2[Comp]=Listes!$A$3)*Tableau2[Sorties]),"")</f>
        <v>0</v>
      </c>
      <c r="O159" s="4" t="str">
        <f t="shared" si="90"/>
        <v>40 28 857 0410</v>
      </c>
      <c r="P159" s="3">
        <f>IFERROR(SUMPRODUCT((Tableau2[Code barre]=O159)*(Tableau2[Box]=Listes!$C$7)*(Tableau2[Comp]=Listes!$A$3)*Tableau2[Sorties]),"")</f>
        <v>0</v>
      </c>
      <c r="Q159" s="4">
        <f t="shared" si="91"/>
        <v>0</v>
      </c>
      <c r="R159" s="44">
        <f>IFERROR(SUMPRODUCT((Tableau2[Code barre]=Q159)*(Tableau2[Box]=Listes!$C$8)*(Tableau2[Comp]=Listes!$A$3)*Tableau2[Sorties]),"")</f>
        <v>0</v>
      </c>
      <c r="S159" s="4">
        <f t="shared" si="92"/>
        <v>0</v>
      </c>
      <c r="T159" s="44">
        <f>IFERROR(SUMPRODUCT((Tableau2[Code barre]=S159)*(Tableau2[Box]=Listes!$C$9)*(Tableau2[Comp]=Listes!$A$3)*Tableau2[Sorties]),"")</f>
        <v>0</v>
      </c>
      <c r="U159" s="4">
        <f t="shared" si="93"/>
        <v>0</v>
      </c>
      <c r="V159" s="44">
        <f>IFERROR(SUMPRODUCT((Tableau2[Code barre]=U159)*(Tableau2[Box]=Listes!$C$10)*(Tableau2[Comp]=Listes!$A$3)*Tableau2[Sorties]),"")</f>
        <v>0</v>
      </c>
      <c r="W159" s="4">
        <f t="shared" si="94"/>
        <v>0</v>
      </c>
      <c r="X159" s="44">
        <f>IFERROR(SUMPRODUCT((Tableau2[Code barre]=W159)*(Tableau2[Box]=Listes!$C$11)*(Tableau2[Comp]=Listes!$A$3)*Tableau2[Sorties]),"")</f>
        <v>0</v>
      </c>
      <c r="Y159" s="4">
        <f t="shared" si="95"/>
        <v>0</v>
      </c>
      <c r="Z159" s="44">
        <f>IFERROR(SUMPRODUCT((Tableau2[Code barre]=Y159)*(Tableau2[Box]=Listes!$C$12)*(Tableau2[Comp]=Listes!$A$3)*Tableau2[Sorties]),"")</f>
        <v>0</v>
      </c>
      <c r="AA159" s="4">
        <f t="shared" si="96"/>
        <v>0</v>
      </c>
      <c r="AB159" s="44">
        <f>IFERROR(SUMPRODUCT((Tableau2[Code barre]=AA159)*(Tableau2[Box]=Listes!$C$13)*(Tableau2[Comp]=Listes!$A$3)*Tableau2[Sorties]),"")</f>
        <v>0</v>
      </c>
      <c r="AC159" s="4">
        <f t="shared" si="97"/>
        <v>0</v>
      </c>
      <c r="AD159" s="44">
        <f>IFERROR(SUMPRODUCT((Tableau2[Code barre]=AC159)*(Tableau2[Box]=Listes!$C$14)*(Tableau2[Comp]=Listes!$A$3)*Tableau2[Sorties]),"")</f>
        <v>0</v>
      </c>
    </row>
    <row r="160" spans="1:30" ht="14.4" customHeight="1" x14ac:dyDescent="0.3">
      <c r="A160" s="85"/>
      <c r="B160" s="69"/>
      <c r="C160" s="4" t="str">
        <f t="shared" si="84"/>
        <v>40 17 921 0096</v>
      </c>
      <c r="D160" s="3">
        <f>IFERROR(SUMPRODUCT((Tableau2[Code barre]=C160)*(Tableau2[Box]=Listes!$C$1)*(Tableau2[Comp]=Listes!$A$3)*Tableau2[Sorties]),"")</f>
        <v>0</v>
      </c>
      <c r="E160" s="4">
        <f t="shared" si="85"/>
        <v>0</v>
      </c>
      <c r="F160" s="3">
        <f>IFERROR(SUMPRODUCT((Tableau2[Code barre]=E160)*(Tableau2[Box]=Listes!$C$2)*(Tableau2[Comp]=Listes!$A$3)*Tableau2[Sorties]),"")</f>
        <v>0</v>
      </c>
      <c r="G160" s="4" t="str">
        <f t="shared" si="86"/>
        <v>40 17 954 1818</v>
      </c>
      <c r="H160" s="3">
        <f>IFERROR(SUMPRODUCT((Tableau2[Code barre]=G160)*(Tableau2[Box]=Listes!$C$3)*(Tableau2[Comp]=Listes!$A$3)*Tableau2[Sorties]),"")</f>
        <v>0</v>
      </c>
      <c r="I160" s="4">
        <f t="shared" si="87"/>
        <v>0</v>
      </c>
      <c r="J160" s="3">
        <f>IFERROR(SUMPRODUCT((Tableau2[Code barre]=I160)*(Tableau2[Box]=Listes!$C$4)*(Tableau2[Comp]=Listes!$A$3)*Tableau2[Sorties]),"")</f>
        <v>0</v>
      </c>
      <c r="K160" s="4" t="str">
        <f t="shared" si="88"/>
        <v>40 28 815 0136</v>
      </c>
      <c r="L160" s="3">
        <f>IFERROR(SUMPRODUCT((Tableau2[Code barre]=K160)*(Tableau2[Box]=Listes!$C$5)*(Tableau2[Comp]=Listes!$A$3)*Tableau2[Sorties]),"")</f>
        <v>0</v>
      </c>
      <c r="M160" s="4" t="str">
        <f t="shared" si="89"/>
        <v>40 28 871 0506</v>
      </c>
      <c r="N160" s="3">
        <f>IFERROR(SUMPRODUCT((Tableau2[Code barre]=M160)*(Tableau2[Box]=Listes!$C$6)*(Tableau2[Comp]=Listes!$A$3)*Tableau2[Sorties]),"")</f>
        <v>0</v>
      </c>
      <c r="O160" s="4" t="str">
        <f t="shared" si="90"/>
        <v>40 28 849 0356</v>
      </c>
      <c r="P160" s="3">
        <f>IFERROR(SUMPRODUCT((Tableau2[Code barre]=O160)*(Tableau2[Box]=Listes!$C$7)*(Tableau2[Comp]=Listes!$A$3)*Tableau2[Sorties]),"")</f>
        <v>0</v>
      </c>
      <c r="Q160" s="4">
        <f t="shared" si="91"/>
        <v>0</v>
      </c>
      <c r="R160" s="44">
        <f>IFERROR(SUMPRODUCT((Tableau2[Code barre]=Q160)*(Tableau2[Box]=Listes!$C$8)*(Tableau2[Comp]=Listes!$A$3)*Tableau2[Sorties]),"")</f>
        <v>0</v>
      </c>
      <c r="S160" s="4">
        <f t="shared" si="92"/>
        <v>0</v>
      </c>
      <c r="T160" s="44">
        <f>IFERROR(SUMPRODUCT((Tableau2[Code barre]=S160)*(Tableau2[Box]=Listes!$C$9)*(Tableau2[Comp]=Listes!$A$3)*Tableau2[Sorties]),"")</f>
        <v>0</v>
      </c>
      <c r="U160" s="4">
        <f t="shared" si="93"/>
        <v>0</v>
      </c>
      <c r="V160" s="44">
        <f>IFERROR(SUMPRODUCT((Tableau2[Code barre]=U160)*(Tableau2[Box]=Listes!$C$10)*(Tableau2[Comp]=Listes!$A$3)*Tableau2[Sorties]),"")</f>
        <v>0</v>
      </c>
      <c r="W160" s="4">
        <f t="shared" si="94"/>
        <v>0</v>
      </c>
      <c r="X160" s="44">
        <f>IFERROR(SUMPRODUCT((Tableau2[Code barre]=W160)*(Tableau2[Box]=Listes!$C$11)*(Tableau2[Comp]=Listes!$A$3)*Tableau2[Sorties]),"")</f>
        <v>0</v>
      </c>
      <c r="Y160" s="4">
        <f t="shared" si="95"/>
        <v>0</v>
      </c>
      <c r="Z160" s="44">
        <f>IFERROR(SUMPRODUCT((Tableau2[Code barre]=Y160)*(Tableau2[Box]=Listes!$C$12)*(Tableau2[Comp]=Listes!$A$3)*Tableau2[Sorties]),"")</f>
        <v>0</v>
      </c>
      <c r="AA160" s="4">
        <f t="shared" si="96"/>
        <v>0</v>
      </c>
      <c r="AB160" s="44">
        <f>IFERROR(SUMPRODUCT((Tableau2[Code barre]=AA160)*(Tableau2[Box]=Listes!$C$13)*(Tableau2[Comp]=Listes!$A$3)*Tableau2[Sorties]),"")</f>
        <v>0</v>
      </c>
      <c r="AC160" s="4">
        <f t="shared" si="97"/>
        <v>0</v>
      </c>
      <c r="AD160" s="44">
        <f>IFERROR(SUMPRODUCT((Tableau2[Code barre]=AC160)*(Tableau2[Box]=Listes!$C$14)*(Tableau2[Comp]=Listes!$A$3)*Tableau2[Sorties]),"")</f>
        <v>0</v>
      </c>
    </row>
    <row r="161" spans="1:30" ht="14.4" customHeight="1" x14ac:dyDescent="0.3">
      <c r="A161" s="85"/>
      <c r="B161" s="69"/>
      <c r="C161" s="4">
        <f t="shared" si="84"/>
        <v>0</v>
      </c>
      <c r="D161" s="3">
        <f>IFERROR(SUMPRODUCT((Tableau2[Code barre]=C161)*(Tableau2[Box]=Listes!$C$1)*(Tableau2[Comp]=Listes!$A$3)*Tableau2[Sorties]),"")</f>
        <v>0</v>
      </c>
      <c r="E161" s="4">
        <f t="shared" si="85"/>
        <v>0</v>
      </c>
      <c r="F161" s="3">
        <f>IFERROR(SUMPRODUCT((Tableau2[Code barre]=E161)*(Tableau2[Box]=Listes!$C$2)*(Tableau2[Comp]=Listes!$A$3)*Tableau2[Sorties]),"")</f>
        <v>0</v>
      </c>
      <c r="G161" s="4" t="str">
        <f t="shared" si="86"/>
        <v>40 17 944 0384</v>
      </c>
      <c r="H161" s="3">
        <f>IFERROR(SUMPRODUCT((Tableau2[Code barre]=G161)*(Tableau2[Box]=Listes!$C$3)*(Tableau2[Comp]=Listes!$A$3)*Tableau2[Sorties]),"")</f>
        <v>0</v>
      </c>
      <c r="I161" s="4">
        <f t="shared" si="87"/>
        <v>0</v>
      </c>
      <c r="J161" s="3">
        <f>IFERROR(SUMPRODUCT((Tableau2[Code barre]=I161)*(Tableau2[Box]=Listes!$C$4)*(Tableau2[Comp]=Listes!$A$3)*Tableau2[Sorties]),"")</f>
        <v>0</v>
      </c>
      <c r="K161" s="4" t="str">
        <f t="shared" si="88"/>
        <v>40 28 810 1279</v>
      </c>
      <c r="L161" s="3">
        <f>IFERROR(SUMPRODUCT((Tableau2[Code barre]=K161)*(Tableau2[Box]=Listes!$C$5)*(Tableau2[Comp]=Listes!$A$3)*Tableau2[Sorties]),"")</f>
        <v>0</v>
      </c>
      <c r="M161" s="4" t="str">
        <f t="shared" si="89"/>
        <v>40 28 959 0698</v>
      </c>
      <c r="N161" s="3">
        <f>IFERROR(SUMPRODUCT((Tableau2[Code barre]=M161)*(Tableau2[Box]=Listes!$C$6)*(Tableau2[Comp]=Listes!$A$3)*Tableau2[Sorties]),"")</f>
        <v>0</v>
      </c>
      <c r="O161" s="4" t="str">
        <f t="shared" si="90"/>
        <v>40 28 846 0106</v>
      </c>
      <c r="P161" s="3">
        <f>IFERROR(SUMPRODUCT((Tableau2[Code barre]=O161)*(Tableau2[Box]=Listes!$C$7)*(Tableau2[Comp]=Listes!$A$3)*Tableau2[Sorties]),"")</f>
        <v>0</v>
      </c>
      <c r="Q161" s="4">
        <f t="shared" si="91"/>
        <v>0</v>
      </c>
      <c r="R161" s="44">
        <f>IFERROR(SUMPRODUCT((Tableau2[Code barre]=Q161)*(Tableau2[Box]=Listes!$C$8)*(Tableau2[Comp]=Listes!$A$3)*Tableau2[Sorties]),"")</f>
        <v>0</v>
      </c>
      <c r="S161" s="4">
        <f t="shared" si="92"/>
        <v>0</v>
      </c>
      <c r="T161" s="44">
        <f>IFERROR(SUMPRODUCT((Tableau2[Code barre]=S161)*(Tableau2[Box]=Listes!$C$9)*(Tableau2[Comp]=Listes!$A$3)*Tableau2[Sorties]),"")</f>
        <v>0</v>
      </c>
      <c r="U161" s="4">
        <f t="shared" si="93"/>
        <v>0</v>
      </c>
      <c r="V161" s="44">
        <f>IFERROR(SUMPRODUCT((Tableau2[Code barre]=U161)*(Tableau2[Box]=Listes!$C$10)*(Tableau2[Comp]=Listes!$A$3)*Tableau2[Sorties]),"")</f>
        <v>0</v>
      </c>
      <c r="W161" s="4">
        <f t="shared" si="94"/>
        <v>0</v>
      </c>
      <c r="X161" s="44">
        <f>IFERROR(SUMPRODUCT((Tableau2[Code barre]=W161)*(Tableau2[Box]=Listes!$C$11)*(Tableau2[Comp]=Listes!$A$3)*Tableau2[Sorties]),"")</f>
        <v>0</v>
      </c>
      <c r="Y161" s="4">
        <f t="shared" si="95"/>
        <v>0</v>
      </c>
      <c r="Z161" s="44">
        <f>IFERROR(SUMPRODUCT((Tableau2[Code barre]=Y161)*(Tableau2[Box]=Listes!$C$12)*(Tableau2[Comp]=Listes!$A$3)*Tableau2[Sorties]),"")</f>
        <v>0</v>
      </c>
      <c r="AA161" s="4">
        <f t="shared" si="96"/>
        <v>0</v>
      </c>
      <c r="AB161" s="44">
        <f>IFERROR(SUMPRODUCT((Tableau2[Code barre]=AA161)*(Tableau2[Box]=Listes!$C$13)*(Tableau2[Comp]=Listes!$A$3)*Tableau2[Sorties]),"")</f>
        <v>0</v>
      </c>
      <c r="AC161" s="4">
        <f t="shared" si="97"/>
        <v>0</v>
      </c>
      <c r="AD161" s="44">
        <f>IFERROR(SUMPRODUCT((Tableau2[Code barre]=AC161)*(Tableau2[Box]=Listes!$C$14)*(Tableau2[Comp]=Listes!$A$3)*Tableau2[Sorties]),"")</f>
        <v>0</v>
      </c>
    </row>
    <row r="162" spans="1:30" x14ac:dyDescent="0.3">
      <c r="A162" s="85"/>
      <c r="B162" s="2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4.4" customHeight="1" x14ac:dyDescent="0.3">
      <c r="A163" s="85"/>
      <c r="B163" s="68" t="s">
        <v>17</v>
      </c>
      <c r="C163" s="3" t="str">
        <f t="shared" ref="C163:C178" si="98">+C104</f>
        <v>40 17 921 0094</v>
      </c>
      <c r="D163" s="3">
        <f>IFERROR(SUMPRODUCT((Tableau2[Code barre]=C163)*(Tableau2[Box]=Listes!$C$1)*(Tableau2[Comp]=Listes!$A$4)*Tableau2[Sorties]),"")</f>
        <v>0</v>
      </c>
      <c r="E163" s="3" t="str">
        <f t="shared" ref="E163:E178" si="99">+E104</f>
        <v>40 17 821 0192</v>
      </c>
      <c r="F163" s="3">
        <f>IFERROR(SUMPRODUCT((Tableau2[Code barre]=E163)*(Tableau2[Box]=Listes!$C$2)*(Tableau2[Comp]=Listes!$A$4)*Tableau2[Sorties]),"")</f>
        <v>0</v>
      </c>
      <c r="G163" s="3" t="str">
        <f t="shared" ref="G163:G178" si="100">+G104</f>
        <v>40 17 954 1837</v>
      </c>
      <c r="H163" s="3">
        <f>IFERROR(SUMPRODUCT((Tableau2[Code barre]=G163)*(Tableau2[Box]=Listes!$C$3)*(Tableau2[Comp]=Listes!$A$4)*Tableau2[Sorties]),"")</f>
        <v>0</v>
      </c>
      <c r="I163" s="3">
        <f t="shared" ref="I163:I178" si="101">+I104</f>
        <v>0</v>
      </c>
      <c r="J163" s="3">
        <f>IFERROR(SUMPRODUCT((Tableau2[Code barre]=I163)*(Tableau2[Box]=Listes!$C$4)*(Tableau2[Comp]=Listes!$A$4)*Tableau2[Sorties]),"")</f>
        <v>0</v>
      </c>
      <c r="K163" s="3" t="str">
        <f t="shared" ref="K163:K178" si="102">+K104</f>
        <v>40 28 810  1279</v>
      </c>
      <c r="L163" s="3">
        <f>IFERROR(SUMPRODUCT((Tableau2[Code barre]=K163)*(Tableau2[Box]=Listes!$C$5)*(Tableau2[Comp]=Listes!$A$4)*Tableau2[Sorties]),"")</f>
        <v>0</v>
      </c>
      <c r="M163" s="3" t="str">
        <f t="shared" ref="M163:M178" si="103">+M104</f>
        <v>40 28 857 0444</v>
      </c>
      <c r="N163" s="3">
        <f>IFERROR(SUMPRODUCT((Tableau2[Code barre]=M163)*(Tableau2[Box]=Listes!$C$6)*(Tableau2[Comp]=Listes!$A$4)*Tableau2[Sorties]),"")</f>
        <v>0</v>
      </c>
      <c r="O163" s="3">
        <f t="shared" ref="O163:O178" si="104">+O104</f>
        <v>0</v>
      </c>
      <c r="P163" s="3">
        <f>IFERROR(SUMPRODUCT((Tableau2[Code barre]=O163)*(Tableau2[Box]=Listes!$C$7)*(Tableau2[Comp]=Listes!$A$4)*Tableau2[Sorties]),"")</f>
        <v>0</v>
      </c>
      <c r="Q163" s="3">
        <f t="shared" ref="Q163:Q178" si="105">+Q104</f>
        <v>0</v>
      </c>
      <c r="R163" s="44">
        <f>IFERROR(SUMPRODUCT((Tableau2[Code barre]=Q163)*(Tableau2[Box]=Listes!$C$8)*(Tableau2[Comp]=Listes!$A$4)*Tableau2[Sorties]),"")</f>
        <v>0</v>
      </c>
      <c r="S163" s="3">
        <f t="shared" ref="S163:S178" si="106">+S104</f>
        <v>0</v>
      </c>
      <c r="T163" s="44">
        <f>IFERROR(SUMPRODUCT((Tableau2[Code barre]=S163)*(Tableau2[Box]=Listes!$C$9)*(Tableau2[Comp]=Listes!$A$4)*Tableau2[Sorties]),"")</f>
        <v>0</v>
      </c>
      <c r="U163" s="3">
        <f t="shared" ref="U163:U178" si="107">+U104</f>
        <v>0</v>
      </c>
      <c r="V163" s="44">
        <f>IFERROR(SUMPRODUCT((Tableau2[Code barre]=U163)*(Tableau2[Box]=Listes!$C$10)*(Tableau2[Comp]=Listes!$A$4)*Tableau2[Sorties]),"")</f>
        <v>0</v>
      </c>
      <c r="W163" s="3">
        <f t="shared" ref="W163:W178" si="108">+W104</f>
        <v>0</v>
      </c>
      <c r="X163" s="44">
        <f>IFERROR(SUMPRODUCT((Tableau2[Code barre]=W163)*(Tableau2[Box]=Listes!$C$11)*(Tableau2[Comp]=Listes!$A$4)*Tableau2[Sorties]),"")</f>
        <v>0</v>
      </c>
      <c r="Y163" s="3">
        <f t="shared" ref="Y163:Y178" si="109">+Y104</f>
        <v>0</v>
      </c>
      <c r="Z163" s="44">
        <f>IFERROR(SUMPRODUCT((Tableau2[Code barre]=Y163)*(Tableau2[Box]=Listes!$C$12)*(Tableau2[Comp]=Listes!$A$4)*Tableau2[Sorties]),"")</f>
        <v>0</v>
      </c>
      <c r="AA163" s="3">
        <f t="shared" ref="AA163:AA178" si="110">+AA104</f>
        <v>0</v>
      </c>
      <c r="AB163" s="44">
        <f>IFERROR(SUMPRODUCT((Tableau2[Code barre]=AA163)*(Tableau2[Box]=Listes!$C$13)*(Tableau2[Comp]=Listes!$A$4)*Tableau2[Sorties]),"")</f>
        <v>0</v>
      </c>
      <c r="AC163" s="3">
        <f t="shared" ref="AC163:AC178" si="111">+AC104</f>
        <v>0</v>
      </c>
      <c r="AD163" s="44">
        <f>IFERROR(SUMPRODUCT((Tableau2[Code barre]=AC163)*(Tableau2[Box]=Listes!$C$14)*(Tableau2[Comp]=Listes!$A$4)*Tableau2[Sorties]),"")</f>
        <v>0</v>
      </c>
    </row>
    <row r="164" spans="1:30" ht="14.4" customHeight="1" x14ac:dyDescent="0.3">
      <c r="A164" s="85"/>
      <c r="B164" s="69"/>
      <c r="C164" s="3" t="str">
        <f t="shared" si="98"/>
        <v>40 17 921 0093</v>
      </c>
      <c r="D164" s="3">
        <f>IFERROR(SUMPRODUCT((Tableau2[Code barre]=C164)*(Tableau2[Box]=Listes!$C$1)*(Tableau2[Comp]=Listes!$A$4)*Tableau2[Sorties]),"")</f>
        <v>0</v>
      </c>
      <c r="E164" s="3" t="str">
        <f t="shared" si="99"/>
        <v>40 17 821 0199</v>
      </c>
      <c r="F164" s="3">
        <f>IFERROR(SUMPRODUCT((Tableau2[Code barre]=E164)*(Tableau2[Box]=Listes!$C$2)*(Tableau2[Comp]=Listes!$A$4)*Tableau2[Sorties]),"")</f>
        <v>0</v>
      </c>
      <c r="G164" s="3" t="str">
        <f t="shared" si="100"/>
        <v>40 17 954 18 94</v>
      </c>
      <c r="H164" s="3">
        <f>IFERROR(SUMPRODUCT((Tableau2[Code barre]=G164)*(Tableau2[Box]=Listes!$C$3)*(Tableau2[Comp]=Listes!$A$4)*Tableau2[Sorties]),"")</f>
        <v>0</v>
      </c>
      <c r="I164" s="3">
        <f t="shared" si="101"/>
        <v>0</v>
      </c>
      <c r="J164" s="3">
        <f>IFERROR(SUMPRODUCT((Tableau2[Code barre]=I164)*(Tableau2[Box]=Listes!$C$4)*(Tableau2[Comp]=Listes!$A$4)*Tableau2[Sorties]),"")</f>
        <v>0</v>
      </c>
      <c r="K164" s="3" t="str">
        <f t="shared" si="102"/>
        <v>40 28 975 0093</v>
      </c>
      <c r="L164" s="3">
        <f>IFERROR(SUMPRODUCT((Tableau2[Code barre]=K164)*(Tableau2[Box]=Listes!$C$5)*(Tableau2[Comp]=Listes!$A$4)*Tableau2[Sorties]),"")</f>
        <v>0</v>
      </c>
      <c r="M164" s="3" t="str">
        <f t="shared" si="103"/>
        <v>40 28 857 0427</v>
      </c>
      <c r="N164" s="3">
        <f>IFERROR(SUMPRODUCT((Tableau2[Code barre]=M164)*(Tableau2[Box]=Listes!$C$6)*(Tableau2[Comp]=Listes!$A$4)*Tableau2[Sorties]),"")</f>
        <v>0</v>
      </c>
      <c r="O164" s="3">
        <f t="shared" si="104"/>
        <v>0</v>
      </c>
      <c r="P164" s="3">
        <f>IFERROR(SUMPRODUCT((Tableau2[Code barre]=O164)*(Tableau2[Box]=Listes!$C$7)*(Tableau2[Comp]=Listes!$A$4)*Tableau2[Sorties]),"")</f>
        <v>0</v>
      </c>
      <c r="Q164" s="3">
        <f t="shared" si="105"/>
        <v>0</v>
      </c>
      <c r="R164" s="44">
        <f>IFERROR(SUMPRODUCT((Tableau2[Code barre]=Q164)*(Tableau2[Box]=Listes!$C$8)*(Tableau2[Comp]=Listes!$A$4)*Tableau2[Sorties]),"")</f>
        <v>0</v>
      </c>
      <c r="S164" s="3">
        <f t="shared" si="106"/>
        <v>0</v>
      </c>
      <c r="T164" s="44">
        <f>IFERROR(SUMPRODUCT((Tableau2[Code barre]=S164)*(Tableau2[Box]=Listes!$C$9)*(Tableau2[Comp]=Listes!$A$4)*Tableau2[Sorties]),"")</f>
        <v>0</v>
      </c>
      <c r="U164" s="3">
        <f t="shared" si="107"/>
        <v>0</v>
      </c>
      <c r="V164" s="44">
        <f>IFERROR(SUMPRODUCT((Tableau2[Code barre]=U164)*(Tableau2[Box]=Listes!$C$10)*(Tableau2[Comp]=Listes!$A$4)*Tableau2[Sorties]),"")</f>
        <v>0</v>
      </c>
      <c r="W164" s="3">
        <f t="shared" si="108"/>
        <v>0</v>
      </c>
      <c r="X164" s="44">
        <f>IFERROR(SUMPRODUCT((Tableau2[Code barre]=W164)*(Tableau2[Box]=Listes!$C$11)*(Tableau2[Comp]=Listes!$A$4)*Tableau2[Sorties]),"")</f>
        <v>0</v>
      </c>
      <c r="Y164" s="3">
        <f t="shared" si="109"/>
        <v>0</v>
      </c>
      <c r="Z164" s="44">
        <f>IFERROR(SUMPRODUCT((Tableau2[Code barre]=Y164)*(Tableau2[Box]=Listes!$C$12)*(Tableau2[Comp]=Listes!$A$4)*Tableau2[Sorties]),"")</f>
        <v>0</v>
      </c>
      <c r="AA164" s="3">
        <f t="shared" si="110"/>
        <v>0</v>
      </c>
      <c r="AB164" s="44">
        <f>IFERROR(SUMPRODUCT((Tableau2[Code barre]=AA164)*(Tableau2[Box]=Listes!$C$13)*(Tableau2[Comp]=Listes!$A$4)*Tableau2[Sorties]),"")</f>
        <v>0</v>
      </c>
      <c r="AC164" s="3">
        <f t="shared" si="111"/>
        <v>0</v>
      </c>
      <c r="AD164" s="44">
        <f>IFERROR(SUMPRODUCT((Tableau2[Code barre]=AC164)*(Tableau2[Box]=Listes!$C$14)*(Tableau2[Comp]=Listes!$A$4)*Tableau2[Sorties]),"")</f>
        <v>0</v>
      </c>
    </row>
    <row r="165" spans="1:30" ht="14.4" customHeight="1" x14ac:dyDescent="0.3">
      <c r="A165" s="85"/>
      <c r="B165" s="69"/>
      <c r="C165" s="3" t="str">
        <f t="shared" si="98"/>
        <v>40 17 921 0095</v>
      </c>
      <c r="D165" s="3">
        <f>IFERROR(SUMPRODUCT((Tableau2[Code barre]=C165)*(Tableau2[Box]=Listes!$C$1)*(Tableau2[Comp]=Listes!$A$4)*Tableau2[Sorties]),"")</f>
        <v>0</v>
      </c>
      <c r="E165" s="3" t="str">
        <f t="shared" si="99"/>
        <v>40 17 620 0102</v>
      </c>
      <c r="F165" s="3">
        <f>IFERROR(SUMPRODUCT((Tableau2[Code barre]=E165)*(Tableau2[Box]=Listes!$C$2)*(Tableau2[Comp]=Listes!$A$4)*Tableau2[Sorties]),"")</f>
        <v>0</v>
      </c>
      <c r="G165" s="3" t="str">
        <f t="shared" si="100"/>
        <v>40 17 954 1918</v>
      </c>
      <c r="H165" s="3">
        <f>IFERROR(SUMPRODUCT((Tableau2[Code barre]=G165)*(Tableau2[Box]=Listes!$C$3)*(Tableau2[Comp]=Listes!$A$4)*Tableau2[Sorties]),"")</f>
        <v>0</v>
      </c>
      <c r="I165" s="3">
        <f t="shared" si="101"/>
        <v>0</v>
      </c>
      <c r="J165" s="3">
        <f>IFERROR(SUMPRODUCT((Tableau2[Code barre]=I165)*(Tableau2[Box]=Listes!$C$4)*(Tableau2[Comp]=Listes!$A$4)*Tableau2[Sorties]),"")</f>
        <v>0</v>
      </c>
      <c r="K165" s="3" t="str">
        <f t="shared" si="102"/>
        <v>40 28 120 0274</v>
      </c>
      <c r="L165" s="3">
        <f>IFERROR(SUMPRODUCT((Tableau2[Code barre]=K165)*(Tableau2[Box]=Listes!$C$5)*(Tableau2[Comp]=Listes!$A$4)*Tableau2[Sorties]),"")</f>
        <v>0</v>
      </c>
      <c r="M165" s="3" t="str">
        <f t="shared" si="103"/>
        <v>40 28 849 0375</v>
      </c>
      <c r="N165" s="3">
        <f>IFERROR(SUMPRODUCT((Tableau2[Code barre]=M165)*(Tableau2[Box]=Listes!$C$6)*(Tableau2[Comp]=Listes!$A$4)*Tableau2[Sorties]),"")</f>
        <v>0</v>
      </c>
      <c r="O165" s="3">
        <f t="shared" si="104"/>
        <v>0</v>
      </c>
      <c r="P165" s="3">
        <f>IFERROR(SUMPRODUCT((Tableau2[Code barre]=O165)*(Tableau2[Box]=Listes!$C$7)*(Tableau2[Comp]=Listes!$A$4)*Tableau2[Sorties]),"")</f>
        <v>0</v>
      </c>
      <c r="Q165" s="3">
        <f t="shared" si="105"/>
        <v>0</v>
      </c>
      <c r="R165" s="44">
        <f>IFERROR(SUMPRODUCT((Tableau2[Code barre]=Q165)*(Tableau2[Box]=Listes!$C$8)*(Tableau2[Comp]=Listes!$A$4)*Tableau2[Sorties]),"")</f>
        <v>0</v>
      </c>
      <c r="S165" s="3">
        <f t="shared" si="106"/>
        <v>0</v>
      </c>
      <c r="T165" s="44">
        <f>IFERROR(SUMPRODUCT((Tableau2[Code barre]=S165)*(Tableau2[Box]=Listes!$C$9)*(Tableau2[Comp]=Listes!$A$4)*Tableau2[Sorties]),"")</f>
        <v>0</v>
      </c>
      <c r="U165" s="3">
        <f t="shared" si="107"/>
        <v>0</v>
      </c>
      <c r="V165" s="44">
        <f>IFERROR(SUMPRODUCT((Tableau2[Code barre]=U165)*(Tableau2[Box]=Listes!$C$10)*(Tableau2[Comp]=Listes!$A$4)*Tableau2[Sorties]),"")</f>
        <v>0</v>
      </c>
      <c r="W165" s="3">
        <f t="shared" si="108"/>
        <v>0</v>
      </c>
      <c r="X165" s="44">
        <f>IFERROR(SUMPRODUCT((Tableau2[Code barre]=W165)*(Tableau2[Box]=Listes!$C$11)*(Tableau2[Comp]=Listes!$A$4)*Tableau2[Sorties]),"")</f>
        <v>0</v>
      </c>
      <c r="Y165" s="3">
        <f t="shared" si="109"/>
        <v>0</v>
      </c>
      <c r="Z165" s="44">
        <f>IFERROR(SUMPRODUCT((Tableau2[Code barre]=Y165)*(Tableau2[Box]=Listes!$C$12)*(Tableau2[Comp]=Listes!$A$4)*Tableau2[Sorties]),"")</f>
        <v>0</v>
      </c>
      <c r="AA165" s="3">
        <f t="shared" si="110"/>
        <v>0</v>
      </c>
      <c r="AB165" s="44">
        <f>IFERROR(SUMPRODUCT((Tableau2[Code barre]=AA165)*(Tableau2[Box]=Listes!$C$13)*(Tableau2[Comp]=Listes!$A$4)*Tableau2[Sorties]),"")</f>
        <v>0</v>
      </c>
      <c r="AC165" s="3">
        <f t="shared" si="111"/>
        <v>0</v>
      </c>
      <c r="AD165" s="44">
        <f>IFERROR(SUMPRODUCT((Tableau2[Code barre]=AC165)*(Tableau2[Box]=Listes!$C$14)*(Tableau2[Comp]=Listes!$A$4)*Tableau2[Sorties]),"")</f>
        <v>0</v>
      </c>
    </row>
    <row r="166" spans="1:30" ht="14.4" customHeight="1" x14ac:dyDescent="0.3">
      <c r="A166" s="85"/>
      <c r="B166" s="69"/>
      <c r="C166" s="3" t="str">
        <f t="shared" si="98"/>
        <v>40 17 921 0097</v>
      </c>
      <c r="D166" s="3">
        <f>IFERROR(SUMPRODUCT((Tableau2[Code barre]=C166)*(Tableau2[Box]=Listes!$C$1)*(Tableau2[Comp]=Listes!$A$4)*Tableau2[Sorties]),"")</f>
        <v>0</v>
      </c>
      <c r="E166" s="3" t="str">
        <f t="shared" si="99"/>
        <v>40 17 821 0271</v>
      </c>
      <c r="F166" s="3">
        <f>IFERROR(SUMPRODUCT((Tableau2[Code barre]=E166)*(Tableau2[Box]=Listes!$C$2)*(Tableau2[Comp]=Listes!$A$4)*Tableau2[Sorties]),"")</f>
        <v>0</v>
      </c>
      <c r="G166" s="3" t="str">
        <f t="shared" si="100"/>
        <v>40 17 954 1920</v>
      </c>
      <c r="H166" s="3">
        <f>IFERROR(SUMPRODUCT((Tableau2[Code barre]=G166)*(Tableau2[Box]=Listes!$C$3)*(Tableau2[Comp]=Listes!$A$4)*Tableau2[Sorties]),"")</f>
        <v>0</v>
      </c>
      <c r="I166" s="3">
        <f t="shared" si="101"/>
        <v>0</v>
      </c>
      <c r="J166" s="3">
        <f>IFERROR(SUMPRODUCT((Tableau2[Code barre]=I166)*(Tableau2[Box]=Listes!$C$4)*(Tableau2[Comp]=Listes!$A$4)*Tableau2[Sorties]),"")</f>
        <v>0</v>
      </c>
      <c r="K166" s="3" t="str">
        <f t="shared" si="102"/>
        <v>40 28 120 0190</v>
      </c>
      <c r="L166" s="3">
        <f>IFERROR(SUMPRODUCT((Tableau2[Code barre]=K166)*(Tableau2[Box]=Listes!$C$5)*(Tableau2[Comp]=Listes!$A$4)*Tableau2[Sorties]),"")</f>
        <v>0</v>
      </c>
      <c r="M166" s="3" t="str">
        <f t="shared" si="103"/>
        <v>40 28 848 0090</v>
      </c>
      <c r="N166" s="3">
        <f>IFERROR(SUMPRODUCT((Tableau2[Code barre]=M166)*(Tableau2[Box]=Listes!$C$6)*(Tableau2[Comp]=Listes!$A$4)*Tableau2[Sorties]),"")</f>
        <v>0</v>
      </c>
      <c r="O166" s="3">
        <f t="shared" si="104"/>
        <v>0</v>
      </c>
      <c r="P166" s="3">
        <f>IFERROR(SUMPRODUCT((Tableau2[Code barre]=O166)*(Tableau2[Box]=Listes!$C$7)*(Tableau2[Comp]=Listes!$A$4)*Tableau2[Sorties]),"")</f>
        <v>0</v>
      </c>
      <c r="Q166" s="3">
        <f t="shared" si="105"/>
        <v>0</v>
      </c>
      <c r="R166" s="44">
        <f>IFERROR(SUMPRODUCT((Tableau2[Code barre]=Q166)*(Tableau2[Box]=Listes!$C$8)*(Tableau2[Comp]=Listes!$A$4)*Tableau2[Sorties]),"")</f>
        <v>0</v>
      </c>
      <c r="S166" s="3">
        <f t="shared" si="106"/>
        <v>0</v>
      </c>
      <c r="T166" s="44">
        <f>IFERROR(SUMPRODUCT((Tableau2[Code barre]=S166)*(Tableau2[Box]=Listes!$C$9)*(Tableau2[Comp]=Listes!$A$4)*Tableau2[Sorties]),"")</f>
        <v>0</v>
      </c>
      <c r="U166" s="3">
        <f t="shared" si="107"/>
        <v>0</v>
      </c>
      <c r="V166" s="44">
        <f>IFERROR(SUMPRODUCT((Tableau2[Code barre]=U166)*(Tableau2[Box]=Listes!$C$10)*(Tableau2[Comp]=Listes!$A$4)*Tableau2[Sorties]),"")</f>
        <v>0</v>
      </c>
      <c r="W166" s="3">
        <f t="shared" si="108"/>
        <v>0</v>
      </c>
      <c r="X166" s="44">
        <f>IFERROR(SUMPRODUCT((Tableau2[Code barre]=W166)*(Tableau2[Box]=Listes!$C$11)*(Tableau2[Comp]=Listes!$A$4)*Tableau2[Sorties]),"")</f>
        <v>0</v>
      </c>
      <c r="Y166" s="3">
        <f t="shared" si="109"/>
        <v>0</v>
      </c>
      <c r="Z166" s="44">
        <f>IFERROR(SUMPRODUCT((Tableau2[Code barre]=Y166)*(Tableau2[Box]=Listes!$C$12)*(Tableau2[Comp]=Listes!$A$4)*Tableau2[Sorties]),"")</f>
        <v>0</v>
      </c>
      <c r="AA166" s="3">
        <f t="shared" si="110"/>
        <v>0</v>
      </c>
      <c r="AB166" s="44">
        <f>IFERROR(SUMPRODUCT((Tableau2[Code barre]=AA166)*(Tableau2[Box]=Listes!$C$13)*(Tableau2[Comp]=Listes!$A$4)*Tableau2[Sorties]),"")</f>
        <v>0</v>
      </c>
      <c r="AC166" s="3">
        <f t="shared" si="111"/>
        <v>0</v>
      </c>
      <c r="AD166" s="44">
        <f>IFERROR(SUMPRODUCT((Tableau2[Code barre]=AC166)*(Tableau2[Box]=Listes!$C$14)*(Tableau2[Comp]=Listes!$A$4)*Tableau2[Sorties]),"")</f>
        <v>0</v>
      </c>
    </row>
    <row r="167" spans="1:30" ht="14.4" customHeight="1" x14ac:dyDescent="0.3">
      <c r="A167" s="85"/>
      <c r="B167" s="69"/>
      <c r="C167" s="3">
        <f t="shared" si="98"/>
        <v>0</v>
      </c>
      <c r="D167" s="3">
        <f>IFERROR(SUMPRODUCT((Tableau2[Code barre]=C167)*(Tableau2[Box]=Listes!$C$1)*(Tableau2[Comp]=Listes!$A$4)*Tableau2[Sorties]),"")</f>
        <v>0</v>
      </c>
      <c r="E167" s="3">
        <f t="shared" si="99"/>
        <v>0</v>
      </c>
      <c r="F167" s="3">
        <f>IFERROR(SUMPRODUCT((Tableau2[Code barre]=E167)*(Tableau2[Box]=Listes!$C$2)*(Tableau2[Comp]=Listes!$A$4)*Tableau2[Sorties]),"")</f>
        <v>0</v>
      </c>
      <c r="G167" s="3" t="str">
        <f t="shared" si="100"/>
        <v>40 17 954 0944</v>
      </c>
      <c r="H167" s="3">
        <f>IFERROR(SUMPRODUCT((Tableau2[Code barre]=G167)*(Tableau2[Box]=Listes!$C$3)*(Tableau2[Comp]=Listes!$A$4)*Tableau2[Sorties]),"")</f>
        <v>0</v>
      </c>
      <c r="I167" s="3">
        <f t="shared" si="101"/>
        <v>0</v>
      </c>
      <c r="J167" s="3">
        <f>IFERROR(SUMPRODUCT((Tableau2[Code barre]=I167)*(Tableau2[Box]=Listes!$C$4)*(Tableau2[Comp]=Listes!$A$4)*Tableau2[Sorties]),"")</f>
        <v>0</v>
      </c>
      <c r="K167" s="3" t="str">
        <f t="shared" si="102"/>
        <v>40 28 871 0449</v>
      </c>
      <c r="L167" s="3">
        <f>IFERROR(SUMPRODUCT((Tableau2[Code barre]=K167)*(Tableau2[Box]=Listes!$C$5)*(Tableau2[Comp]=Listes!$A$4)*Tableau2[Sorties]),"")</f>
        <v>0</v>
      </c>
      <c r="M167" s="3" t="str">
        <f t="shared" si="103"/>
        <v>40 28 959 0632</v>
      </c>
      <c r="N167" s="3">
        <f>IFERROR(SUMPRODUCT((Tableau2[Code barre]=M167)*(Tableau2[Box]=Listes!$C$6)*(Tableau2[Comp]=Listes!$A$4)*Tableau2[Sorties]),"")</f>
        <v>0</v>
      </c>
      <c r="O167" s="3">
        <f t="shared" si="104"/>
        <v>0</v>
      </c>
      <c r="P167" s="3">
        <f>IFERROR(SUMPRODUCT((Tableau2[Code barre]=O167)*(Tableau2[Box]=Listes!$C$7)*(Tableau2[Comp]=Listes!$A$4)*Tableau2[Sorties]),"")</f>
        <v>0</v>
      </c>
      <c r="Q167" s="3">
        <f t="shared" si="105"/>
        <v>0</v>
      </c>
      <c r="R167" s="44">
        <f>IFERROR(SUMPRODUCT((Tableau2[Code barre]=Q167)*(Tableau2[Box]=Listes!$C$8)*(Tableau2[Comp]=Listes!$A$4)*Tableau2[Sorties]),"")</f>
        <v>0</v>
      </c>
      <c r="S167" s="3">
        <f t="shared" si="106"/>
        <v>0</v>
      </c>
      <c r="T167" s="44">
        <f>IFERROR(SUMPRODUCT((Tableau2[Code barre]=S167)*(Tableau2[Box]=Listes!$C$9)*(Tableau2[Comp]=Listes!$A$4)*Tableau2[Sorties]),"")</f>
        <v>0</v>
      </c>
      <c r="U167" s="3">
        <f t="shared" si="107"/>
        <v>0</v>
      </c>
      <c r="V167" s="44">
        <f>IFERROR(SUMPRODUCT((Tableau2[Code barre]=U167)*(Tableau2[Box]=Listes!$C$10)*(Tableau2[Comp]=Listes!$A$4)*Tableau2[Sorties]),"")</f>
        <v>0</v>
      </c>
      <c r="W167" s="3">
        <f t="shared" si="108"/>
        <v>0</v>
      </c>
      <c r="X167" s="44">
        <f>IFERROR(SUMPRODUCT((Tableau2[Code barre]=W167)*(Tableau2[Box]=Listes!$C$11)*(Tableau2[Comp]=Listes!$A$4)*Tableau2[Sorties]),"")</f>
        <v>0</v>
      </c>
      <c r="Y167" s="3">
        <f t="shared" si="109"/>
        <v>0</v>
      </c>
      <c r="Z167" s="44">
        <f>IFERROR(SUMPRODUCT((Tableau2[Code barre]=Y167)*(Tableau2[Box]=Listes!$C$12)*(Tableau2[Comp]=Listes!$A$4)*Tableau2[Sorties]),"")</f>
        <v>0</v>
      </c>
      <c r="AA167" s="3">
        <f t="shared" si="110"/>
        <v>0</v>
      </c>
      <c r="AB167" s="44">
        <f>IFERROR(SUMPRODUCT((Tableau2[Code barre]=AA167)*(Tableau2[Box]=Listes!$C$13)*(Tableau2[Comp]=Listes!$A$4)*Tableau2[Sorties]),"")</f>
        <v>0</v>
      </c>
      <c r="AC167" s="3">
        <f t="shared" si="111"/>
        <v>0</v>
      </c>
      <c r="AD167" s="44">
        <f>IFERROR(SUMPRODUCT((Tableau2[Code barre]=AC167)*(Tableau2[Box]=Listes!$C$14)*(Tableau2[Comp]=Listes!$A$4)*Tableau2[Sorties]),"")</f>
        <v>0</v>
      </c>
    </row>
    <row r="168" spans="1:30" ht="14.4" customHeight="1" x14ac:dyDescent="0.3">
      <c r="A168" s="85"/>
      <c r="B168" s="69"/>
      <c r="C168" s="3">
        <f t="shared" si="98"/>
        <v>0</v>
      </c>
      <c r="D168" s="3">
        <f>IFERROR(SUMPRODUCT((Tableau2[Code barre]=C168)*(Tableau2[Box]=Listes!$C$1)*(Tableau2[Comp]=Listes!$A$4)*Tableau2[Sorties]),"")</f>
        <v>0</v>
      </c>
      <c r="E168" s="3">
        <f t="shared" si="99"/>
        <v>0</v>
      </c>
      <c r="F168" s="3">
        <f>IFERROR(SUMPRODUCT((Tableau2[Code barre]=E168)*(Tableau2[Box]=Listes!$C$2)*(Tableau2[Comp]=Listes!$A$4)*Tableau2[Sorties]),"")</f>
        <v>0</v>
      </c>
      <c r="G168" s="3" t="str">
        <f t="shared" si="100"/>
        <v>40 17 848 0296</v>
      </c>
      <c r="H168" s="3">
        <f>IFERROR(SUMPRODUCT((Tableau2[Code barre]=G168)*(Tableau2[Box]=Listes!$C$3)*(Tableau2[Comp]=Listes!$A$4)*Tableau2[Sorties]),"")</f>
        <v>0</v>
      </c>
      <c r="I168" s="3">
        <f t="shared" si="101"/>
        <v>0</v>
      </c>
      <c r="J168" s="3">
        <f>IFERROR(SUMPRODUCT((Tableau2[Code barre]=I168)*(Tableau2[Box]=Listes!$C$4)*(Tableau2[Comp]=Listes!$A$4)*Tableau2[Sorties]),"")</f>
        <v>0</v>
      </c>
      <c r="K168" s="3" t="str">
        <f t="shared" si="102"/>
        <v>40 28 954 2070</v>
      </c>
      <c r="L168" s="3">
        <f>IFERROR(SUMPRODUCT((Tableau2[Code barre]=K168)*(Tableau2[Box]=Listes!$C$5)*(Tableau2[Comp]=Listes!$A$4)*Tableau2[Sorties]),"")</f>
        <v>0</v>
      </c>
      <c r="M168" s="3" t="str">
        <f t="shared" si="103"/>
        <v>40 28 849 0373</v>
      </c>
      <c r="N168" s="3">
        <f>IFERROR(SUMPRODUCT((Tableau2[Code barre]=M168)*(Tableau2[Box]=Listes!$C$6)*(Tableau2[Comp]=Listes!$A$4)*Tableau2[Sorties]),"")</f>
        <v>0</v>
      </c>
      <c r="O168" s="3">
        <f t="shared" si="104"/>
        <v>0</v>
      </c>
      <c r="P168" s="3">
        <f>IFERROR(SUMPRODUCT((Tableau2[Code barre]=O168)*(Tableau2[Box]=Listes!$C$7)*(Tableau2[Comp]=Listes!$A$4)*Tableau2[Sorties]),"")</f>
        <v>0</v>
      </c>
      <c r="Q168" s="3">
        <f t="shared" si="105"/>
        <v>0</v>
      </c>
      <c r="R168" s="44">
        <f>IFERROR(SUMPRODUCT((Tableau2[Code barre]=Q168)*(Tableau2[Box]=Listes!$C$8)*(Tableau2[Comp]=Listes!$A$4)*Tableau2[Sorties]),"")</f>
        <v>0</v>
      </c>
      <c r="S168" s="3">
        <f t="shared" si="106"/>
        <v>0</v>
      </c>
      <c r="T168" s="44">
        <f>IFERROR(SUMPRODUCT((Tableau2[Code barre]=S168)*(Tableau2[Box]=Listes!$C$9)*(Tableau2[Comp]=Listes!$A$4)*Tableau2[Sorties]),"")</f>
        <v>0</v>
      </c>
      <c r="U168" s="3">
        <f t="shared" si="107"/>
        <v>0</v>
      </c>
      <c r="V168" s="44">
        <f>IFERROR(SUMPRODUCT((Tableau2[Code barre]=U168)*(Tableau2[Box]=Listes!$C$10)*(Tableau2[Comp]=Listes!$A$4)*Tableau2[Sorties]),"")</f>
        <v>0</v>
      </c>
      <c r="W168" s="3">
        <f t="shared" si="108"/>
        <v>0</v>
      </c>
      <c r="X168" s="44">
        <f>IFERROR(SUMPRODUCT((Tableau2[Code barre]=W168)*(Tableau2[Box]=Listes!$C$11)*(Tableau2[Comp]=Listes!$A$4)*Tableau2[Sorties]),"")</f>
        <v>0</v>
      </c>
      <c r="Y168" s="3">
        <f t="shared" si="109"/>
        <v>0</v>
      </c>
      <c r="Z168" s="44">
        <f>IFERROR(SUMPRODUCT((Tableau2[Code barre]=Y168)*(Tableau2[Box]=Listes!$C$12)*(Tableau2[Comp]=Listes!$A$4)*Tableau2[Sorties]),"")</f>
        <v>0</v>
      </c>
      <c r="AA168" s="3">
        <f t="shared" si="110"/>
        <v>0</v>
      </c>
      <c r="AB168" s="44">
        <f>IFERROR(SUMPRODUCT((Tableau2[Code barre]=AA168)*(Tableau2[Box]=Listes!$C$13)*(Tableau2[Comp]=Listes!$A$4)*Tableau2[Sorties]),"")</f>
        <v>0</v>
      </c>
      <c r="AC168" s="3">
        <f t="shared" si="111"/>
        <v>0</v>
      </c>
      <c r="AD168" s="44">
        <f>IFERROR(SUMPRODUCT((Tableau2[Code barre]=AC168)*(Tableau2[Box]=Listes!$C$14)*(Tableau2[Comp]=Listes!$A$4)*Tableau2[Sorties]),"")</f>
        <v>0</v>
      </c>
    </row>
    <row r="169" spans="1:30" ht="14.4" customHeight="1" x14ac:dyDescent="0.3">
      <c r="A169" s="85"/>
      <c r="B169" s="69"/>
      <c r="C169" s="3">
        <f t="shared" si="98"/>
        <v>0</v>
      </c>
      <c r="D169" s="3">
        <f>IFERROR(SUMPRODUCT((Tableau2[Code barre]=C169)*(Tableau2[Box]=Listes!$C$1)*(Tableau2[Comp]=Listes!$A$4)*Tableau2[Sorties]),"")</f>
        <v>0</v>
      </c>
      <c r="E169" s="3">
        <f t="shared" si="99"/>
        <v>0</v>
      </c>
      <c r="F169" s="3">
        <f>IFERROR(SUMPRODUCT((Tableau2[Code barre]=E169)*(Tableau2[Box]=Listes!$C$2)*(Tableau2[Comp]=Listes!$A$4)*Tableau2[Sorties]),"")</f>
        <v>0</v>
      </c>
      <c r="G169" s="3">
        <f t="shared" si="100"/>
        <v>0</v>
      </c>
      <c r="H169" s="3">
        <f>IFERROR(SUMPRODUCT((Tableau2[Code barre]=G169)*(Tableau2[Box]=Listes!$C$3)*(Tableau2[Comp]=Listes!$A$4)*Tableau2[Sorties]),"")</f>
        <v>0</v>
      </c>
      <c r="I169" s="3">
        <f t="shared" si="101"/>
        <v>0</v>
      </c>
      <c r="J169" s="3">
        <f>IFERROR(SUMPRODUCT((Tableau2[Code barre]=I169)*(Tableau2[Box]=Listes!$C$4)*(Tableau2[Comp]=Listes!$A$4)*Tableau2[Sorties]),"")</f>
        <v>0</v>
      </c>
      <c r="K169" s="3" t="str">
        <f t="shared" si="102"/>
        <v>40 28 959 0698</v>
      </c>
      <c r="L169" s="3">
        <f>IFERROR(SUMPRODUCT((Tableau2[Code barre]=K169)*(Tableau2[Box]=Listes!$C$5)*(Tableau2[Comp]=Listes!$A$4)*Tableau2[Sorties]),"")</f>
        <v>0</v>
      </c>
      <c r="M169" s="3" t="str">
        <f t="shared" si="103"/>
        <v>40 28 150 0426</v>
      </c>
      <c r="N169" s="3">
        <f>IFERROR(SUMPRODUCT((Tableau2[Code barre]=M169)*(Tableau2[Box]=Listes!$C$6)*(Tableau2[Comp]=Listes!$A$4)*Tableau2[Sorties]),"")</f>
        <v>0</v>
      </c>
      <c r="O169" s="3">
        <f t="shared" si="104"/>
        <v>0</v>
      </c>
      <c r="P169" s="3">
        <f>IFERROR(SUMPRODUCT((Tableau2[Code barre]=O169)*(Tableau2[Box]=Listes!$C$7)*(Tableau2[Comp]=Listes!$A$4)*Tableau2[Sorties]),"")</f>
        <v>0</v>
      </c>
      <c r="Q169" s="3">
        <f t="shared" si="105"/>
        <v>0</v>
      </c>
      <c r="R169" s="44">
        <f>IFERROR(SUMPRODUCT((Tableau2[Code barre]=Q169)*(Tableau2[Box]=Listes!$C$8)*(Tableau2[Comp]=Listes!$A$4)*Tableau2[Sorties]),"")</f>
        <v>0</v>
      </c>
      <c r="S169" s="3">
        <f t="shared" si="106"/>
        <v>0</v>
      </c>
      <c r="T169" s="44">
        <f>IFERROR(SUMPRODUCT((Tableau2[Code barre]=S169)*(Tableau2[Box]=Listes!$C$9)*(Tableau2[Comp]=Listes!$A$4)*Tableau2[Sorties]),"")</f>
        <v>0</v>
      </c>
      <c r="U169" s="3">
        <f t="shared" si="107"/>
        <v>0</v>
      </c>
      <c r="V169" s="44">
        <f>IFERROR(SUMPRODUCT((Tableau2[Code barre]=U169)*(Tableau2[Box]=Listes!$C$10)*(Tableau2[Comp]=Listes!$A$4)*Tableau2[Sorties]),"")</f>
        <v>0</v>
      </c>
      <c r="W169" s="3">
        <f t="shared" si="108"/>
        <v>0</v>
      </c>
      <c r="X169" s="44">
        <f>IFERROR(SUMPRODUCT((Tableau2[Code barre]=W169)*(Tableau2[Box]=Listes!$C$11)*(Tableau2[Comp]=Listes!$A$4)*Tableau2[Sorties]),"")</f>
        <v>0</v>
      </c>
      <c r="Y169" s="3">
        <f t="shared" si="109"/>
        <v>0</v>
      </c>
      <c r="Z169" s="44">
        <f>IFERROR(SUMPRODUCT((Tableau2[Code barre]=Y169)*(Tableau2[Box]=Listes!$C$12)*(Tableau2[Comp]=Listes!$A$4)*Tableau2[Sorties]),"")</f>
        <v>0</v>
      </c>
      <c r="AA169" s="3">
        <f t="shared" si="110"/>
        <v>0</v>
      </c>
      <c r="AB169" s="44">
        <f>IFERROR(SUMPRODUCT((Tableau2[Code barre]=AA169)*(Tableau2[Box]=Listes!$C$13)*(Tableau2[Comp]=Listes!$A$4)*Tableau2[Sorties]),"")</f>
        <v>0</v>
      </c>
      <c r="AC169" s="3">
        <f t="shared" si="111"/>
        <v>0</v>
      </c>
      <c r="AD169" s="44">
        <f>IFERROR(SUMPRODUCT((Tableau2[Code barre]=AC169)*(Tableau2[Box]=Listes!$C$14)*(Tableau2[Comp]=Listes!$A$4)*Tableau2[Sorties]),"")</f>
        <v>0</v>
      </c>
    </row>
    <row r="170" spans="1:30" ht="14.4" customHeight="1" x14ac:dyDescent="0.3">
      <c r="A170" s="85"/>
      <c r="B170" s="69"/>
      <c r="C170" s="3">
        <f t="shared" si="98"/>
        <v>0</v>
      </c>
      <c r="D170" s="3">
        <f>IFERROR(SUMPRODUCT((Tableau2[Code barre]=C170)*(Tableau2[Box]=Listes!$C$1)*(Tableau2[Comp]=Listes!$A$4)*Tableau2[Sorties]),"")</f>
        <v>0</v>
      </c>
      <c r="E170" s="3">
        <f t="shared" si="99"/>
        <v>0</v>
      </c>
      <c r="F170" s="3">
        <f>IFERROR(SUMPRODUCT((Tableau2[Code barre]=E170)*(Tableau2[Box]=Listes!$C$2)*(Tableau2[Comp]=Listes!$A$4)*Tableau2[Sorties]),"")</f>
        <v>0</v>
      </c>
      <c r="G170" s="3">
        <f t="shared" si="100"/>
        <v>0</v>
      </c>
      <c r="H170" s="3">
        <f>IFERROR(SUMPRODUCT((Tableau2[Code barre]=G170)*(Tableau2[Box]=Listes!$C$3)*(Tableau2[Comp]=Listes!$A$4)*Tableau2[Sorties]),"")</f>
        <v>0</v>
      </c>
      <c r="I170" s="3">
        <f t="shared" si="101"/>
        <v>0</v>
      </c>
      <c r="J170" s="3">
        <f>IFERROR(SUMPRODUCT((Tableau2[Code barre]=I170)*(Tableau2[Box]=Listes!$C$4)*(Tableau2[Comp]=Listes!$A$4)*Tableau2[Sorties]),"")</f>
        <v>0</v>
      </c>
      <c r="K170" s="3" t="str">
        <f t="shared" si="102"/>
        <v>40 28 954 3292</v>
      </c>
      <c r="L170" s="3">
        <f>IFERROR(SUMPRODUCT((Tableau2[Code barre]=K170)*(Tableau2[Box]=Listes!$C$5)*(Tableau2[Comp]=Listes!$A$4)*Tableau2[Sorties]),"")</f>
        <v>0</v>
      </c>
      <c r="M170" s="3" t="str">
        <f t="shared" si="103"/>
        <v>40 28 954 3222</v>
      </c>
      <c r="N170" s="3">
        <f>IFERROR(SUMPRODUCT((Tableau2[Code barre]=M170)*(Tableau2[Box]=Listes!$C$6)*(Tableau2[Comp]=Listes!$A$4)*Tableau2[Sorties]),"")</f>
        <v>0</v>
      </c>
      <c r="O170" s="3">
        <f t="shared" si="104"/>
        <v>0</v>
      </c>
      <c r="P170" s="3">
        <f>IFERROR(SUMPRODUCT((Tableau2[Code barre]=O170)*(Tableau2[Box]=Listes!$C$7)*(Tableau2[Comp]=Listes!$A$4)*Tableau2[Sorties]),"")</f>
        <v>0</v>
      </c>
      <c r="Q170" s="3">
        <f t="shared" si="105"/>
        <v>0</v>
      </c>
      <c r="R170" s="44">
        <f>IFERROR(SUMPRODUCT((Tableau2[Code barre]=Q170)*(Tableau2[Box]=Listes!$C$8)*(Tableau2[Comp]=Listes!$A$4)*Tableau2[Sorties]),"")</f>
        <v>0</v>
      </c>
      <c r="S170" s="3">
        <f t="shared" si="106"/>
        <v>0</v>
      </c>
      <c r="T170" s="44">
        <f>IFERROR(SUMPRODUCT((Tableau2[Code barre]=S170)*(Tableau2[Box]=Listes!$C$9)*(Tableau2[Comp]=Listes!$A$4)*Tableau2[Sorties]),"")</f>
        <v>0</v>
      </c>
      <c r="U170" s="3">
        <f t="shared" si="107"/>
        <v>0</v>
      </c>
      <c r="V170" s="44">
        <f>IFERROR(SUMPRODUCT((Tableau2[Code barre]=U170)*(Tableau2[Box]=Listes!$C$10)*(Tableau2[Comp]=Listes!$A$4)*Tableau2[Sorties]),"")</f>
        <v>0</v>
      </c>
      <c r="W170" s="3">
        <f t="shared" si="108"/>
        <v>0</v>
      </c>
      <c r="X170" s="44">
        <f>IFERROR(SUMPRODUCT((Tableau2[Code barre]=W170)*(Tableau2[Box]=Listes!$C$11)*(Tableau2[Comp]=Listes!$A$4)*Tableau2[Sorties]),"")</f>
        <v>0</v>
      </c>
      <c r="Y170" s="3">
        <f t="shared" si="109"/>
        <v>0</v>
      </c>
      <c r="Z170" s="44">
        <f>IFERROR(SUMPRODUCT((Tableau2[Code barre]=Y170)*(Tableau2[Box]=Listes!$C$12)*(Tableau2[Comp]=Listes!$A$4)*Tableau2[Sorties]),"")</f>
        <v>0</v>
      </c>
      <c r="AA170" s="3">
        <f t="shared" si="110"/>
        <v>0</v>
      </c>
      <c r="AB170" s="44">
        <f>IFERROR(SUMPRODUCT((Tableau2[Code barre]=AA170)*(Tableau2[Box]=Listes!$C$13)*(Tableau2[Comp]=Listes!$A$4)*Tableau2[Sorties]),"")</f>
        <v>0</v>
      </c>
      <c r="AC170" s="3">
        <f t="shared" si="111"/>
        <v>0</v>
      </c>
      <c r="AD170" s="44">
        <f>IFERROR(SUMPRODUCT((Tableau2[Code barre]=AC170)*(Tableau2[Box]=Listes!$C$14)*(Tableau2[Comp]=Listes!$A$4)*Tableau2[Sorties]),"")</f>
        <v>0</v>
      </c>
    </row>
    <row r="171" spans="1:30" ht="14.4" customHeight="1" x14ac:dyDescent="0.3">
      <c r="A171" s="85"/>
      <c r="B171" s="69"/>
      <c r="C171" s="3">
        <f t="shared" si="98"/>
        <v>0</v>
      </c>
      <c r="D171" s="3">
        <f>IFERROR(SUMPRODUCT((Tableau2[Code barre]=C171)*(Tableau2[Box]=Listes!$C$1)*(Tableau2[Comp]=Listes!$A$4)*Tableau2[Sorties]),"")</f>
        <v>0</v>
      </c>
      <c r="E171" s="3">
        <f t="shared" si="99"/>
        <v>0</v>
      </c>
      <c r="F171" s="3">
        <f>IFERROR(SUMPRODUCT((Tableau2[Code barre]=E171)*(Tableau2[Box]=Listes!$C$2)*(Tableau2[Comp]=Listes!$A$4)*Tableau2[Sorties]),"")</f>
        <v>0</v>
      </c>
      <c r="G171" s="3">
        <f t="shared" si="100"/>
        <v>0</v>
      </c>
      <c r="H171" s="3">
        <f>IFERROR(SUMPRODUCT((Tableau2[Code barre]=G171)*(Tableau2[Box]=Listes!$C$3)*(Tableau2[Comp]=Listes!$A$4)*Tableau2[Sorties]),"")</f>
        <v>0</v>
      </c>
      <c r="I171" s="3">
        <f t="shared" si="101"/>
        <v>0</v>
      </c>
      <c r="J171" s="3">
        <f>IFERROR(SUMPRODUCT((Tableau2[Code barre]=I171)*(Tableau2[Box]=Listes!$C$4)*(Tableau2[Comp]=Listes!$A$4)*Tableau2[Sorties]),"")</f>
        <v>0</v>
      </c>
      <c r="K171" s="3" t="str">
        <f t="shared" si="102"/>
        <v>40 28 954 3416</v>
      </c>
      <c r="L171" s="3">
        <f>IFERROR(SUMPRODUCT((Tableau2[Code barre]=K171)*(Tableau2[Box]=Listes!$C$5)*(Tableau2[Comp]=Listes!$A$4)*Tableau2[Sorties]),"")</f>
        <v>0</v>
      </c>
      <c r="M171" s="3" t="str">
        <f t="shared" si="103"/>
        <v>40 28 846 0108</v>
      </c>
      <c r="N171" s="3">
        <f>IFERROR(SUMPRODUCT((Tableau2[Code barre]=M171)*(Tableau2[Box]=Listes!$C$6)*(Tableau2[Comp]=Listes!$A$4)*Tableau2[Sorties]),"")</f>
        <v>0</v>
      </c>
      <c r="O171" s="3">
        <f t="shared" si="104"/>
        <v>0</v>
      </c>
      <c r="P171" s="3">
        <f>IFERROR(SUMPRODUCT((Tableau2[Code barre]=O171)*(Tableau2[Box]=Listes!$C$7)*(Tableau2[Comp]=Listes!$A$4)*Tableau2[Sorties]),"")</f>
        <v>0</v>
      </c>
      <c r="Q171" s="3">
        <f t="shared" si="105"/>
        <v>0</v>
      </c>
      <c r="R171" s="44">
        <f>IFERROR(SUMPRODUCT((Tableau2[Code barre]=Q171)*(Tableau2[Box]=Listes!$C$8)*(Tableau2[Comp]=Listes!$A$4)*Tableau2[Sorties]),"")</f>
        <v>0</v>
      </c>
      <c r="S171" s="3">
        <f t="shared" si="106"/>
        <v>0</v>
      </c>
      <c r="T171" s="44">
        <f>IFERROR(SUMPRODUCT((Tableau2[Code barre]=S171)*(Tableau2[Box]=Listes!$C$9)*(Tableau2[Comp]=Listes!$A$4)*Tableau2[Sorties]),"")</f>
        <v>0</v>
      </c>
      <c r="U171" s="3">
        <f t="shared" si="107"/>
        <v>0</v>
      </c>
      <c r="V171" s="44">
        <f>IFERROR(SUMPRODUCT((Tableau2[Code barre]=U171)*(Tableau2[Box]=Listes!$C$10)*(Tableau2[Comp]=Listes!$A$4)*Tableau2[Sorties]),"")</f>
        <v>0</v>
      </c>
      <c r="W171" s="3">
        <f t="shared" si="108"/>
        <v>0</v>
      </c>
      <c r="X171" s="44">
        <f>IFERROR(SUMPRODUCT((Tableau2[Code barre]=W171)*(Tableau2[Box]=Listes!$C$11)*(Tableau2[Comp]=Listes!$A$4)*Tableau2[Sorties]),"")</f>
        <v>0</v>
      </c>
      <c r="Y171" s="3">
        <f t="shared" si="109"/>
        <v>0</v>
      </c>
      <c r="Z171" s="44">
        <f>IFERROR(SUMPRODUCT((Tableau2[Code barre]=Y171)*(Tableau2[Box]=Listes!$C$12)*(Tableau2[Comp]=Listes!$A$4)*Tableau2[Sorties]),"")</f>
        <v>0</v>
      </c>
      <c r="AA171" s="3">
        <f t="shared" si="110"/>
        <v>0</v>
      </c>
      <c r="AB171" s="44">
        <f>IFERROR(SUMPRODUCT((Tableau2[Code barre]=AA171)*(Tableau2[Box]=Listes!$C$13)*(Tableau2[Comp]=Listes!$A$4)*Tableau2[Sorties]),"")</f>
        <v>0</v>
      </c>
      <c r="AC171" s="3">
        <f t="shared" si="111"/>
        <v>0</v>
      </c>
      <c r="AD171" s="44">
        <f>IFERROR(SUMPRODUCT((Tableau2[Code barre]=AC171)*(Tableau2[Box]=Listes!$C$14)*(Tableau2[Comp]=Listes!$A$4)*Tableau2[Sorties]),"")</f>
        <v>0</v>
      </c>
    </row>
    <row r="172" spans="1:30" ht="14.4" customHeight="1" x14ac:dyDescent="0.3">
      <c r="A172" s="85"/>
      <c r="B172" s="69"/>
      <c r="C172" s="3">
        <f t="shared" si="98"/>
        <v>0</v>
      </c>
      <c r="D172" s="3">
        <f>IFERROR(SUMPRODUCT((Tableau2[Code barre]=C172)*(Tableau2[Box]=Listes!$C$1)*(Tableau2[Comp]=Listes!$A$4)*Tableau2[Sorties]),"")</f>
        <v>0</v>
      </c>
      <c r="E172" s="3">
        <f t="shared" si="99"/>
        <v>0</v>
      </c>
      <c r="F172" s="3">
        <f>IFERROR(SUMPRODUCT((Tableau2[Code barre]=E172)*(Tableau2[Box]=Listes!$C$2)*(Tableau2[Comp]=Listes!$A$4)*Tableau2[Sorties]),"")</f>
        <v>0</v>
      </c>
      <c r="G172" s="3">
        <f t="shared" si="100"/>
        <v>0</v>
      </c>
      <c r="H172" s="3">
        <f>IFERROR(SUMPRODUCT((Tableau2[Code barre]=G172)*(Tableau2[Box]=Listes!$C$3)*(Tableau2[Comp]=Listes!$A$4)*Tableau2[Sorties]),"")</f>
        <v>0</v>
      </c>
      <c r="I172" s="3">
        <f t="shared" si="101"/>
        <v>0</v>
      </c>
      <c r="J172" s="3">
        <f>IFERROR(SUMPRODUCT((Tableau2[Code barre]=I172)*(Tableau2[Box]=Listes!$C$4)*(Tableau2[Comp]=Listes!$A$4)*Tableau2[Sorties]),"")</f>
        <v>0</v>
      </c>
      <c r="K172" s="3" t="str">
        <f t="shared" si="102"/>
        <v>40 28 013 0129</v>
      </c>
      <c r="L172" s="3">
        <f>IFERROR(SUMPRODUCT((Tableau2[Code barre]=K172)*(Tableau2[Box]=Listes!$C$5)*(Tableau2[Comp]=Listes!$A$4)*Tableau2[Sorties]),"")</f>
        <v>0</v>
      </c>
      <c r="M172" s="3" t="str">
        <f t="shared" si="103"/>
        <v>40 28 849 0355</v>
      </c>
      <c r="N172" s="3">
        <f>IFERROR(SUMPRODUCT((Tableau2[Code barre]=M172)*(Tableau2[Box]=Listes!$C$6)*(Tableau2[Comp]=Listes!$A$4)*Tableau2[Sorties]),"")</f>
        <v>0</v>
      </c>
      <c r="O172" s="3">
        <f t="shared" si="104"/>
        <v>0</v>
      </c>
      <c r="P172" s="3">
        <f>IFERROR(SUMPRODUCT((Tableau2[Code barre]=O172)*(Tableau2[Box]=Listes!$C$7)*(Tableau2[Comp]=Listes!$A$4)*Tableau2[Sorties]),"")</f>
        <v>0</v>
      </c>
      <c r="Q172" s="3">
        <f t="shared" si="105"/>
        <v>0</v>
      </c>
      <c r="R172" s="44">
        <f>IFERROR(SUMPRODUCT((Tableau2[Code barre]=Q172)*(Tableau2[Box]=Listes!$C$8)*(Tableau2[Comp]=Listes!$A$4)*Tableau2[Sorties]),"")</f>
        <v>0</v>
      </c>
      <c r="S172" s="3">
        <f t="shared" si="106"/>
        <v>0</v>
      </c>
      <c r="T172" s="44">
        <f>IFERROR(SUMPRODUCT((Tableau2[Code barre]=S172)*(Tableau2[Box]=Listes!$C$9)*(Tableau2[Comp]=Listes!$A$4)*Tableau2[Sorties]),"")</f>
        <v>0</v>
      </c>
      <c r="U172" s="3">
        <f t="shared" si="107"/>
        <v>0</v>
      </c>
      <c r="V172" s="44">
        <f>IFERROR(SUMPRODUCT((Tableau2[Code barre]=U172)*(Tableau2[Box]=Listes!$C$10)*(Tableau2[Comp]=Listes!$A$4)*Tableau2[Sorties]),"")</f>
        <v>0</v>
      </c>
      <c r="W172" s="3">
        <f t="shared" si="108"/>
        <v>0</v>
      </c>
      <c r="X172" s="44">
        <f>IFERROR(SUMPRODUCT((Tableau2[Code barre]=W172)*(Tableau2[Box]=Listes!$C$11)*(Tableau2[Comp]=Listes!$A$4)*Tableau2[Sorties]),"")</f>
        <v>0</v>
      </c>
      <c r="Y172" s="3">
        <f t="shared" si="109"/>
        <v>0</v>
      </c>
      <c r="Z172" s="44">
        <f>IFERROR(SUMPRODUCT((Tableau2[Code barre]=Y172)*(Tableau2[Box]=Listes!$C$12)*(Tableau2[Comp]=Listes!$A$4)*Tableau2[Sorties]),"")</f>
        <v>0</v>
      </c>
      <c r="AA172" s="3">
        <f t="shared" si="110"/>
        <v>0</v>
      </c>
      <c r="AB172" s="44">
        <f>IFERROR(SUMPRODUCT((Tableau2[Code barre]=AA172)*(Tableau2[Box]=Listes!$C$13)*(Tableau2[Comp]=Listes!$A$4)*Tableau2[Sorties]),"")</f>
        <v>0</v>
      </c>
      <c r="AC172" s="3">
        <f t="shared" si="111"/>
        <v>0</v>
      </c>
      <c r="AD172" s="44">
        <f>IFERROR(SUMPRODUCT((Tableau2[Code barre]=AC172)*(Tableau2[Box]=Listes!$C$14)*(Tableau2[Comp]=Listes!$A$4)*Tableau2[Sorties]),"")</f>
        <v>0</v>
      </c>
    </row>
    <row r="173" spans="1:30" ht="14.4" customHeight="1" x14ac:dyDescent="0.3">
      <c r="A173" s="85"/>
      <c r="B173" s="69"/>
      <c r="C173" s="3">
        <f t="shared" si="98"/>
        <v>0</v>
      </c>
      <c r="D173" s="3">
        <f>IFERROR(SUMPRODUCT((Tableau2[Code barre]=C173)*(Tableau2[Box]=Listes!$C$1)*(Tableau2[Comp]=Listes!$A$4)*Tableau2[Sorties]),"")</f>
        <v>0</v>
      </c>
      <c r="E173" s="3">
        <f t="shared" si="99"/>
        <v>0</v>
      </c>
      <c r="F173" s="3">
        <f>IFERROR(SUMPRODUCT((Tableau2[Code barre]=E173)*(Tableau2[Box]=Listes!$C$2)*(Tableau2[Comp]=Listes!$A$4)*Tableau2[Sorties]),"")</f>
        <v>0</v>
      </c>
      <c r="G173" s="3">
        <f t="shared" si="100"/>
        <v>0</v>
      </c>
      <c r="H173" s="3">
        <f>IFERROR(SUMPRODUCT((Tableau2[Code barre]=G173)*(Tableau2[Box]=Listes!$C$3)*(Tableau2[Comp]=Listes!$A$4)*Tableau2[Sorties]),"")</f>
        <v>0</v>
      </c>
      <c r="I173" s="3">
        <f t="shared" si="101"/>
        <v>0</v>
      </c>
      <c r="J173" s="3">
        <f>IFERROR(SUMPRODUCT((Tableau2[Code barre]=I173)*(Tableau2[Box]=Listes!$C$4)*(Tableau2[Comp]=Listes!$A$4)*Tableau2[Sorties]),"")</f>
        <v>0</v>
      </c>
      <c r="K173" s="3" t="str">
        <f t="shared" si="102"/>
        <v>40 28 013 0126</v>
      </c>
      <c r="L173" s="3">
        <f>IFERROR(SUMPRODUCT((Tableau2[Code barre]=K173)*(Tableau2[Box]=Listes!$C$5)*(Tableau2[Comp]=Listes!$A$4)*Tableau2[Sorties]),"")</f>
        <v>0</v>
      </c>
      <c r="M173" s="3" t="str">
        <f t="shared" si="103"/>
        <v>40 28 857 0313</v>
      </c>
      <c r="N173" s="3">
        <f>IFERROR(SUMPRODUCT((Tableau2[Code barre]=M173)*(Tableau2[Box]=Listes!$C$6)*(Tableau2[Comp]=Listes!$A$4)*Tableau2[Sorties]),"")</f>
        <v>0</v>
      </c>
      <c r="O173" s="3">
        <f t="shared" si="104"/>
        <v>0</v>
      </c>
      <c r="P173" s="3">
        <f>IFERROR(SUMPRODUCT((Tableau2[Code barre]=O173)*(Tableau2[Box]=Listes!$C$7)*(Tableau2[Comp]=Listes!$A$4)*Tableau2[Sorties]),"")</f>
        <v>0</v>
      </c>
      <c r="Q173" s="3">
        <f t="shared" si="105"/>
        <v>0</v>
      </c>
      <c r="R173" s="44">
        <f>IFERROR(SUMPRODUCT((Tableau2[Code barre]=Q173)*(Tableau2[Box]=Listes!$C$8)*(Tableau2[Comp]=Listes!$A$4)*Tableau2[Sorties]),"")</f>
        <v>0</v>
      </c>
      <c r="S173" s="3">
        <f t="shared" si="106"/>
        <v>0</v>
      </c>
      <c r="T173" s="44">
        <f>IFERROR(SUMPRODUCT((Tableau2[Code barre]=S173)*(Tableau2[Box]=Listes!$C$9)*(Tableau2[Comp]=Listes!$A$4)*Tableau2[Sorties]),"")</f>
        <v>0</v>
      </c>
      <c r="U173" s="3">
        <f t="shared" si="107"/>
        <v>0</v>
      </c>
      <c r="V173" s="44">
        <f>IFERROR(SUMPRODUCT((Tableau2[Code barre]=U173)*(Tableau2[Box]=Listes!$C$10)*(Tableau2[Comp]=Listes!$A$4)*Tableau2[Sorties]),"")</f>
        <v>0</v>
      </c>
      <c r="W173" s="3">
        <f t="shared" si="108"/>
        <v>0</v>
      </c>
      <c r="X173" s="44">
        <f>IFERROR(SUMPRODUCT((Tableau2[Code barre]=W173)*(Tableau2[Box]=Listes!$C$11)*(Tableau2[Comp]=Listes!$A$4)*Tableau2[Sorties]),"")</f>
        <v>0</v>
      </c>
      <c r="Y173" s="3">
        <f t="shared" si="109"/>
        <v>0</v>
      </c>
      <c r="Z173" s="44">
        <f>IFERROR(SUMPRODUCT((Tableau2[Code barre]=Y173)*(Tableau2[Box]=Listes!$C$12)*(Tableau2[Comp]=Listes!$A$4)*Tableau2[Sorties]),"")</f>
        <v>0</v>
      </c>
      <c r="AA173" s="3">
        <f t="shared" si="110"/>
        <v>0</v>
      </c>
      <c r="AB173" s="44">
        <f>IFERROR(SUMPRODUCT((Tableau2[Code barre]=AA173)*(Tableau2[Box]=Listes!$C$13)*(Tableau2[Comp]=Listes!$A$4)*Tableau2[Sorties]),"")</f>
        <v>0</v>
      </c>
      <c r="AC173" s="3">
        <f t="shared" si="111"/>
        <v>0</v>
      </c>
      <c r="AD173" s="44">
        <f>IFERROR(SUMPRODUCT((Tableau2[Code barre]=AC173)*(Tableau2[Box]=Listes!$C$14)*(Tableau2[Comp]=Listes!$A$4)*Tableau2[Sorties]),"")</f>
        <v>0</v>
      </c>
    </row>
    <row r="174" spans="1:30" ht="14.4" customHeight="1" x14ac:dyDescent="0.3">
      <c r="A174" s="85"/>
      <c r="B174" s="69"/>
      <c r="C174" s="3">
        <f t="shared" si="98"/>
        <v>0</v>
      </c>
      <c r="D174" s="3">
        <f>IFERROR(SUMPRODUCT((Tableau2[Code barre]=C174)*(Tableau2[Box]=Listes!$C$1)*(Tableau2[Comp]=Listes!$A$4)*Tableau2[Sorties]),"")</f>
        <v>0</v>
      </c>
      <c r="E174" s="3">
        <f t="shared" si="99"/>
        <v>0</v>
      </c>
      <c r="F174" s="3">
        <f>IFERROR(SUMPRODUCT((Tableau2[Code barre]=E174)*(Tableau2[Box]=Listes!$C$2)*(Tableau2[Comp]=Listes!$A$4)*Tableau2[Sorties]),"")</f>
        <v>0</v>
      </c>
      <c r="G174" s="3">
        <f t="shared" si="100"/>
        <v>0</v>
      </c>
      <c r="H174" s="3">
        <f>IFERROR(SUMPRODUCT((Tableau2[Code barre]=G174)*(Tableau2[Box]=Listes!$C$3)*(Tableau2[Comp]=Listes!$A$4)*Tableau2[Sorties]),"")</f>
        <v>0</v>
      </c>
      <c r="I174" s="3">
        <f t="shared" si="101"/>
        <v>0</v>
      </c>
      <c r="J174" s="3">
        <f>IFERROR(SUMPRODUCT((Tableau2[Code barre]=I174)*(Tableau2[Box]=Listes!$C$4)*(Tableau2[Comp]=Listes!$A$4)*Tableau2[Sorties]),"")</f>
        <v>0</v>
      </c>
      <c r="K174" s="3" t="str">
        <f t="shared" si="102"/>
        <v>40 28 610 1134</v>
      </c>
      <c r="L174" s="3">
        <f>IFERROR(SUMPRODUCT((Tableau2[Code barre]=K174)*(Tableau2[Box]=Listes!$C$5)*(Tableau2[Comp]=Listes!$A$4)*Tableau2[Sorties]),"")</f>
        <v>0</v>
      </c>
      <c r="M174" s="3" t="str">
        <f t="shared" si="103"/>
        <v>40 28 857 0312</v>
      </c>
      <c r="N174" s="3">
        <f>IFERROR(SUMPRODUCT((Tableau2[Code barre]=M174)*(Tableau2[Box]=Listes!$C$6)*(Tableau2[Comp]=Listes!$A$4)*Tableau2[Sorties]),"")</f>
        <v>0</v>
      </c>
      <c r="O174" s="3">
        <f t="shared" si="104"/>
        <v>0</v>
      </c>
      <c r="P174" s="3">
        <f>IFERROR(SUMPRODUCT((Tableau2[Code barre]=O174)*(Tableau2[Box]=Listes!$C$7)*(Tableau2[Comp]=Listes!$A$4)*Tableau2[Sorties]),"")</f>
        <v>0</v>
      </c>
      <c r="Q174" s="3">
        <f t="shared" si="105"/>
        <v>0</v>
      </c>
      <c r="R174" s="44">
        <f>IFERROR(SUMPRODUCT((Tableau2[Code barre]=Q174)*(Tableau2[Box]=Listes!$C$8)*(Tableau2[Comp]=Listes!$A$4)*Tableau2[Sorties]),"")</f>
        <v>0</v>
      </c>
      <c r="S174" s="3">
        <f t="shared" si="106"/>
        <v>0</v>
      </c>
      <c r="T174" s="44">
        <f>IFERROR(SUMPRODUCT((Tableau2[Code barre]=S174)*(Tableau2[Box]=Listes!$C$9)*(Tableau2[Comp]=Listes!$A$4)*Tableau2[Sorties]),"")</f>
        <v>0</v>
      </c>
      <c r="U174" s="3">
        <f t="shared" si="107"/>
        <v>0</v>
      </c>
      <c r="V174" s="44">
        <f>IFERROR(SUMPRODUCT((Tableau2[Code barre]=U174)*(Tableau2[Box]=Listes!$C$10)*(Tableau2[Comp]=Listes!$A$4)*Tableau2[Sorties]),"")</f>
        <v>0</v>
      </c>
      <c r="W174" s="3">
        <f t="shared" si="108"/>
        <v>0</v>
      </c>
      <c r="X174" s="44">
        <f>IFERROR(SUMPRODUCT((Tableau2[Code barre]=W174)*(Tableau2[Box]=Listes!$C$11)*(Tableau2[Comp]=Listes!$A$4)*Tableau2[Sorties]),"")</f>
        <v>0</v>
      </c>
      <c r="Y174" s="3">
        <f t="shared" si="109"/>
        <v>0</v>
      </c>
      <c r="Z174" s="44">
        <f>IFERROR(SUMPRODUCT((Tableau2[Code barre]=Y174)*(Tableau2[Box]=Listes!$C$12)*(Tableau2[Comp]=Listes!$A$4)*Tableau2[Sorties]),"")</f>
        <v>0</v>
      </c>
      <c r="AA174" s="3">
        <f t="shared" si="110"/>
        <v>0</v>
      </c>
      <c r="AB174" s="44">
        <f>IFERROR(SUMPRODUCT((Tableau2[Code barre]=AA174)*(Tableau2[Box]=Listes!$C$13)*(Tableau2[Comp]=Listes!$A$4)*Tableau2[Sorties]),"")</f>
        <v>0</v>
      </c>
      <c r="AC174" s="3">
        <f t="shared" si="111"/>
        <v>0</v>
      </c>
      <c r="AD174" s="44">
        <f>IFERROR(SUMPRODUCT((Tableau2[Code barre]=AC174)*(Tableau2[Box]=Listes!$C$14)*(Tableau2[Comp]=Listes!$A$4)*Tableau2[Sorties]),"")</f>
        <v>0</v>
      </c>
    </row>
    <row r="175" spans="1:30" ht="14.4" customHeight="1" x14ac:dyDescent="0.3">
      <c r="A175" s="85"/>
      <c r="B175" s="69"/>
      <c r="C175" s="3">
        <f t="shared" si="98"/>
        <v>0</v>
      </c>
      <c r="D175" s="3">
        <f>IFERROR(SUMPRODUCT((Tableau2[Code barre]=C175)*(Tableau2[Box]=Listes!$C$1)*(Tableau2[Comp]=Listes!$A$4)*Tableau2[Sorties]),"")</f>
        <v>0</v>
      </c>
      <c r="E175" s="3">
        <f t="shared" si="99"/>
        <v>0</v>
      </c>
      <c r="F175" s="3">
        <f>IFERROR(SUMPRODUCT((Tableau2[Code barre]=E175)*(Tableau2[Box]=Listes!$C$2)*(Tableau2[Comp]=Listes!$A$4)*Tableau2[Sorties]),"")</f>
        <v>0</v>
      </c>
      <c r="G175" s="3">
        <f t="shared" si="100"/>
        <v>0</v>
      </c>
      <c r="H175" s="3">
        <f>IFERROR(SUMPRODUCT((Tableau2[Code barre]=G175)*(Tableau2[Box]=Listes!$C$3)*(Tableau2[Comp]=Listes!$A$4)*Tableau2[Sorties]),"")</f>
        <v>0</v>
      </c>
      <c r="I175" s="3">
        <f t="shared" si="101"/>
        <v>0</v>
      </c>
      <c r="J175" s="3">
        <f>IFERROR(SUMPRODUCT((Tableau2[Code barre]=I175)*(Tableau2[Box]=Listes!$C$4)*(Tableau2[Comp]=Listes!$A$4)*Tableau2[Sorties]),"")</f>
        <v>0</v>
      </c>
      <c r="K175" s="3" t="str">
        <f t="shared" si="102"/>
        <v>40 28 931 0050</v>
      </c>
      <c r="L175" s="3">
        <f>IFERROR(SUMPRODUCT((Tableau2[Code barre]=K175)*(Tableau2[Box]=Listes!$C$5)*(Tableau2[Comp]=Listes!$A$4)*Tableau2[Sorties]),"")</f>
        <v>0</v>
      </c>
      <c r="M175" s="3" t="str">
        <f t="shared" si="103"/>
        <v>40 28 954 1323</v>
      </c>
      <c r="N175" s="3">
        <f>IFERROR(SUMPRODUCT((Tableau2[Code barre]=M175)*(Tableau2[Box]=Listes!$C$6)*(Tableau2[Comp]=Listes!$A$4)*Tableau2[Sorties]),"")</f>
        <v>0</v>
      </c>
      <c r="O175" s="3">
        <f t="shared" si="104"/>
        <v>0</v>
      </c>
      <c r="P175" s="3">
        <f>IFERROR(SUMPRODUCT((Tableau2[Code barre]=O175)*(Tableau2[Box]=Listes!$C$7)*(Tableau2[Comp]=Listes!$A$4)*Tableau2[Sorties]),"")</f>
        <v>0</v>
      </c>
      <c r="Q175" s="3">
        <f t="shared" si="105"/>
        <v>0</v>
      </c>
      <c r="R175" s="44">
        <f>IFERROR(SUMPRODUCT((Tableau2[Code barre]=Q175)*(Tableau2[Box]=Listes!$C$8)*(Tableau2[Comp]=Listes!$A$4)*Tableau2[Sorties]),"")</f>
        <v>0</v>
      </c>
      <c r="S175" s="3">
        <f t="shared" si="106"/>
        <v>0</v>
      </c>
      <c r="T175" s="44">
        <f>IFERROR(SUMPRODUCT((Tableau2[Code barre]=S175)*(Tableau2[Box]=Listes!$C$9)*(Tableau2[Comp]=Listes!$A$4)*Tableau2[Sorties]),"")</f>
        <v>0</v>
      </c>
      <c r="U175" s="3">
        <f t="shared" si="107"/>
        <v>0</v>
      </c>
      <c r="V175" s="44">
        <f>IFERROR(SUMPRODUCT((Tableau2[Code barre]=U175)*(Tableau2[Box]=Listes!$C$10)*(Tableau2[Comp]=Listes!$A$4)*Tableau2[Sorties]),"")</f>
        <v>0</v>
      </c>
      <c r="W175" s="3">
        <f t="shared" si="108"/>
        <v>0</v>
      </c>
      <c r="X175" s="44">
        <f>IFERROR(SUMPRODUCT((Tableau2[Code barre]=W175)*(Tableau2[Box]=Listes!$C$11)*(Tableau2[Comp]=Listes!$A$4)*Tableau2[Sorties]),"")</f>
        <v>0</v>
      </c>
      <c r="Y175" s="3">
        <f t="shared" si="109"/>
        <v>0</v>
      </c>
      <c r="Z175" s="44">
        <f>IFERROR(SUMPRODUCT((Tableau2[Code barre]=Y175)*(Tableau2[Box]=Listes!$C$12)*(Tableau2[Comp]=Listes!$A$4)*Tableau2[Sorties]),"")</f>
        <v>0</v>
      </c>
      <c r="AA175" s="3">
        <f t="shared" si="110"/>
        <v>0</v>
      </c>
      <c r="AB175" s="44">
        <f>IFERROR(SUMPRODUCT((Tableau2[Code barre]=AA175)*(Tableau2[Box]=Listes!$C$13)*(Tableau2[Comp]=Listes!$A$4)*Tableau2[Sorties]),"")</f>
        <v>0</v>
      </c>
      <c r="AC175" s="3">
        <f t="shared" si="111"/>
        <v>0</v>
      </c>
      <c r="AD175" s="44">
        <f>IFERROR(SUMPRODUCT((Tableau2[Code barre]=AC175)*(Tableau2[Box]=Listes!$C$14)*(Tableau2[Comp]=Listes!$A$4)*Tableau2[Sorties]),"")</f>
        <v>0</v>
      </c>
    </row>
    <row r="176" spans="1:30" ht="14.4" customHeight="1" x14ac:dyDescent="0.3">
      <c r="A176" s="85"/>
      <c r="B176" s="69"/>
      <c r="C176" s="3">
        <f t="shared" si="98"/>
        <v>0</v>
      </c>
      <c r="D176" s="3">
        <f>IFERROR(SUMPRODUCT((Tableau2[Code barre]=C176)*(Tableau2[Box]=Listes!$C$1)*(Tableau2[Comp]=Listes!$A$4)*Tableau2[Sorties]),"")</f>
        <v>0</v>
      </c>
      <c r="E176" s="3">
        <f t="shared" si="99"/>
        <v>0</v>
      </c>
      <c r="F176" s="3">
        <f>IFERROR(SUMPRODUCT((Tableau2[Code barre]=E176)*(Tableau2[Box]=Listes!$C$2)*(Tableau2[Comp]=Listes!$A$4)*Tableau2[Sorties]),"")</f>
        <v>0</v>
      </c>
      <c r="G176" s="3">
        <f t="shared" si="100"/>
        <v>0</v>
      </c>
      <c r="H176" s="3">
        <f>IFERROR(SUMPRODUCT((Tableau2[Code barre]=G176)*(Tableau2[Box]=Listes!$C$3)*(Tableau2[Comp]=Listes!$A$4)*Tableau2[Sorties]),"")</f>
        <v>0</v>
      </c>
      <c r="I176" s="3">
        <f t="shared" si="101"/>
        <v>0</v>
      </c>
      <c r="J176" s="3">
        <f>IFERROR(SUMPRODUCT((Tableau2[Code barre]=I176)*(Tableau2[Box]=Listes!$C$4)*(Tableau2[Comp]=Listes!$A$4)*Tableau2[Sorties]),"")</f>
        <v>0</v>
      </c>
      <c r="K176" s="3">
        <f t="shared" si="102"/>
        <v>0</v>
      </c>
      <c r="L176" s="3">
        <f>IFERROR(SUMPRODUCT((Tableau2[Code barre]=K176)*(Tableau2[Box]=Listes!$C$5)*(Tableau2[Comp]=Listes!$A$4)*Tableau2[Sorties]),"")</f>
        <v>0</v>
      </c>
      <c r="M176" s="3" t="str">
        <f t="shared" si="103"/>
        <v>40 28 849 0373</v>
      </c>
      <c r="N176" s="3">
        <f>IFERROR(SUMPRODUCT((Tableau2[Code barre]=M176)*(Tableau2[Box]=Listes!$C$6)*(Tableau2[Comp]=Listes!$A$4)*Tableau2[Sorties]),"")</f>
        <v>0</v>
      </c>
      <c r="O176" s="3">
        <f t="shared" si="104"/>
        <v>0</v>
      </c>
      <c r="P176" s="3">
        <f>IFERROR(SUMPRODUCT((Tableau2[Code barre]=O176)*(Tableau2[Box]=Listes!$C$7)*(Tableau2[Comp]=Listes!$A$4)*Tableau2[Sorties]),"")</f>
        <v>0</v>
      </c>
      <c r="Q176" s="3">
        <f t="shared" si="105"/>
        <v>0</v>
      </c>
      <c r="R176" s="44">
        <f>IFERROR(SUMPRODUCT((Tableau2[Code barre]=Q176)*(Tableau2[Box]=Listes!$C$8)*(Tableau2[Comp]=Listes!$A$4)*Tableau2[Sorties]),"")</f>
        <v>0</v>
      </c>
      <c r="S176" s="3">
        <f t="shared" si="106"/>
        <v>0</v>
      </c>
      <c r="T176" s="44">
        <f>IFERROR(SUMPRODUCT((Tableau2[Code barre]=S176)*(Tableau2[Box]=Listes!$C$9)*(Tableau2[Comp]=Listes!$A$4)*Tableau2[Sorties]),"")</f>
        <v>0</v>
      </c>
      <c r="U176" s="3">
        <f t="shared" si="107"/>
        <v>0</v>
      </c>
      <c r="V176" s="44">
        <f>IFERROR(SUMPRODUCT((Tableau2[Code barre]=U176)*(Tableau2[Box]=Listes!$C$10)*(Tableau2[Comp]=Listes!$A$4)*Tableau2[Sorties]),"")</f>
        <v>0</v>
      </c>
      <c r="W176" s="3">
        <f t="shared" si="108"/>
        <v>0</v>
      </c>
      <c r="X176" s="44">
        <f>IFERROR(SUMPRODUCT((Tableau2[Code barre]=W176)*(Tableau2[Box]=Listes!$C$11)*(Tableau2[Comp]=Listes!$A$4)*Tableau2[Sorties]),"")</f>
        <v>0</v>
      </c>
      <c r="Y176" s="3">
        <f t="shared" si="109"/>
        <v>0</v>
      </c>
      <c r="Z176" s="44">
        <f>IFERROR(SUMPRODUCT((Tableau2[Code barre]=Y176)*(Tableau2[Box]=Listes!$C$12)*(Tableau2[Comp]=Listes!$A$4)*Tableau2[Sorties]),"")</f>
        <v>0</v>
      </c>
      <c r="AA176" s="3">
        <f t="shared" si="110"/>
        <v>0</v>
      </c>
      <c r="AB176" s="44">
        <f>IFERROR(SUMPRODUCT((Tableau2[Code barre]=AA176)*(Tableau2[Box]=Listes!$C$13)*(Tableau2[Comp]=Listes!$A$4)*Tableau2[Sorties]),"")</f>
        <v>0</v>
      </c>
      <c r="AC176" s="3">
        <f t="shared" si="111"/>
        <v>0</v>
      </c>
      <c r="AD176" s="44">
        <f>IFERROR(SUMPRODUCT((Tableau2[Code barre]=AC176)*(Tableau2[Box]=Listes!$C$14)*(Tableau2[Comp]=Listes!$A$4)*Tableau2[Sorties]),"")</f>
        <v>0</v>
      </c>
    </row>
    <row r="177" spans="1:30" ht="14.4" customHeight="1" x14ac:dyDescent="0.3">
      <c r="A177" s="85"/>
      <c r="B177" s="69"/>
      <c r="C177" s="3">
        <f t="shared" si="98"/>
        <v>0</v>
      </c>
      <c r="D177" s="3">
        <f>IFERROR(SUMPRODUCT((Tableau2[Code barre]=C177)*(Tableau2[Box]=Listes!$C$1)*(Tableau2[Comp]=Listes!$A$4)*Tableau2[Sorties]),"")</f>
        <v>0</v>
      </c>
      <c r="E177" s="3">
        <f t="shared" si="99"/>
        <v>0</v>
      </c>
      <c r="F177" s="3">
        <f>IFERROR(SUMPRODUCT((Tableau2[Code barre]=E177)*(Tableau2[Box]=Listes!$C$2)*(Tableau2[Comp]=Listes!$A$4)*Tableau2[Sorties]),"")</f>
        <v>0</v>
      </c>
      <c r="G177" s="3">
        <f t="shared" si="100"/>
        <v>0</v>
      </c>
      <c r="H177" s="3">
        <f>IFERROR(SUMPRODUCT((Tableau2[Code barre]=G177)*(Tableau2[Box]=Listes!$C$3)*(Tableau2[Comp]=Listes!$A$4)*Tableau2[Sorties]),"")</f>
        <v>0</v>
      </c>
      <c r="I177" s="3">
        <f t="shared" si="101"/>
        <v>0</v>
      </c>
      <c r="J177" s="3">
        <f>IFERROR(SUMPRODUCT((Tableau2[Code barre]=I177)*(Tableau2[Box]=Listes!$C$4)*(Tableau2[Comp]=Listes!$A$4)*Tableau2[Sorties]),"")</f>
        <v>0</v>
      </c>
      <c r="K177" s="3">
        <f t="shared" si="102"/>
        <v>0</v>
      </c>
      <c r="L177" s="3">
        <f>IFERROR(SUMPRODUCT((Tableau2[Code barre]=K177)*(Tableau2[Box]=Listes!$C$5)*(Tableau2[Comp]=Listes!$A$4)*Tableau2[Sorties]),"")</f>
        <v>0</v>
      </c>
      <c r="M177" s="3" t="str">
        <f t="shared" si="103"/>
        <v>40 28 958 0623</v>
      </c>
      <c r="N177" s="3">
        <f>IFERROR(SUMPRODUCT((Tableau2[Code barre]=M177)*(Tableau2[Box]=Listes!$C$6)*(Tableau2[Comp]=Listes!$A$4)*Tableau2[Sorties]),"")</f>
        <v>0</v>
      </c>
      <c r="O177" s="3">
        <f t="shared" si="104"/>
        <v>0</v>
      </c>
      <c r="P177" s="3">
        <f>IFERROR(SUMPRODUCT((Tableau2[Code barre]=O177)*(Tableau2[Box]=Listes!$C$7)*(Tableau2[Comp]=Listes!$A$4)*Tableau2[Sorties]),"")</f>
        <v>0</v>
      </c>
      <c r="Q177" s="3">
        <f t="shared" si="105"/>
        <v>0</v>
      </c>
      <c r="R177" s="44">
        <f>IFERROR(SUMPRODUCT((Tableau2[Code barre]=Q177)*(Tableau2[Box]=Listes!$C$8)*(Tableau2[Comp]=Listes!$A$4)*Tableau2[Sorties]),"")</f>
        <v>0</v>
      </c>
      <c r="S177" s="3">
        <f t="shared" si="106"/>
        <v>0</v>
      </c>
      <c r="T177" s="44">
        <f>IFERROR(SUMPRODUCT((Tableau2[Code barre]=S177)*(Tableau2[Box]=Listes!$C$9)*(Tableau2[Comp]=Listes!$A$4)*Tableau2[Sorties]),"")</f>
        <v>0</v>
      </c>
      <c r="U177" s="3">
        <f t="shared" si="107"/>
        <v>0</v>
      </c>
      <c r="V177" s="44">
        <f>IFERROR(SUMPRODUCT((Tableau2[Code barre]=U177)*(Tableau2[Box]=Listes!$C$10)*(Tableau2[Comp]=Listes!$A$4)*Tableau2[Sorties]),"")</f>
        <v>0</v>
      </c>
      <c r="W177" s="3">
        <f t="shared" si="108"/>
        <v>0</v>
      </c>
      <c r="X177" s="44">
        <f>IFERROR(SUMPRODUCT((Tableau2[Code barre]=W177)*(Tableau2[Box]=Listes!$C$11)*(Tableau2[Comp]=Listes!$A$4)*Tableau2[Sorties]),"")</f>
        <v>0</v>
      </c>
      <c r="Y177" s="3">
        <f t="shared" si="109"/>
        <v>0</v>
      </c>
      <c r="Z177" s="44">
        <f>IFERROR(SUMPRODUCT((Tableau2[Code barre]=Y177)*(Tableau2[Box]=Listes!$C$12)*(Tableau2[Comp]=Listes!$A$4)*Tableau2[Sorties]),"")</f>
        <v>0</v>
      </c>
      <c r="AA177" s="3">
        <f t="shared" si="110"/>
        <v>0</v>
      </c>
      <c r="AB177" s="44">
        <f>IFERROR(SUMPRODUCT((Tableau2[Code barre]=AA177)*(Tableau2[Box]=Listes!$C$13)*(Tableau2[Comp]=Listes!$A$4)*Tableau2[Sorties]),"")</f>
        <v>0</v>
      </c>
      <c r="AC177" s="3">
        <f t="shared" si="111"/>
        <v>0</v>
      </c>
      <c r="AD177" s="44">
        <f>IFERROR(SUMPRODUCT((Tableau2[Code barre]=AC177)*(Tableau2[Box]=Listes!$C$14)*(Tableau2[Comp]=Listes!$A$4)*Tableau2[Sorties]),"")</f>
        <v>0</v>
      </c>
    </row>
    <row r="178" spans="1:30" ht="14.4" customHeight="1" x14ac:dyDescent="0.3">
      <c r="A178" s="85"/>
      <c r="B178" s="69"/>
      <c r="C178" s="3">
        <f t="shared" si="98"/>
        <v>0</v>
      </c>
      <c r="D178" s="3">
        <f>IFERROR(SUMPRODUCT((Tableau2[Code barre]=C178)*(Tableau2[Box]=Listes!$C$1)*(Tableau2[Comp]=Listes!$A$4)*Tableau2[Sorties]),"")</f>
        <v>0</v>
      </c>
      <c r="E178" s="3">
        <f t="shared" si="99"/>
        <v>0</v>
      </c>
      <c r="F178" s="3">
        <f>IFERROR(SUMPRODUCT((Tableau2[Code barre]=E178)*(Tableau2[Box]=Listes!$C$2)*(Tableau2[Comp]=Listes!$A$4)*Tableau2[Sorties]),"")</f>
        <v>0</v>
      </c>
      <c r="G178" s="3">
        <f t="shared" si="100"/>
        <v>0</v>
      </c>
      <c r="H178" s="3">
        <f>IFERROR(SUMPRODUCT((Tableau2[Code barre]=G178)*(Tableau2[Box]=Listes!$C$3)*(Tableau2[Comp]=Listes!$A$4)*Tableau2[Sorties]),"")</f>
        <v>0</v>
      </c>
      <c r="I178" s="3">
        <f t="shared" si="101"/>
        <v>0</v>
      </c>
      <c r="J178" s="3">
        <f>IFERROR(SUMPRODUCT((Tableau2[Code barre]=I178)*(Tableau2[Box]=Listes!$C$4)*(Tableau2[Comp]=Listes!$A$4)*Tableau2[Sorties]),"")</f>
        <v>0</v>
      </c>
      <c r="K178" s="3">
        <f t="shared" si="102"/>
        <v>0</v>
      </c>
      <c r="L178" s="3">
        <f>IFERROR(SUMPRODUCT((Tableau2[Code barre]=K178)*(Tableau2[Box]=Listes!$C$5)*(Tableau2[Comp]=Listes!$A$4)*Tableau2[Sorties]),"")</f>
        <v>0</v>
      </c>
      <c r="M178" s="3" t="str">
        <f t="shared" si="103"/>
        <v>40 28 959 0699</v>
      </c>
      <c r="N178" s="3">
        <f>IFERROR(SUMPRODUCT((Tableau2[Code barre]=M178)*(Tableau2[Box]=Listes!$C$6)*(Tableau2[Comp]=Listes!$A$4)*Tableau2[Sorties]),"")</f>
        <v>0</v>
      </c>
      <c r="O178" s="3">
        <f t="shared" si="104"/>
        <v>0</v>
      </c>
      <c r="P178" s="3">
        <f>IFERROR(SUMPRODUCT((Tableau2[Code barre]=O178)*(Tableau2[Box]=Listes!$C$7)*(Tableau2[Comp]=Listes!$A$4)*Tableau2[Sorties]),"")</f>
        <v>0</v>
      </c>
      <c r="Q178" s="3">
        <f t="shared" si="105"/>
        <v>0</v>
      </c>
      <c r="R178" s="44">
        <f>IFERROR(SUMPRODUCT((Tableau2[Code barre]=Q178)*(Tableau2[Box]=Listes!$C$8)*(Tableau2[Comp]=Listes!$A$4)*Tableau2[Sorties]),"")</f>
        <v>0</v>
      </c>
      <c r="S178" s="3">
        <f t="shared" si="106"/>
        <v>0</v>
      </c>
      <c r="T178" s="44">
        <f>IFERROR(SUMPRODUCT((Tableau2[Code barre]=S178)*(Tableau2[Box]=Listes!$C$9)*(Tableau2[Comp]=Listes!$A$4)*Tableau2[Sorties]),"")</f>
        <v>0</v>
      </c>
      <c r="U178" s="3">
        <f t="shared" si="107"/>
        <v>0</v>
      </c>
      <c r="V178" s="44">
        <f>IFERROR(SUMPRODUCT((Tableau2[Code barre]=U178)*(Tableau2[Box]=Listes!$C$10)*(Tableau2[Comp]=Listes!$A$4)*Tableau2[Sorties]),"")</f>
        <v>0</v>
      </c>
      <c r="W178" s="3">
        <f t="shared" si="108"/>
        <v>0</v>
      </c>
      <c r="X178" s="44">
        <f>IFERROR(SUMPRODUCT((Tableau2[Code barre]=W178)*(Tableau2[Box]=Listes!$C$11)*(Tableau2[Comp]=Listes!$A$4)*Tableau2[Sorties]),"")</f>
        <v>0</v>
      </c>
      <c r="Y178" s="3">
        <f t="shared" si="109"/>
        <v>0</v>
      </c>
      <c r="Z178" s="44">
        <f>IFERROR(SUMPRODUCT((Tableau2[Code barre]=Y178)*(Tableau2[Box]=Listes!$C$12)*(Tableau2[Comp]=Listes!$A$4)*Tableau2[Sorties]),"")</f>
        <v>0</v>
      </c>
      <c r="AA178" s="3">
        <f t="shared" si="110"/>
        <v>0</v>
      </c>
      <c r="AB178" s="44">
        <f>IFERROR(SUMPRODUCT((Tableau2[Code barre]=AA178)*(Tableau2[Box]=Listes!$C$13)*(Tableau2[Comp]=Listes!$A$4)*Tableau2[Sorties]),"")</f>
        <v>0</v>
      </c>
      <c r="AC178" s="3">
        <f t="shared" si="111"/>
        <v>0</v>
      </c>
      <c r="AD178" s="44">
        <f>IFERROR(SUMPRODUCT((Tableau2[Code barre]=AC178)*(Tableau2[Box]=Listes!$C$14)*(Tableau2[Comp]=Listes!$A$4)*Tableau2[Sorties]),"")</f>
        <v>0</v>
      </c>
    </row>
    <row r="179" spans="1:30" ht="15" thickBot="1" x14ac:dyDescent="0.35">
      <c r="A179" s="81"/>
      <c r="B179" s="81"/>
      <c r="C179" s="81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</row>
    <row r="180" spans="1:30" ht="44.4" thickBot="1" x14ac:dyDescent="1.1000000000000001">
      <c r="A180" s="32"/>
      <c r="B180" s="32"/>
      <c r="C180" s="71" t="s">
        <v>44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  <c r="AC180" s="72"/>
      <c r="AD180" s="73"/>
    </row>
    <row r="181" spans="1:30" ht="27.6" x14ac:dyDescent="0.65">
      <c r="A181" s="8" t="s">
        <v>40</v>
      </c>
      <c r="B181" s="28" t="s">
        <v>25</v>
      </c>
      <c r="C181" s="12" t="s">
        <v>0</v>
      </c>
      <c r="D181" s="12"/>
      <c r="E181" s="12" t="s">
        <v>1</v>
      </c>
      <c r="F181" s="12"/>
      <c r="G181" s="12" t="s">
        <v>2</v>
      </c>
      <c r="H181" s="12"/>
      <c r="I181" s="12" t="s">
        <v>3</v>
      </c>
      <c r="J181" s="12"/>
      <c r="K181" s="12" t="s">
        <v>4</v>
      </c>
      <c r="L181" s="12"/>
      <c r="M181" s="12" t="s">
        <v>5</v>
      </c>
      <c r="N181" s="12"/>
      <c r="O181" s="12" t="s">
        <v>32</v>
      </c>
      <c r="P181" s="12"/>
      <c r="Q181" s="12" t="s">
        <v>7</v>
      </c>
      <c r="R181" s="12"/>
      <c r="S181" s="12" t="s">
        <v>8</v>
      </c>
      <c r="T181" s="12"/>
      <c r="U181" s="12" t="s">
        <v>9</v>
      </c>
      <c r="V181" s="12"/>
      <c r="W181" s="12" t="s">
        <v>10</v>
      </c>
      <c r="X181" s="12"/>
      <c r="Y181" s="12" t="s">
        <v>11</v>
      </c>
      <c r="Z181" s="12"/>
      <c r="AA181" s="12" t="s">
        <v>12</v>
      </c>
      <c r="AB181" s="12"/>
      <c r="AC181" s="12" t="s">
        <v>31</v>
      </c>
      <c r="AD181" s="12"/>
    </row>
    <row r="182" spans="1:30" ht="14.4" customHeight="1" x14ac:dyDescent="0.3">
      <c r="A182" s="82" t="s">
        <v>25</v>
      </c>
      <c r="B182" s="23"/>
      <c r="C182" s="2"/>
      <c r="D182" s="7" t="s">
        <v>18</v>
      </c>
      <c r="E182" s="7"/>
      <c r="F182" s="7" t="s">
        <v>18</v>
      </c>
      <c r="G182" s="7"/>
      <c r="H182" s="7" t="s">
        <v>18</v>
      </c>
      <c r="I182" s="7"/>
      <c r="J182" s="7" t="s">
        <v>18</v>
      </c>
      <c r="K182" s="7"/>
      <c r="L182" s="7" t="s">
        <v>18</v>
      </c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</row>
    <row r="183" spans="1:30" ht="14.4" customHeight="1" x14ac:dyDescent="0.3">
      <c r="A183" s="82"/>
      <c r="B183" s="67" t="s">
        <v>14</v>
      </c>
      <c r="C183" s="44" t="str">
        <f t="shared" ref="C183:C191" si="112">+C123</f>
        <v>40 17 911 0103</v>
      </c>
      <c r="D183" s="44">
        <f t="shared" ref="D183:D191" si="113">D4+D64-D123</f>
        <v>17</v>
      </c>
      <c r="E183" s="44" t="str">
        <f t="shared" ref="E183:E191" si="114">+E123</f>
        <v>40 17 821 0207</v>
      </c>
      <c r="F183" s="44">
        <f t="shared" ref="F183:F191" si="115">+F4+F64-F123</f>
        <v>16</v>
      </c>
      <c r="G183" s="44" t="str">
        <f t="shared" ref="G183:G191" si="116">+G123</f>
        <v>40 17 954 1853</v>
      </c>
      <c r="H183" s="44">
        <f t="shared" ref="H183:H191" si="117">+H4+H64-H123</f>
        <v>26</v>
      </c>
      <c r="I183" s="44">
        <f t="shared" ref="I183:I191" si="118">+I123</f>
        <v>0</v>
      </c>
      <c r="J183" s="44">
        <f t="shared" ref="J183:J191" si="119">+J4+J64-J123</f>
        <v>0</v>
      </c>
      <c r="K183" s="44" t="str">
        <f t="shared" ref="K183:K191" si="120">+K123</f>
        <v>40 28 849 0190</v>
      </c>
      <c r="L183" s="44">
        <f t="shared" ref="L183:L191" si="121">+L4+L64-L123</f>
        <v>18</v>
      </c>
      <c r="M183" s="44" t="str">
        <f t="shared" ref="M183:M191" si="122">+M123</f>
        <v>40 28 849 0367</v>
      </c>
      <c r="N183" s="44">
        <f t="shared" ref="N183:N191" si="123">+N4+N64-N123</f>
        <v>14</v>
      </c>
      <c r="O183" s="44" t="str">
        <f t="shared" ref="O183:O191" si="124">+O123</f>
        <v>40 28 849 0393</v>
      </c>
      <c r="P183" s="44">
        <f t="shared" ref="P183:P191" si="125">+P4+P64-P123</f>
        <v>8</v>
      </c>
      <c r="Q183" s="44">
        <f t="shared" ref="Q183:Q191" si="126">+Q123</f>
        <v>0</v>
      </c>
      <c r="R183" s="44">
        <f t="shared" ref="R183:R191" si="127">+R4+R64-R123</f>
        <v>0</v>
      </c>
      <c r="S183" s="44">
        <f t="shared" ref="S183:S191" si="128">+S123</f>
        <v>0</v>
      </c>
      <c r="T183" s="44">
        <f t="shared" ref="T183:T191" si="129">+T4+T64-T123</f>
        <v>0</v>
      </c>
      <c r="U183" s="44">
        <f t="shared" ref="U183:U191" si="130">+U123</f>
        <v>0</v>
      </c>
      <c r="V183" s="44">
        <f t="shared" ref="V183:V191" si="131">+V4+V64-V123</f>
        <v>0</v>
      </c>
      <c r="W183" s="44">
        <f t="shared" ref="W183:W191" si="132">+W123</f>
        <v>0</v>
      </c>
      <c r="X183" s="44">
        <f t="shared" ref="X183:X191" si="133">+X4+X64-X123</f>
        <v>0</v>
      </c>
      <c r="Y183" s="44">
        <f t="shared" ref="Y183:Y191" si="134">+Y123</f>
        <v>0</v>
      </c>
      <c r="Z183" s="44">
        <f t="shared" ref="Z183:Z191" si="135">+Z4+Z64-Z123</f>
        <v>0</v>
      </c>
      <c r="AA183" s="44">
        <f t="shared" ref="AA183:AA191" si="136">+AA123</f>
        <v>0</v>
      </c>
      <c r="AB183" s="44">
        <f t="shared" ref="AB183:AB191" si="137">+AB4+AB64-AB123</f>
        <v>0</v>
      </c>
      <c r="AC183" s="44">
        <f t="shared" ref="AC183:AC191" si="138">+AC123</f>
        <v>0</v>
      </c>
      <c r="AD183" s="44">
        <f t="shared" ref="AD183:AD191" si="139">+AD4+AD64-AD123</f>
        <v>0</v>
      </c>
    </row>
    <row r="184" spans="1:30" ht="14.4" customHeight="1" x14ac:dyDescent="0.3">
      <c r="A184" s="82"/>
      <c r="B184" s="67"/>
      <c r="C184" s="44" t="str">
        <f t="shared" si="112"/>
        <v>40 17 911 0104</v>
      </c>
      <c r="D184" s="44">
        <f t="shared" si="113"/>
        <v>20</v>
      </c>
      <c r="E184" s="44" t="str">
        <f t="shared" si="114"/>
        <v>40 17 821 0200</v>
      </c>
      <c r="F184" s="44">
        <f t="shared" si="115"/>
        <v>32</v>
      </c>
      <c r="G184" s="44" t="str">
        <f t="shared" si="116"/>
        <v>40 17 954 0998</v>
      </c>
      <c r="H184" s="44">
        <f t="shared" si="117"/>
        <v>19</v>
      </c>
      <c r="I184" s="44">
        <f t="shared" si="118"/>
        <v>0</v>
      </c>
      <c r="J184" s="44">
        <f t="shared" si="119"/>
        <v>0</v>
      </c>
      <c r="K184" s="44" t="str">
        <f t="shared" si="120"/>
        <v>40 28 975 0021</v>
      </c>
      <c r="L184" s="44">
        <f t="shared" si="121"/>
        <v>35</v>
      </c>
      <c r="M184" s="44" t="str">
        <f t="shared" si="122"/>
        <v>40 28 840 0502</v>
      </c>
      <c r="N184" s="44">
        <f t="shared" si="123"/>
        <v>6</v>
      </c>
      <c r="O184" s="44" t="str">
        <f t="shared" si="124"/>
        <v>40 28 954 2071</v>
      </c>
      <c r="P184" s="44">
        <f t="shared" si="125"/>
        <v>30</v>
      </c>
      <c r="Q184" s="44">
        <f t="shared" si="126"/>
        <v>0</v>
      </c>
      <c r="R184" s="44">
        <f t="shared" si="127"/>
        <v>0</v>
      </c>
      <c r="S184" s="44">
        <f t="shared" si="128"/>
        <v>0</v>
      </c>
      <c r="T184" s="44">
        <f t="shared" si="129"/>
        <v>0</v>
      </c>
      <c r="U184" s="44">
        <f t="shared" si="130"/>
        <v>0</v>
      </c>
      <c r="V184" s="44">
        <f t="shared" si="131"/>
        <v>0</v>
      </c>
      <c r="W184" s="44">
        <f t="shared" si="132"/>
        <v>0</v>
      </c>
      <c r="X184" s="44">
        <f t="shared" si="133"/>
        <v>0</v>
      </c>
      <c r="Y184" s="44">
        <f t="shared" si="134"/>
        <v>0</v>
      </c>
      <c r="Z184" s="44">
        <f t="shared" si="135"/>
        <v>0</v>
      </c>
      <c r="AA184" s="44">
        <f t="shared" si="136"/>
        <v>0</v>
      </c>
      <c r="AB184" s="44">
        <f t="shared" si="137"/>
        <v>0</v>
      </c>
      <c r="AC184" s="44">
        <f t="shared" si="138"/>
        <v>0</v>
      </c>
      <c r="AD184" s="44">
        <f t="shared" si="139"/>
        <v>0</v>
      </c>
    </row>
    <row r="185" spans="1:30" ht="14.4" customHeight="1" x14ac:dyDescent="0.3">
      <c r="A185" s="82"/>
      <c r="B185" s="67"/>
      <c r="C185" s="44" t="str">
        <f t="shared" si="112"/>
        <v>40 17 610 0165</v>
      </c>
      <c r="D185" s="44">
        <f t="shared" si="113"/>
        <v>18</v>
      </c>
      <c r="E185" s="44" t="str">
        <f t="shared" si="114"/>
        <v>40 17 821 0254</v>
      </c>
      <c r="F185" s="44">
        <f t="shared" si="115"/>
        <v>21</v>
      </c>
      <c r="G185" s="44" t="str">
        <f t="shared" si="116"/>
        <v>40 17 954 1863</v>
      </c>
      <c r="H185" s="44">
        <f t="shared" si="117"/>
        <v>14</v>
      </c>
      <c r="I185" s="44">
        <f t="shared" si="118"/>
        <v>0</v>
      </c>
      <c r="J185" s="44">
        <f t="shared" si="119"/>
        <v>0</v>
      </c>
      <c r="K185" s="44" t="str">
        <f t="shared" si="120"/>
        <v>40 28 832 0210</v>
      </c>
      <c r="L185" s="44">
        <f t="shared" si="121"/>
        <v>28</v>
      </c>
      <c r="M185" s="44" t="str">
        <f t="shared" si="122"/>
        <v>40 28 971 0255</v>
      </c>
      <c r="N185" s="44">
        <f t="shared" si="123"/>
        <v>8</v>
      </c>
      <c r="O185" s="44" t="str">
        <f t="shared" si="124"/>
        <v>40 28 954 3210</v>
      </c>
      <c r="P185" s="44">
        <f t="shared" si="125"/>
        <v>7</v>
      </c>
      <c r="Q185" s="44">
        <f t="shared" si="126"/>
        <v>0</v>
      </c>
      <c r="R185" s="44">
        <f t="shared" si="127"/>
        <v>0</v>
      </c>
      <c r="S185" s="44">
        <f t="shared" si="128"/>
        <v>0</v>
      </c>
      <c r="T185" s="44">
        <f t="shared" si="129"/>
        <v>0</v>
      </c>
      <c r="U185" s="44">
        <f t="shared" si="130"/>
        <v>0</v>
      </c>
      <c r="V185" s="44">
        <f t="shared" si="131"/>
        <v>0</v>
      </c>
      <c r="W185" s="44">
        <f t="shared" si="132"/>
        <v>0</v>
      </c>
      <c r="X185" s="44">
        <f t="shared" si="133"/>
        <v>0</v>
      </c>
      <c r="Y185" s="44">
        <f t="shared" si="134"/>
        <v>0</v>
      </c>
      <c r="Z185" s="44">
        <f t="shared" si="135"/>
        <v>0</v>
      </c>
      <c r="AA185" s="44">
        <f t="shared" si="136"/>
        <v>0</v>
      </c>
      <c r="AB185" s="44">
        <f t="shared" si="137"/>
        <v>0</v>
      </c>
      <c r="AC185" s="44">
        <f t="shared" si="138"/>
        <v>0</v>
      </c>
      <c r="AD185" s="44">
        <f t="shared" si="139"/>
        <v>0</v>
      </c>
    </row>
    <row r="186" spans="1:30" ht="14.4" customHeight="1" x14ac:dyDescent="0.3">
      <c r="A186" s="82"/>
      <c r="B186" s="67"/>
      <c r="C186" s="44" t="str">
        <f t="shared" si="112"/>
        <v>40 17 911 0105</v>
      </c>
      <c r="D186" s="44">
        <f t="shared" si="113"/>
        <v>4</v>
      </c>
      <c r="E186" s="44">
        <f t="shared" si="114"/>
        <v>0</v>
      </c>
      <c r="F186" s="44">
        <f t="shared" si="115"/>
        <v>0</v>
      </c>
      <c r="G186" s="44" t="str">
        <f t="shared" si="116"/>
        <v>40 17 954 1016</v>
      </c>
      <c r="H186" s="44">
        <f t="shared" si="117"/>
        <v>14</v>
      </c>
      <c r="I186" s="44">
        <f t="shared" si="118"/>
        <v>0</v>
      </c>
      <c r="J186" s="44">
        <f t="shared" si="119"/>
        <v>0</v>
      </c>
      <c r="K186" s="44" t="str">
        <f t="shared" si="120"/>
        <v>40 28 849 0378</v>
      </c>
      <c r="L186" s="44">
        <f t="shared" si="121"/>
        <v>28</v>
      </c>
      <c r="M186" s="44" t="str">
        <f t="shared" si="122"/>
        <v>40 28 957 0676</v>
      </c>
      <c r="N186" s="44">
        <f t="shared" si="123"/>
        <v>13</v>
      </c>
      <c r="O186" s="44" t="str">
        <f t="shared" si="124"/>
        <v>40 28 954 3330</v>
      </c>
      <c r="P186" s="44">
        <f t="shared" si="125"/>
        <v>9</v>
      </c>
      <c r="Q186" s="44">
        <f t="shared" si="126"/>
        <v>0</v>
      </c>
      <c r="R186" s="44">
        <f t="shared" si="127"/>
        <v>0</v>
      </c>
      <c r="S186" s="44">
        <f t="shared" si="128"/>
        <v>0</v>
      </c>
      <c r="T186" s="44">
        <f t="shared" si="129"/>
        <v>0</v>
      </c>
      <c r="U186" s="44">
        <f t="shared" si="130"/>
        <v>0</v>
      </c>
      <c r="V186" s="44">
        <f t="shared" si="131"/>
        <v>0</v>
      </c>
      <c r="W186" s="44">
        <f t="shared" si="132"/>
        <v>0</v>
      </c>
      <c r="X186" s="44">
        <f t="shared" si="133"/>
        <v>0</v>
      </c>
      <c r="Y186" s="44">
        <f t="shared" si="134"/>
        <v>0</v>
      </c>
      <c r="Z186" s="44">
        <f t="shared" si="135"/>
        <v>0</v>
      </c>
      <c r="AA186" s="44">
        <f t="shared" si="136"/>
        <v>0</v>
      </c>
      <c r="AB186" s="44">
        <f t="shared" si="137"/>
        <v>0</v>
      </c>
      <c r="AC186" s="44">
        <f t="shared" si="138"/>
        <v>0</v>
      </c>
      <c r="AD186" s="44">
        <f t="shared" si="139"/>
        <v>0</v>
      </c>
    </row>
    <row r="187" spans="1:30" ht="14.4" customHeight="1" x14ac:dyDescent="0.3">
      <c r="A187" s="82"/>
      <c r="B187" s="67"/>
      <c r="C187" s="44" t="str">
        <f t="shared" si="112"/>
        <v>40 17 810 0374</v>
      </c>
      <c r="D187" s="44">
        <f t="shared" si="113"/>
        <v>1</v>
      </c>
      <c r="E187" s="44">
        <f t="shared" si="114"/>
        <v>0</v>
      </c>
      <c r="F187" s="44">
        <f t="shared" si="115"/>
        <v>0</v>
      </c>
      <c r="G187" s="44" t="str">
        <f t="shared" si="116"/>
        <v>40 17 954 1756</v>
      </c>
      <c r="H187" s="44">
        <f t="shared" si="117"/>
        <v>21</v>
      </c>
      <c r="I187" s="44">
        <f t="shared" si="118"/>
        <v>0</v>
      </c>
      <c r="J187" s="44">
        <f t="shared" si="119"/>
        <v>0</v>
      </c>
      <c r="K187" s="44" t="str">
        <f t="shared" si="120"/>
        <v>40 28 976 0106</v>
      </c>
      <c r="L187" s="44">
        <f t="shared" si="121"/>
        <v>14</v>
      </c>
      <c r="M187" s="44" t="str">
        <f t="shared" si="122"/>
        <v>40 28 959 0276</v>
      </c>
      <c r="N187" s="44">
        <f t="shared" si="123"/>
        <v>14</v>
      </c>
      <c r="O187" s="44" t="str">
        <f t="shared" si="124"/>
        <v>40 28 954 3413</v>
      </c>
      <c r="P187" s="44">
        <f t="shared" si="125"/>
        <v>10</v>
      </c>
      <c r="Q187" s="44">
        <f t="shared" si="126"/>
        <v>0</v>
      </c>
      <c r="R187" s="44">
        <f t="shared" si="127"/>
        <v>0</v>
      </c>
      <c r="S187" s="44">
        <f t="shared" si="128"/>
        <v>0</v>
      </c>
      <c r="T187" s="44">
        <f t="shared" si="129"/>
        <v>0</v>
      </c>
      <c r="U187" s="44">
        <f t="shared" si="130"/>
        <v>0</v>
      </c>
      <c r="V187" s="44">
        <f t="shared" si="131"/>
        <v>0</v>
      </c>
      <c r="W187" s="44">
        <f t="shared" si="132"/>
        <v>0</v>
      </c>
      <c r="X187" s="44">
        <f t="shared" si="133"/>
        <v>0</v>
      </c>
      <c r="Y187" s="44">
        <f t="shared" si="134"/>
        <v>0</v>
      </c>
      <c r="Z187" s="44">
        <f t="shared" si="135"/>
        <v>0</v>
      </c>
      <c r="AA187" s="44">
        <f t="shared" si="136"/>
        <v>0</v>
      </c>
      <c r="AB187" s="44">
        <f t="shared" si="137"/>
        <v>0</v>
      </c>
      <c r="AC187" s="44">
        <f t="shared" si="138"/>
        <v>0</v>
      </c>
      <c r="AD187" s="44">
        <f t="shared" si="139"/>
        <v>0</v>
      </c>
    </row>
    <row r="188" spans="1:30" ht="14.4" customHeight="1" x14ac:dyDescent="0.3">
      <c r="A188" s="82"/>
      <c r="B188" s="67"/>
      <c r="C188" s="44">
        <f t="shared" si="112"/>
        <v>0</v>
      </c>
      <c r="D188" s="44">
        <f t="shared" si="113"/>
        <v>0</v>
      </c>
      <c r="E188" s="44">
        <f t="shared" si="114"/>
        <v>0</v>
      </c>
      <c r="F188" s="44">
        <f t="shared" si="115"/>
        <v>0</v>
      </c>
      <c r="G188" s="44" t="str">
        <f t="shared" si="116"/>
        <v>40 17 921 0102</v>
      </c>
      <c r="H188" s="44">
        <f t="shared" si="117"/>
        <v>8</v>
      </c>
      <c r="I188" s="44">
        <f t="shared" si="118"/>
        <v>0</v>
      </c>
      <c r="J188" s="44">
        <f t="shared" si="119"/>
        <v>0</v>
      </c>
      <c r="K188" s="44" t="str">
        <f t="shared" si="120"/>
        <v>40 28 856 0808</v>
      </c>
      <c r="L188" s="44">
        <f t="shared" si="121"/>
        <v>7</v>
      </c>
      <c r="M188" s="44" t="str">
        <f t="shared" si="122"/>
        <v>40 28 954 1533</v>
      </c>
      <c r="N188" s="44">
        <f t="shared" si="123"/>
        <v>12</v>
      </c>
      <c r="O188" s="44" t="str">
        <f t="shared" si="124"/>
        <v>40 28 954 3253</v>
      </c>
      <c r="P188" s="44">
        <f t="shared" si="125"/>
        <v>14</v>
      </c>
      <c r="Q188" s="44">
        <f t="shared" si="126"/>
        <v>0</v>
      </c>
      <c r="R188" s="44">
        <f t="shared" si="127"/>
        <v>0</v>
      </c>
      <c r="S188" s="44">
        <f t="shared" si="128"/>
        <v>0</v>
      </c>
      <c r="T188" s="44">
        <f t="shared" si="129"/>
        <v>0</v>
      </c>
      <c r="U188" s="44">
        <f t="shared" si="130"/>
        <v>0</v>
      </c>
      <c r="V188" s="44">
        <f t="shared" si="131"/>
        <v>0</v>
      </c>
      <c r="W188" s="44">
        <f t="shared" si="132"/>
        <v>0</v>
      </c>
      <c r="X188" s="44">
        <f t="shared" si="133"/>
        <v>0</v>
      </c>
      <c r="Y188" s="44">
        <f t="shared" si="134"/>
        <v>0</v>
      </c>
      <c r="Z188" s="44">
        <f t="shared" si="135"/>
        <v>0</v>
      </c>
      <c r="AA188" s="44">
        <f t="shared" si="136"/>
        <v>0</v>
      </c>
      <c r="AB188" s="44">
        <f t="shared" si="137"/>
        <v>0</v>
      </c>
      <c r="AC188" s="44">
        <f t="shared" si="138"/>
        <v>0</v>
      </c>
      <c r="AD188" s="44">
        <f t="shared" si="139"/>
        <v>0</v>
      </c>
    </row>
    <row r="189" spans="1:30" ht="14.4" customHeight="1" x14ac:dyDescent="0.3">
      <c r="A189" s="82"/>
      <c r="B189" s="67"/>
      <c r="C189" s="44">
        <f t="shared" si="112"/>
        <v>0</v>
      </c>
      <c r="D189" s="44">
        <f t="shared" si="113"/>
        <v>0</v>
      </c>
      <c r="E189" s="44">
        <f t="shared" si="114"/>
        <v>0</v>
      </c>
      <c r="F189" s="44">
        <f t="shared" si="115"/>
        <v>0</v>
      </c>
      <c r="G189" s="44">
        <f t="shared" si="116"/>
        <v>0</v>
      </c>
      <c r="H189" s="44">
        <f t="shared" si="117"/>
        <v>0</v>
      </c>
      <c r="I189" s="44">
        <f t="shared" si="118"/>
        <v>0</v>
      </c>
      <c r="J189" s="44">
        <f t="shared" si="119"/>
        <v>0</v>
      </c>
      <c r="K189" s="44" t="str">
        <f t="shared" si="120"/>
        <v>40 28 959 0236</v>
      </c>
      <c r="L189" s="44">
        <f t="shared" si="121"/>
        <v>6</v>
      </c>
      <c r="M189" s="44" t="str">
        <f t="shared" si="122"/>
        <v>40 28 954 1836</v>
      </c>
      <c r="N189" s="44">
        <f t="shared" si="123"/>
        <v>4</v>
      </c>
      <c r="O189" s="44" t="str">
        <f t="shared" si="124"/>
        <v>40 28 954 3239</v>
      </c>
      <c r="P189" s="44">
        <f t="shared" si="125"/>
        <v>7</v>
      </c>
      <c r="Q189" s="44">
        <f t="shared" si="126"/>
        <v>0</v>
      </c>
      <c r="R189" s="44">
        <f t="shared" si="127"/>
        <v>0</v>
      </c>
      <c r="S189" s="44">
        <f t="shared" si="128"/>
        <v>0</v>
      </c>
      <c r="T189" s="44">
        <f t="shared" si="129"/>
        <v>0</v>
      </c>
      <c r="U189" s="44">
        <f t="shared" si="130"/>
        <v>0</v>
      </c>
      <c r="V189" s="44">
        <f t="shared" si="131"/>
        <v>0</v>
      </c>
      <c r="W189" s="44">
        <f t="shared" si="132"/>
        <v>0</v>
      </c>
      <c r="X189" s="44">
        <f t="shared" si="133"/>
        <v>0</v>
      </c>
      <c r="Y189" s="44">
        <f t="shared" si="134"/>
        <v>0</v>
      </c>
      <c r="Z189" s="44">
        <f t="shared" si="135"/>
        <v>0</v>
      </c>
      <c r="AA189" s="44">
        <f t="shared" si="136"/>
        <v>0</v>
      </c>
      <c r="AB189" s="44">
        <f t="shared" si="137"/>
        <v>0</v>
      </c>
      <c r="AC189" s="44">
        <f t="shared" si="138"/>
        <v>0</v>
      </c>
      <c r="AD189" s="44">
        <f t="shared" si="139"/>
        <v>0</v>
      </c>
    </row>
    <row r="190" spans="1:30" ht="14.4" customHeight="1" x14ac:dyDescent="0.3">
      <c r="A190" s="82"/>
      <c r="B190" s="67"/>
      <c r="C190" s="44">
        <f t="shared" si="112"/>
        <v>0</v>
      </c>
      <c r="D190" s="44">
        <f t="shared" si="113"/>
        <v>0</v>
      </c>
      <c r="E190" s="44">
        <f t="shared" si="114"/>
        <v>0</v>
      </c>
      <c r="F190" s="44">
        <f t="shared" si="115"/>
        <v>0</v>
      </c>
      <c r="G190" s="44">
        <f t="shared" si="116"/>
        <v>0</v>
      </c>
      <c r="H190" s="44">
        <f t="shared" si="117"/>
        <v>0</v>
      </c>
      <c r="I190" s="44">
        <f t="shared" si="118"/>
        <v>0</v>
      </c>
      <c r="J190" s="44">
        <f t="shared" si="119"/>
        <v>0</v>
      </c>
      <c r="K190" s="44" t="str">
        <f t="shared" si="120"/>
        <v>40 28 954 3274</v>
      </c>
      <c r="L190" s="44">
        <f t="shared" si="121"/>
        <v>2</v>
      </c>
      <c r="M190" s="44" t="str">
        <f t="shared" si="122"/>
        <v>40 28 954 3170</v>
      </c>
      <c r="N190" s="44">
        <f t="shared" si="123"/>
        <v>10</v>
      </c>
      <c r="O190" s="44" t="str">
        <f t="shared" si="124"/>
        <v>40 28 954 1577</v>
      </c>
      <c r="P190" s="44">
        <f t="shared" si="125"/>
        <v>7</v>
      </c>
      <c r="Q190" s="44">
        <f t="shared" si="126"/>
        <v>0</v>
      </c>
      <c r="R190" s="44">
        <f t="shared" si="127"/>
        <v>0</v>
      </c>
      <c r="S190" s="44">
        <f t="shared" si="128"/>
        <v>0</v>
      </c>
      <c r="T190" s="44">
        <f t="shared" si="129"/>
        <v>0</v>
      </c>
      <c r="U190" s="44">
        <f t="shared" si="130"/>
        <v>0</v>
      </c>
      <c r="V190" s="44">
        <f t="shared" si="131"/>
        <v>0</v>
      </c>
      <c r="W190" s="44">
        <f t="shared" si="132"/>
        <v>0</v>
      </c>
      <c r="X190" s="44">
        <f t="shared" si="133"/>
        <v>0</v>
      </c>
      <c r="Y190" s="44">
        <f t="shared" si="134"/>
        <v>0</v>
      </c>
      <c r="Z190" s="44">
        <f t="shared" si="135"/>
        <v>0</v>
      </c>
      <c r="AA190" s="44">
        <f t="shared" si="136"/>
        <v>0</v>
      </c>
      <c r="AB190" s="44">
        <f t="shared" si="137"/>
        <v>0</v>
      </c>
      <c r="AC190" s="44">
        <f t="shared" si="138"/>
        <v>0</v>
      </c>
      <c r="AD190" s="44">
        <f t="shared" si="139"/>
        <v>0</v>
      </c>
    </row>
    <row r="191" spans="1:30" ht="14.4" customHeight="1" x14ac:dyDescent="0.3">
      <c r="A191" s="82"/>
      <c r="B191" s="67"/>
      <c r="C191" s="44">
        <f t="shared" si="112"/>
        <v>0</v>
      </c>
      <c r="D191" s="44">
        <f t="shared" si="113"/>
        <v>0</v>
      </c>
      <c r="E191" s="44">
        <f t="shared" si="114"/>
        <v>0</v>
      </c>
      <c r="F191" s="44">
        <f t="shared" si="115"/>
        <v>0</v>
      </c>
      <c r="G191" s="44">
        <f t="shared" si="116"/>
        <v>0</v>
      </c>
      <c r="H191" s="44">
        <f t="shared" si="117"/>
        <v>0</v>
      </c>
      <c r="I191" s="44">
        <f t="shared" si="118"/>
        <v>0</v>
      </c>
      <c r="J191" s="44">
        <f t="shared" si="119"/>
        <v>0</v>
      </c>
      <c r="K191" s="44" t="str">
        <f t="shared" si="120"/>
        <v>40 28 954 3147</v>
      </c>
      <c r="L191" s="44">
        <f t="shared" si="121"/>
        <v>1</v>
      </c>
      <c r="M191" s="44" t="str">
        <f t="shared" si="122"/>
        <v>40 28 954 3171</v>
      </c>
      <c r="N191" s="44">
        <f t="shared" si="123"/>
        <v>23</v>
      </c>
      <c r="O191" s="44" t="str">
        <f t="shared" si="124"/>
        <v>40 28 959 0601</v>
      </c>
      <c r="P191" s="44">
        <f t="shared" si="125"/>
        <v>6</v>
      </c>
      <c r="Q191" s="44">
        <f t="shared" si="126"/>
        <v>0</v>
      </c>
      <c r="R191" s="44">
        <f t="shared" si="127"/>
        <v>0</v>
      </c>
      <c r="S191" s="44">
        <f t="shared" si="128"/>
        <v>0</v>
      </c>
      <c r="T191" s="44">
        <f t="shared" si="129"/>
        <v>0</v>
      </c>
      <c r="U191" s="44">
        <f t="shared" si="130"/>
        <v>0</v>
      </c>
      <c r="V191" s="44">
        <f t="shared" si="131"/>
        <v>0</v>
      </c>
      <c r="W191" s="44">
        <f t="shared" si="132"/>
        <v>0</v>
      </c>
      <c r="X191" s="44">
        <f t="shared" si="133"/>
        <v>0</v>
      </c>
      <c r="Y191" s="44">
        <f t="shared" si="134"/>
        <v>0</v>
      </c>
      <c r="Z191" s="44">
        <f t="shared" si="135"/>
        <v>0</v>
      </c>
      <c r="AA191" s="44">
        <f t="shared" si="136"/>
        <v>0</v>
      </c>
      <c r="AB191" s="44">
        <f t="shared" si="137"/>
        <v>0</v>
      </c>
      <c r="AC191" s="44">
        <f t="shared" si="138"/>
        <v>0</v>
      </c>
      <c r="AD191" s="44">
        <f t="shared" si="139"/>
        <v>0</v>
      </c>
    </row>
    <row r="192" spans="1:30" x14ac:dyDescent="0.3">
      <c r="A192" s="82"/>
      <c r="B192" s="24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77"/>
    </row>
    <row r="193" spans="1:30" ht="14.4" customHeight="1" x14ac:dyDescent="0.3">
      <c r="A193" s="82"/>
      <c r="B193" s="65" t="s">
        <v>15</v>
      </c>
      <c r="C193" s="60" t="str">
        <f t="shared" ref="C193:C208" si="140">+C74</f>
        <v>40 17 810 0254</v>
      </c>
      <c r="D193" s="61">
        <f t="shared" ref="D193:D208" si="141">+D14+D74-D133</f>
        <v>52</v>
      </c>
      <c r="E193" s="60" t="str">
        <f t="shared" ref="E193:E208" si="142">+E74</f>
        <v>40 17 821 0217</v>
      </c>
      <c r="F193" s="61">
        <f t="shared" ref="F193:F208" si="143">+F14+F74-F133</f>
        <v>16</v>
      </c>
      <c r="G193" s="60" t="str">
        <f t="shared" ref="G193:G208" si="144">+G74</f>
        <v>40 17 954 1834</v>
      </c>
      <c r="H193" s="61">
        <f t="shared" ref="H193:H208" si="145">+H14+H74-H133</f>
        <v>16</v>
      </c>
      <c r="I193" s="60">
        <f t="shared" ref="I193:I208" si="146">+I74</f>
        <v>0</v>
      </c>
      <c r="J193" s="61">
        <f t="shared" ref="J193:J208" si="147">+J14+J74-J133</f>
        <v>0</v>
      </c>
      <c r="K193" s="60" t="str">
        <f t="shared" ref="K193:K208" si="148">+K74</f>
        <v>40 28 871 0439</v>
      </c>
      <c r="L193" s="61">
        <f t="shared" ref="L193:L208" si="149">+L14+L74-L133</f>
        <v>29</v>
      </c>
      <c r="M193" s="60" t="str">
        <f t="shared" ref="M193:M208" si="150">+M74</f>
        <v>40 28 957 0381</v>
      </c>
      <c r="N193" s="61">
        <f t="shared" ref="N193:N208" si="151">+N14+N74-N133</f>
        <v>12</v>
      </c>
      <c r="O193" s="60" t="str">
        <f t="shared" ref="O193:O208" si="152">+O74</f>
        <v>40 28 954 3191</v>
      </c>
      <c r="P193" s="61">
        <f t="shared" ref="P193:P208" si="153">+P14+P74-P133</f>
        <v>17</v>
      </c>
      <c r="Q193" s="60">
        <f t="shared" ref="Q193:Q208" si="154">+Q74</f>
        <v>0</v>
      </c>
      <c r="R193" s="61">
        <f t="shared" ref="R193:R208" si="155">+R14+R74-R133</f>
        <v>0</v>
      </c>
      <c r="S193" s="60">
        <f t="shared" ref="S193:S208" si="156">+S74</f>
        <v>0</v>
      </c>
      <c r="T193" s="61">
        <f t="shared" ref="T193:T208" si="157">+T14+T74-T133</f>
        <v>0</v>
      </c>
      <c r="U193" s="60">
        <f t="shared" ref="U193:U208" si="158">+U74</f>
        <v>0</v>
      </c>
      <c r="V193" s="61">
        <f t="shared" ref="V193:V208" si="159">+V14+V74-V133</f>
        <v>0</v>
      </c>
      <c r="W193" s="60">
        <f t="shared" ref="W193:W208" si="160">+W74</f>
        <v>0</v>
      </c>
      <c r="X193" s="61">
        <f t="shared" ref="X193:X208" si="161">+X14+X74-X133</f>
        <v>0</v>
      </c>
      <c r="Y193" s="60">
        <f t="shared" ref="Y193:Y208" si="162">+Y74</f>
        <v>0</v>
      </c>
      <c r="Z193" s="61">
        <f t="shared" ref="Z193:Z208" si="163">+Z14+Z74-Z133</f>
        <v>0</v>
      </c>
      <c r="AA193" s="60">
        <f t="shared" ref="AA193:AA208" si="164">+AA74</f>
        <v>0</v>
      </c>
      <c r="AB193" s="61">
        <f t="shared" ref="AB193:AB208" si="165">+AB14+AB74-AB133</f>
        <v>0</v>
      </c>
      <c r="AC193" s="60">
        <f t="shared" ref="AC193:AC208" si="166">+AC74</f>
        <v>0</v>
      </c>
      <c r="AD193" s="61">
        <f t="shared" ref="AD193:AD208" si="167">+AD14+AD74-AD133</f>
        <v>0</v>
      </c>
    </row>
    <row r="194" spans="1:30" ht="14.4" customHeight="1" x14ac:dyDescent="0.3">
      <c r="A194" s="82"/>
      <c r="B194" s="65"/>
      <c r="C194" s="60" t="str">
        <f t="shared" si="140"/>
        <v>40 17 810 0255</v>
      </c>
      <c r="D194" s="61">
        <f t="shared" si="141"/>
        <v>4</v>
      </c>
      <c r="E194" s="60" t="str">
        <f t="shared" si="142"/>
        <v>40 17 821 0219</v>
      </c>
      <c r="F194" s="61">
        <f t="shared" si="143"/>
        <v>16</v>
      </c>
      <c r="G194" s="60" t="str">
        <f t="shared" si="144"/>
        <v>40 17 954 0997</v>
      </c>
      <c r="H194" s="61">
        <f t="shared" si="145"/>
        <v>12</v>
      </c>
      <c r="I194" s="60">
        <f t="shared" si="146"/>
        <v>0</v>
      </c>
      <c r="J194" s="61">
        <f t="shared" si="147"/>
        <v>0</v>
      </c>
      <c r="K194" s="60" t="str">
        <f t="shared" si="148"/>
        <v>40 28 871 0429</v>
      </c>
      <c r="L194" s="61">
        <f t="shared" si="149"/>
        <v>20</v>
      </c>
      <c r="M194" s="60" t="str">
        <f t="shared" si="150"/>
        <v>40 28 959 0273</v>
      </c>
      <c r="N194" s="61">
        <f t="shared" si="151"/>
        <v>4</v>
      </c>
      <c r="O194" s="60" t="str">
        <f t="shared" si="152"/>
        <v>40 28 959 0436</v>
      </c>
      <c r="P194" s="61">
        <f t="shared" si="153"/>
        <v>15</v>
      </c>
      <c r="Q194" s="60">
        <f t="shared" si="154"/>
        <v>0</v>
      </c>
      <c r="R194" s="61">
        <f t="shared" si="155"/>
        <v>0</v>
      </c>
      <c r="S194" s="60">
        <f t="shared" si="156"/>
        <v>0</v>
      </c>
      <c r="T194" s="61">
        <f t="shared" si="157"/>
        <v>0</v>
      </c>
      <c r="U194" s="60">
        <f t="shared" si="158"/>
        <v>0</v>
      </c>
      <c r="V194" s="61">
        <f t="shared" si="159"/>
        <v>0</v>
      </c>
      <c r="W194" s="60">
        <f t="shared" si="160"/>
        <v>0</v>
      </c>
      <c r="X194" s="61">
        <f t="shared" si="161"/>
        <v>0</v>
      </c>
      <c r="Y194" s="60">
        <f t="shared" si="162"/>
        <v>0</v>
      </c>
      <c r="Z194" s="61">
        <f t="shared" si="163"/>
        <v>0</v>
      </c>
      <c r="AA194" s="60">
        <f t="shared" si="164"/>
        <v>0</v>
      </c>
      <c r="AB194" s="61">
        <f t="shared" si="165"/>
        <v>0</v>
      </c>
      <c r="AC194" s="60">
        <f t="shared" si="166"/>
        <v>0</v>
      </c>
      <c r="AD194" s="61">
        <f t="shared" si="167"/>
        <v>0</v>
      </c>
    </row>
    <row r="195" spans="1:30" ht="14.4" customHeight="1" x14ac:dyDescent="0.3">
      <c r="A195" s="82"/>
      <c r="B195" s="65"/>
      <c r="C195" s="60" t="str">
        <f t="shared" si="140"/>
        <v>40 17 821 0127</v>
      </c>
      <c r="D195" s="61">
        <f t="shared" si="141"/>
        <v>5</v>
      </c>
      <c r="E195" s="60" t="str">
        <f t="shared" si="142"/>
        <v>40 17 620 0101</v>
      </c>
      <c r="F195" s="61">
        <f t="shared" si="143"/>
        <v>32</v>
      </c>
      <c r="G195" s="60" t="str">
        <f t="shared" si="144"/>
        <v>40 17 954 1759</v>
      </c>
      <c r="H195" s="61">
        <f t="shared" si="145"/>
        <v>11</v>
      </c>
      <c r="I195" s="60">
        <f t="shared" si="146"/>
        <v>0</v>
      </c>
      <c r="J195" s="61">
        <f t="shared" si="147"/>
        <v>0</v>
      </c>
      <c r="K195" s="60" t="str">
        <f t="shared" si="148"/>
        <v>40 28 871 0438</v>
      </c>
      <c r="L195" s="61">
        <f t="shared" si="149"/>
        <v>14</v>
      </c>
      <c r="M195" s="60" t="str">
        <f t="shared" si="150"/>
        <v>40 28 959 0435</v>
      </c>
      <c r="N195" s="61">
        <f t="shared" si="151"/>
        <v>3</v>
      </c>
      <c r="O195" s="60" t="str">
        <f t="shared" si="152"/>
        <v>40 28 959 0586</v>
      </c>
      <c r="P195" s="61">
        <f t="shared" si="153"/>
        <v>10</v>
      </c>
      <c r="Q195" s="60">
        <f t="shared" si="154"/>
        <v>0</v>
      </c>
      <c r="R195" s="61">
        <f t="shared" si="155"/>
        <v>0</v>
      </c>
      <c r="S195" s="60">
        <f t="shared" si="156"/>
        <v>0</v>
      </c>
      <c r="T195" s="61">
        <f t="shared" si="157"/>
        <v>0</v>
      </c>
      <c r="U195" s="60">
        <f t="shared" si="158"/>
        <v>0</v>
      </c>
      <c r="V195" s="61">
        <f t="shared" si="159"/>
        <v>0</v>
      </c>
      <c r="W195" s="60">
        <f t="shared" si="160"/>
        <v>0</v>
      </c>
      <c r="X195" s="61">
        <f t="shared" si="161"/>
        <v>0</v>
      </c>
      <c r="Y195" s="60">
        <f t="shared" si="162"/>
        <v>0</v>
      </c>
      <c r="Z195" s="61">
        <f t="shared" si="163"/>
        <v>0</v>
      </c>
      <c r="AA195" s="60">
        <f t="shared" si="164"/>
        <v>0</v>
      </c>
      <c r="AB195" s="61">
        <f t="shared" si="165"/>
        <v>0</v>
      </c>
      <c r="AC195" s="60">
        <f t="shared" si="166"/>
        <v>0</v>
      </c>
      <c r="AD195" s="61">
        <f t="shared" si="167"/>
        <v>0</v>
      </c>
    </row>
    <row r="196" spans="1:30" ht="14.4" customHeight="1" x14ac:dyDescent="0.3">
      <c r="A196" s="82"/>
      <c r="B196" s="65"/>
      <c r="C196" s="60" t="str">
        <f t="shared" si="140"/>
        <v>40 17 810 0247</v>
      </c>
      <c r="D196" s="61">
        <f t="shared" si="141"/>
        <v>49</v>
      </c>
      <c r="E196" s="60" t="str">
        <f t="shared" si="142"/>
        <v>40 17 821 0104</v>
      </c>
      <c r="F196" s="61">
        <f t="shared" si="143"/>
        <v>9</v>
      </c>
      <c r="G196" s="60" t="str">
        <f t="shared" si="144"/>
        <v>40 17 954 0995</v>
      </c>
      <c r="H196" s="61">
        <f t="shared" si="145"/>
        <v>11</v>
      </c>
      <c r="I196" s="60">
        <f t="shared" si="146"/>
        <v>0</v>
      </c>
      <c r="J196" s="61">
        <f t="shared" si="147"/>
        <v>0</v>
      </c>
      <c r="K196" s="60" t="str">
        <f t="shared" si="148"/>
        <v>40 28 857 0401</v>
      </c>
      <c r="L196" s="61">
        <f t="shared" si="149"/>
        <v>10</v>
      </c>
      <c r="M196" s="60" t="str">
        <f t="shared" si="150"/>
        <v>40 28 954 1531</v>
      </c>
      <c r="N196" s="61">
        <f t="shared" si="151"/>
        <v>16</v>
      </c>
      <c r="O196" s="60" t="str">
        <f t="shared" si="152"/>
        <v>40 28 959 0274</v>
      </c>
      <c r="P196" s="61">
        <f t="shared" si="153"/>
        <v>11</v>
      </c>
      <c r="Q196" s="60">
        <f t="shared" si="154"/>
        <v>0</v>
      </c>
      <c r="R196" s="61">
        <f t="shared" si="155"/>
        <v>0</v>
      </c>
      <c r="S196" s="60">
        <f t="shared" si="156"/>
        <v>0</v>
      </c>
      <c r="T196" s="61">
        <f t="shared" si="157"/>
        <v>0</v>
      </c>
      <c r="U196" s="60">
        <f t="shared" si="158"/>
        <v>0</v>
      </c>
      <c r="V196" s="61">
        <f t="shared" si="159"/>
        <v>0</v>
      </c>
      <c r="W196" s="60">
        <f t="shared" si="160"/>
        <v>0</v>
      </c>
      <c r="X196" s="61">
        <f t="shared" si="161"/>
        <v>0</v>
      </c>
      <c r="Y196" s="60">
        <f t="shared" si="162"/>
        <v>0</v>
      </c>
      <c r="Z196" s="61">
        <f t="shared" si="163"/>
        <v>0</v>
      </c>
      <c r="AA196" s="60">
        <f t="shared" si="164"/>
        <v>0</v>
      </c>
      <c r="AB196" s="61">
        <f t="shared" si="165"/>
        <v>0</v>
      </c>
      <c r="AC196" s="60">
        <f t="shared" si="166"/>
        <v>0</v>
      </c>
      <c r="AD196" s="61">
        <f t="shared" si="167"/>
        <v>0</v>
      </c>
    </row>
    <row r="197" spans="1:30" ht="14.4" customHeight="1" x14ac:dyDescent="0.3">
      <c r="A197" s="82"/>
      <c r="B197" s="65"/>
      <c r="C197" s="60">
        <f t="shared" si="140"/>
        <v>0</v>
      </c>
      <c r="D197" s="61">
        <f t="shared" si="141"/>
        <v>0</v>
      </c>
      <c r="E197" s="60" t="str">
        <f t="shared" si="142"/>
        <v>40 17 821 0269</v>
      </c>
      <c r="F197" s="61">
        <f t="shared" si="143"/>
        <v>16</v>
      </c>
      <c r="G197" s="60" t="str">
        <f t="shared" si="144"/>
        <v>40 17 954 1869</v>
      </c>
      <c r="H197" s="61">
        <f t="shared" si="145"/>
        <v>2</v>
      </c>
      <c r="I197" s="60">
        <f t="shared" si="146"/>
        <v>0</v>
      </c>
      <c r="J197" s="61">
        <f t="shared" si="147"/>
        <v>0</v>
      </c>
      <c r="K197" s="60" t="str">
        <f t="shared" si="148"/>
        <v>40 28 871 0326</v>
      </c>
      <c r="L197" s="61">
        <f t="shared" si="149"/>
        <v>14</v>
      </c>
      <c r="M197" s="60" t="str">
        <f t="shared" si="150"/>
        <v>40 28 954  1704</v>
      </c>
      <c r="N197" s="61">
        <f t="shared" si="151"/>
        <v>10</v>
      </c>
      <c r="O197" s="60" t="str">
        <f t="shared" si="152"/>
        <v>40 28 954 1862</v>
      </c>
      <c r="P197" s="61">
        <f t="shared" si="153"/>
        <v>3</v>
      </c>
      <c r="Q197" s="60">
        <f t="shared" si="154"/>
        <v>0</v>
      </c>
      <c r="R197" s="61">
        <f t="shared" si="155"/>
        <v>0</v>
      </c>
      <c r="S197" s="60">
        <f t="shared" si="156"/>
        <v>0</v>
      </c>
      <c r="T197" s="61">
        <f t="shared" si="157"/>
        <v>0</v>
      </c>
      <c r="U197" s="60">
        <f t="shared" si="158"/>
        <v>0</v>
      </c>
      <c r="V197" s="61">
        <f t="shared" si="159"/>
        <v>0</v>
      </c>
      <c r="W197" s="60">
        <f t="shared" si="160"/>
        <v>0</v>
      </c>
      <c r="X197" s="61">
        <f t="shared" si="161"/>
        <v>0</v>
      </c>
      <c r="Y197" s="60">
        <f t="shared" si="162"/>
        <v>0</v>
      </c>
      <c r="Z197" s="61">
        <f t="shared" si="163"/>
        <v>0</v>
      </c>
      <c r="AA197" s="60">
        <f t="shared" si="164"/>
        <v>0</v>
      </c>
      <c r="AB197" s="61">
        <f t="shared" si="165"/>
        <v>0</v>
      </c>
      <c r="AC197" s="60">
        <f t="shared" si="166"/>
        <v>0</v>
      </c>
      <c r="AD197" s="61">
        <f t="shared" si="167"/>
        <v>0</v>
      </c>
    </row>
    <row r="198" spans="1:30" ht="14.4" customHeight="1" x14ac:dyDescent="0.3">
      <c r="A198" s="82"/>
      <c r="B198" s="65"/>
      <c r="C198" s="60">
        <f t="shared" si="140"/>
        <v>0</v>
      </c>
      <c r="D198" s="61">
        <f t="shared" si="141"/>
        <v>0</v>
      </c>
      <c r="E198" s="60">
        <f t="shared" si="142"/>
        <v>0</v>
      </c>
      <c r="F198" s="61">
        <f t="shared" si="143"/>
        <v>0</v>
      </c>
      <c r="G198" s="60">
        <f t="shared" si="144"/>
        <v>0</v>
      </c>
      <c r="H198" s="61">
        <f t="shared" si="145"/>
        <v>0</v>
      </c>
      <c r="I198" s="60">
        <f t="shared" si="146"/>
        <v>0</v>
      </c>
      <c r="J198" s="61">
        <f t="shared" si="147"/>
        <v>0</v>
      </c>
      <c r="K198" s="60" t="str">
        <f t="shared" si="148"/>
        <v>40 28 971 0218</v>
      </c>
      <c r="L198" s="61">
        <f t="shared" si="149"/>
        <v>32</v>
      </c>
      <c r="M198" s="60" t="str">
        <f t="shared" si="150"/>
        <v>40 28 954 2125</v>
      </c>
      <c r="N198" s="61">
        <f t="shared" si="151"/>
        <v>15</v>
      </c>
      <c r="O198" s="60" t="str">
        <f t="shared" si="152"/>
        <v>40 28 957 0382</v>
      </c>
      <c r="P198" s="61">
        <f t="shared" si="153"/>
        <v>3</v>
      </c>
      <c r="Q198" s="60">
        <f t="shared" si="154"/>
        <v>0</v>
      </c>
      <c r="R198" s="61">
        <f t="shared" si="155"/>
        <v>0</v>
      </c>
      <c r="S198" s="60">
        <f t="shared" si="156"/>
        <v>0</v>
      </c>
      <c r="T198" s="61">
        <f t="shared" si="157"/>
        <v>0</v>
      </c>
      <c r="U198" s="60">
        <f t="shared" si="158"/>
        <v>0</v>
      </c>
      <c r="V198" s="61">
        <f t="shared" si="159"/>
        <v>0</v>
      </c>
      <c r="W198" s="60">
        <f t="shared" si="160"/>
        <v>0</v>
      </c>
      <c r="X198" s="61">
        <f t="shared" si="161"/>
        <v>0</v>
      </c>
      <c r="Y198" s="60">
        <f t="shared" si="162"/>
        <v>0</v>
      </c>
      <c r="Z198" s="61">
        <f t="shared" si="163"/>
        <v>0</v>
      </c>
      <c r="AA198" s="60">
        <f t="shared" si="164"/>
        <v>0</v>
      </c>
      <c r="AB198" s="61">
        <f t="shared" si="165"/>
        <v>0</v>
      </c>
      <c r="AC198" s="60">
        <f t="shared" si="166"/>
        <v>0</v>
      </c>
      <c r="AD198" s="61">
        <f t="shared" si="167"/>
        <v>0</v>
      </c>
    </row>
    <row r="199" spans="1:30" ht="14.4" customHeight="1" x14ac:dyDescent="0.3">
      <c r="A199" s="82"/>
      <c r="B199" s="65"/>
      <c r="C199" s="60">
        <f t="shared" si="140"/>
        <v>0</v>
      </c>
      <c r="D199" s="61">
        <f t="shared" si="141"/>
        <v>0</v>
      </c>
      <c r="E199" s="60">
        <f t="shared" si="142"/>
        <v>0</v>
      </c>
      <c r="F199" s="61">
        <f t="shared" si="143"/>
        <v>0</v>
      </c>
      <c r="G199" s="60">
        <f t="shared" si="144"/>
        <v>0</v>
      </c>
      <c r="H199" s="61">
        <f t="shared" si="145"/>
        <v>0</v>
      </c>
      <c r="I199" s="60">
        <f t="shared" si="146"/>
        <v>0</v>
      </c>
      <c r="J199" s="61">
        <f t="shared" si="147"/>
        <v>0</v>
      </c>
      <c r="K199" s="60">
        <f t="shared" si="148"/>
        <v>0</v>
      </c>
      <c r="L199" s="61">
        <f t="shared" si="149"/>
        <v>0</v>
      </c>
      <c r="M199" s="60" t="str">
        <f t="shared" si="150"/>
        <v>40 28 954 2149</v>
      </c>
      <c r="N199" s="61">
        <f t="shared" si="151"/>
        <v>45</v>
      </c>
      <c r="O199" s="60" t="str">
        <f t="shared" si="152"/>
        <v>40 28 013 0002</v>
      </c>
      <c r="P199" s="61">
        <f t="shared" si="153"/>
        <v>1</v>
      </c>
      <c r="Q199" s="60">
        <f t="shared" si="154"/>
        <v>0</v>
      </c>
      <c r="R199" s="61">
        <f t="shared" si="155"/>
        <v>0</v>
      </c>
      <c r="S199" s="60">
        <f t="shared" si="156"/>
        <v>0</v>
      </c>
      <c r="T199" s="61">
        <f t="shared" si="157"/>
        <v>0</v>
      </c>
      <c r="U199" s="60">
        <f t="shared" si="158"/>
        <v>0</v>
      </c>
      <c r="V199" s="61">
        <f t="shared" si="159"/>
        <v>0</v>
      </c>
      <c r="W199" s="60">
        <f t="shared" si="160"/>
        <v>0</v>
      </c>
      <c r="X199" s="61">
        <f t="shared" si="161"/>
        <v>0</v>
      </c>
      <c r="Y199" s="60">
        <f t="shared" si="162"/>
        <v>0</v>
      </c>
      <c r="Z199" s="61">
        <f t="shared" si="163"/>
        <v>0</v>
      </c>
      <c r="AA199" s="60">
        <f t="shared" si="164"/>
        <v>0</v>
      </c>
      <c r="AB199" s="61">
        <f t="shared" si="165"/>
        <v>0</v>
      </c>
      <c r="AC199" s="60">
        <f t="shared" si="166"/>
        <v>0</v>
      </c>
      <c r="AD199" s="61">
        <f t="shared" si="167"/>
        <v>0</v>
      </c>
    </row>
    <row r="200" spans="1:30" ht="14.4" customHeight="1" x14ac:dyDescent="0.3">
      <c r="A200" s="82"/>
      <c r="B200" s="65"/>
      <c r="C200" s="60">
        <f t="shared" si="140"/>
        <v>0</v>
      </c>
      <c r="D200" s="61">
        <f t="shared" si="141"/>
        <v>0</v>
      </c>
      <c r="E200" s="60">
        <f t="shared" si="142"/>
        <v>0</v>
      </c>
      <c r="F200" s="61">
        <f t="shared" si="143"/>
        <v>0</v>
      </c>
      <c r="G200" s="60">
        <f t="shared" si="144"/>
        <v>0</v>
      </c>
      <c r="H200" s="61">
        <f t="shared" si="145"/>
        <v>0</v>
      </c>
      <c r="I200" s="60">
        <f t="shared" si="146"/>
        <v>0</v>
      </c>
      <c r="J200" s="61">
        <f t="shared" si="147"/>
        <v>0</v>
      </c>
      <c r="K200" s="60">
        <f t="shared" si="148"/>
        <v>0</v>
      </c>
      <c r="L200" s="61">
        <f t="shared" si="149"/>
        <v>0</v>
      </c>
      <c r="M200" s="60" t="str">
        <f t="shared" si="150"/>
        <v>40 28 959 0682</v>
      </c>
      <c r="N200" s="61">
        <f t="shared" si="151"/>
        <v>30</v>
      </c>
      <c r="O200" s="60" t="str">
        <f t="shared" si="152"/>
        <v>40 28 959 0435</v>
      </c>
      <c r="P200" s="61">
        <f t="shared" si="153"/>
        <v>1</v>
      </c>
      <c r="Q200" s="60">
        <f t="shared" si="154"/>
        <v>0</v>
      </c>
      <c r="R200" s="61">
        <f t="shared" si="155"/>
        <v>0</v>
      </c>
      <c r="S200" s="60">
        <f t="shared" si="156"/>
        <v>0</v>
      </c>
      <c r="T200" s="61">
        <f t="shared" si="157"/>
        <v>0</v>
      </c>
      <c r="U200" s="60">
        <f t="shared" si="158"/>
        <v>0</v>
      </c>
      <c r="V200" s="61">
        <f t="shared" si="159"/>
        <v>0</v>
      </c>
      <c r="W200" s="60">
        <f t="shared" si="160"/>
        <v>0</v>
      </c>
      <c r="X200" s="61">
        <f t="shared" si="161"/>
        <v>0</v>
      </c>
      <c r="Y200" s="60">
        <f t="shared" si="162"/>
        <v>0</v>
      </c>
      <c r="Z200" s="61">
        <f t="shared" si="163"/>
        <v>0</v>
      </c>
      <c r="AA200" s="60">
        <f t="shared" si="164"/>
        <v>0</v>
      </c>
      <c r="AB200" s="61">
        <f t="shared" si="165"/>
        <v>0</v>
      </c>
      <c r="AC200" s="60">
        <f t="shared" si="166"/>
        <v>0</v>
      </c>
      <c r="AD200" s="61">
        <f t="shared" si="167"/>
        <v>0</v>
      </c>
    </row>
    <row r="201" spans="1:30" ht="14.4" customHeight="1" x14ac:dyDescent="0.3">
      <c r="A201" s="82"/>
      <c r="B201" s="65"/>
      <c r="C201" s="60">
        <f t="shared" si="140"/>
        <v>0</v>
      </c>
      <c r="D201" s="61">
        <f t="shared" si="141"/>
        <v>0</v>
      </c>
      <c r="E201" s="60">
        <f t="shared" si="142"/>
        <v>0</v>
      </c>
      <c r="F201" s="61">
        <f t="shared" si="143"/>
        <v>0</v>
      </c>
      <c r="G201" s="60">
        <f t="shared" si="144"/>
        <v>0</v>
      </c>
      <c r="H201" s="61">
        <f t="shared" si="145"/>
        <v>0</v>
      </c>
      <c r="I201" s="60">
        <f t="shared" si="146"/>
        <v>0</v>
      </c>
      <c r="J201" s="61">
        <f t="shared" si="147"/>
        <v>0</v>
      </c>
      <c r="K201" s="60">
        <f t="shared" si="148"/>
        <v>0</v>
      </c>
      <c r="L201" s="61">
        <f t="shared" si="149"/>
        <v>0</v>
      </c>
      <c r="M201" s="60" t="str">
        <f t="shared" si="150"/>
        <v>40 28 954 2128</v>
      </c>
      <c r="N201" s="61">
        <f t="shared" si="151"/>
        <v>30</v>
      </c>
      <c r="O201" s="60" t="str">
        <f t="shared" si="152"/>
        <v>40 28 957 0383</v>
      </c>
      <c r="P201" s="61">
        <f t="shared" si="153"/>
        <v>1</v>
      </c>
      <c r="Q201" s="60">
        <f t="shared" si="154"/>
        <v>0</v>
      </c>
      <c r="R201" s="61">
        <f t="shared" si="155"/>
        <v>0</v>
      </c>
      <c r="S201" s="60">
        <f t="shared" si="156"/>
        <v>0</v>
      </c>
      <c r="T201" s="61">
        <f t="shared" si="157"/>
        <v>0</v>
      </c>
      <c r="U201" s="60">
        <f t="shared" si="158"/>
        <v>0</v>
      </c>
      <c r="V201" s="61">
        <f t="shared" si="159"/>
        <v>0</v>
      </c>
      <c r="W201" s="60">
        <f t="shared" si="160"/>
        <v>0</v>
      </c>
      <c r="X201" s="61">
        <f t="shared" si="161"/>
        <v>0</v>
      </c>
      <c r="Y201" s="60">
        <f t="shared" si="162"/>
        <v>0</v>
      </c>
      <c r="Z201" s="61">
        <f t="shared" si="163"/>
        <v>0</v>
      </c>
      <c r="AA201" s="60">
        <f t="shared" si="164"/>
        <v>0</v>
      </c>
      <c r="AB201" s="61">
        <f t="shared" si="165"/>
        <v>0</v>
      </c>
      <c r="AC201" s="60">
        <f t="shared" si="166"/>
        <v>0</v>
      </c>
      <c r="AD201" s="61">
        <f t="shared" si="167"/>
        <v>0</v>
      </c>
    </row>
    <row r="202" spans="1:30" ht="14.4" customHeight="1" x14ac:dyDescent="0.3">
      <c r="A202" s="82"/>
      <c r="B202" s="65"/>
      <c r="C202" s="60">
        <f t="shared" si="140"/>
        <v>0</v>
      </c>
      <c r="D202" s="61">
        <f t="shared" si="141"/>
        <v>0</v>
      </c>
      <c r="E202" s="60">
        <f t="shared" si="142"/>
        <v>0</v>
      </c>
      <c r="F202" s="61">
        <f t="shared" si="143"/>
        <v>0</v>
      </c>
      <c r="G202" s="60">
        <f t="shared" si="144"/>
        <v>0</v>
      </c>
      <c r="H202" s="61">
        <f t="shared" si="145"/>
        <v>0</v>
      </c>
      <c r="I202" s="60">
        <f t="shared" si="146"/>
        <v>0</v>
      </c>
      <c r="J202" s="61">
        <f t="shared" si="147"/>
        <v>0</v>
      </c>
      <c r="K202" s="60">
        <f t="shared" si="148"/>
        <v>0</v>
      </c>
      <c r="L202" s="61">
        <f t="shared" si="149"/>
        <v>0</v>
      </c>
      <c r="M202" s="60" t="str">
        <f t="shared" si="150"/>
        <v>40 28 959 0683</v>
      </c>
      <c r="N202" s="61">
        <f t="shared" si="151"/>
        <v>30</v>
      </c>
      <c r="O202" s="60" t="str">
        <f t="shared" si="152"/>
        <v>40 28 954 3242</v>
      </c>
      <c r="P202" s="61">
        <f t="shared" si="153"/>
        <v>8</v>
      </c>
      <c r="Q202" s="60">
        <f t="shared" si="154"/>
        <v>0</v>
      </c>
      <c r="R202" s="61">
        <f t="shared" si="155"/>
        <v>0</v>
      </c>
      <c r="S202" s="60">
        <f t="shared" si="156"/>
        <v>0</v>
      </c>
      <c r="T202" s="61">
        <f t="shared" si="157"/>
        <v>0</v>
      </c>
      <c r="U202" s="60">
        <f t="shared" si="158"/>
        <v>0</v>
      </c>
      <c r="V202" s="61">
        <f t="shared" si="159"/>
        <v>0</v>
      </c>
      <c r="W202" s="60">
        <f t="shared" si="160"/>
        <v>0</v>
      </c>
      <c r="X202" s="61">
        <f t="shared" si="161"/>
        <v>0</v>
      </c>
      <c r="Y202" s="60">
        <f t="shared" si="162"/>
        <v>0</v>
      </c>
      <c r="Z202" s="61">
        <f t="shared" si="163"/>
        <v>0</v>
      </c>
      <c r="AA202" s="60">
        <f t="shared" si="164"/>
        <v>0</v>
      </c>
      <c r="AB202" s="61">
        <f t="shared" si="165"/>
        <v>0</v>
      </c>
      <c r="AC202" s="60">
        <f t="shared" si="166"/>
        <v>0</v>
      </c>
      <c r="AD202" s="61">
        <f t="shared" si="167"/>
        <v>0</v>
      </c>
    </row>
    <row r="203" spans="1:30" ht="14.4" customHeight="1" x14ac:dyDescent="0.3">
      <c r="A203" s="82"/>
      <c r="B203" s="65"/>
      <c r="C203" s="60">
        <f t="shared" si="140"/>
        <v>0</v>
      </c>
      <c r="D203" s="61">
        <f t="shared" si="141"/>
        <v>0</v>
      </c>
      <c r="E203" s="60">
        <f t="shared" si="142"/>
        <v>0</v>
      </c>
      <c r="F203" s="61">
        <f t="shared" si="143"/>
        <v>0</v>
      </c>
      <c r="G203" s="60">
        <f t="shared" si="144"/>
        <v>0</v>
      </c>
      <c r="H203" s="61">
        <f t="shared" si="145"/>
        <v>0</v>
      </c>
      <c r="I203" s="60">
        <f t="shared" si="146"/>
        <v>0</v>
      </c>
      <c r="J203" s="61">
        <f t="shared" si="147"/>
        <v>0</v>
      </c>
      <c r="K203" s="60">
        <f t="shared" si="148"/>
        <v>0</v>
      </c>
      <c r="L203" s="61">
        <f t="shared" si="149"/>
        <v>0</v>
      </c>
      <c r="M203" s="60" t="str">
        <f t="shared" si="150"/>
        <v>40 28 954 3447</v>
      </c>
      <c r="N203" s="61">
        <f t="shared" si="151"/>
        <v>10</v>
      </c>
      <c r="O203" s="60" t="str">
        <f t="shared" si="152"/>
        <v>40 28 857 0426</v>
      </c>
      <c r="P203" s="61">
        <f t="shared" si="153"/>
        <v>16</v>
      </c>
      <c r="Q203" s="60">
        <f t="shared" si="154"/>
        <v>0</v>
      </c>
      <c r="R203" s="61">
        <f t="shared" si="155"/>
        <v>0</v>
      </c>
      <c r="S203" s="60">
        <f t="shared" si="156"/>
        <v>0</v>
      </c>
      <c r="T203" s="61">
        <f t="shared" si="157"/>
        <v>0</v>
      </c>
      <c r="U203" s="60">
        <f t="shared" si="158"/>
        <v>0</v>
      </c>
      <c r="V203" s="61">
        <f t="shared" si="159"/>
        <v>0</v>
      </c>
      <c r="W203" s="60">
        <f t="shared" si="160"/>
        <v>0</v>
      </c>
      <c r="X203" s="61">
        <f t="shared" si="161"/>
        <v>0</v>
      </c>
      <c r="Y203" s="60">
        <f t="shared" si="162"/>
        <v>0</v>
      </c>
      <c r="Z203" s="61">
        <f t="shared" si="163"/>
        <v>0</v>
      </c>
      <c r="AA203" s="60">
        <f t="shared" si="164"/>
        <v>0</v>
      </c>
      <c r="AB203" s="61">
        <f t="shared" si="165"/>
        <v>0</v>
      </c>
      <c r="AC203" s="60">
        <f t="shared" si="166"/>
        <v>0</v>
      </c>
      <c r="AD203" s="61">
        <f t="shared" si="167"/>
        <v>0</v>
      </c>
    </row>
    <row r="204" spans="1:30" ht="14.4" customHeight="1" x14ac:dyDescent="0.3">
      <c r="A204" s="82"/>
      <c r="B204" s="65"/>
      <c r="C204" s="60">
        <f t="shared" si="140"/>
        <v>0</v>
      </c>
      <c r="D204" s="61">
        <f t="shared" si="141"/>
        <v>0</v>
      </c>
      <c r="E204" s="60">
        <f t="shared" si="142"/>
        <v>0</v>
      </c>
      <c r="F204" s="61">
        <f t="shared" si="143"/>
        <v>0</v>
      </c>
      <c r="G204" s="60">
        <f t="shared" si="144"/>
        <v>0</v>
      </c>
      <c r="H204" s="61">
        <f t="shared" si="145"/>
        <v>0</v>
      </c>
      <c r="I204" s="60">
        <f t="shared" si="146"/>
        <v>0</v>
      </c>
      <c r="J204" s="61">
        <f t="shared" si="147"/>
        <v>0</v>
      </c>
      <c r="K204" s="60">
        <f t="shared" si="148"/>
        <v>0</v>
      </c>
      <c r="L204" s="61">
        <f t="shared" si="149"/>
        <v>0</v>
      </c>
      <c r="M204" s="60" t="str">
        <f t="shared" si="150"/>
        <v>40 28 957 0801</v>
      </c>
      <c r="N204" s="61">
        <f t="shared" si="151"/>
        <v>7</v>
      </c>
      <c r="O204" s="60" t="str">
        <f t="shared" si="152"/>
        <v>40 28 954 3200</v>
      </c>
      <c r="P204" s="61">
        <f t="shared" si="153"/>
        <v>9</v>
      </c>
      <c r="Q204" s="60">
        <f t="shared" si="154"/>
        <v>0</v>
      </c>
      <c r="R204" s="61">
        <f t="shared" si="155"/>
        <v>0</v>
      </c>
      <c r="S204" s="60">
        <f t="shared" si="156"/>
        <v>0</v>
      </c>
      <c r="T204" s="61">
        <f t="shared" si="157"/>
        <v>0</v>
      </c>
      <c r="U204" s="60">
        <f t="shared" si="158"/>
        <v>0</v>
      </c>
      <c r="V204" s="61">
        <f t="shared" si="159"/>
        <v>0</v>
      </c>
      <c r="W204" s="60">
        <f t="shared" si="160"/>
        <v>0</v>
      </c>
      <c r="X204" s="61">
        <f t="shared" si="161"/>
        <v>0</v>
      </c>
      <c r="Y204" s="60">
        <f t="shared" si="162"/>
        <v>0</v>
      </c>
      <c r="Z204" s="61">
        <f t="shared" si="163"/>
        <v>0</v>
      </c>
      <c r="AA204" s="60">
        <f t="shared" si="164"/>
        <v>0</v>
      </c>
      <c r="AB204" s="61">
        <f t="shared" si="165"/>
        <v>0</v>
      </c>
      <c r="AC204" s="60">
        <f t="shared" si="166"/>
        <v>0</v>
      </c>
      <c r="AD204" s="61">
        <f t="shared" si="167"/>
        <v>0</v>
      </c>
    </row>
    <row r="205" spans="1:30" ht="14.4" customHeight="1" x14ac:dyDescent="0.3">
      <c r="A205" s="82"/>
      <c r="B205" s="65"/>
      <c r="C205" s="60">
        <f t="shared" si="140"/>
        <v>0</v>
      </c>
      <c r="D205" s="61">
        <f t="shared" si="141"/>
        <v>0</v>
      </c>
      <c r="E205" s="60">
        <f t="shared" si="142"/>
        <v>0</v>
      </c>
      <c r="F205" s="61">
        <f t="shared" si="143"/>
        <v>0</v>
      </c>
      <c r="G205" s="60">
        <f t="shared" si="144"/>
        <v>0</v>
      </c>
      <c r="H205" s="61">
        <f t="shared" si="145"/>
        <v>0</v>
      </c>
      <c r="I205" s="60">
        <f t="shared" si="146"/>
        <v>0</v>
      </c>
      <c r="J205" s="61">
        <f t="shared" si="147"/>
        <v>0</v>
      </c>
      <c r="K205" s="60">
        <f t="shared" si="148"/>
        <v>0</v>
      </c>
      <c r="L205" s="61">
        <f t="shared" si="149"/>
        <v>0</v>
      </c>
      <c r="M205" s="60" t="str">
        <f t="shared" si="150"/>
        <v>40 28 954 2126</v>
      </c>
      <c r="N205" s="61">
        <f t="shared" si="151"/>
        <v>15</v>
      </c>
      <c r="O205" s="60" t="str">
        <f t="shared" si="152"/>
        <v>40 28 954 3185</v>
      </c>
      <c r="P205" s="61">
        <f t="shared" si="153"/>
        <v>14</v>
      </c>
      <c r="Q205" s="60">
        <f t="shared" si="154"/>
        <v>0</v>
      </c>
      <c r="R205" s="61">
        <f t="shared" si="155"/>
        <v>0</v>
      </c>
      <c r="S205" s="60">
        <f t="shared" si="156"/>
        <v>0</v>
      </c>
      <c r="T205" s="61">
        <f t="shared" si="157"/>
        <v>0</v>
      </c>
      <c r="U205" s="60">
        <f t="shared" si="158"/>
        <v>0</v>
      </c>
      <c r="V205" s="61">
        <f t="shared" si="159"/>
        <v>0</v>
      </c>
      <c r="W205" s="60">
        <f t="shared" si="160"/>
        <v>0</v>
      </c>
      <c r="X205" s="61">
        <f t="shared" si="161"/>
        <v>0</v>
      </c>
      <c r="Y205" s="60">
        <f t="shared" si="162"/>
        <v>0</v>
      </c>
      <c r="Z205" s="61">
        <f t="shared" si="163"/>
        <v>0</v>
      </c>
      <c r="AA205" s="60">
        <f t="shared" si="164"/>
        <v>0</v>
      </c>
      <c r="AB205" s="61">
        <f t="shared" si="165"/>
        <v>0</v>
      </c>
      <c r="AC205" s="60">
        <f t="shared" si="166"/>
        <v>0</v>
      </c>
      <c r="AD205" s="61">
        <f t="shared" si="167"/>
        <v>0</v>
      </c>
    </row>
    <row r="206" spans="1:30" ht="14.4" customHeight="1" x14ac:dyDescent="0.3">
      <c r="A206" s="82"/>
      <c r="B206" s="65"/>
      <c r="C206" s="60">
        <f t="shared" si="140"/>
        <v>0</v>
      </c>
      <c r="D206" s="61">
        <f t="shared" si="141"/>
        <v>0</v>
      </c>
      <c r="E206" s="60">
        <f t="shared" si="142"/>
        <v>0</v>
      </c>
      <c r="F206" s="61">
        <f t="shared" si="143"/>
        <v>0</v>
      </c>
      <c r="G206" s="60">
        <f t="shared" si="144"/>
        <v>0</v>
      </c>
      <c r="H206" s="61">
        <f t="shared" si="145"/>
        <v>0</v>
      </c>
      <c r="I206" s="60">
        <f t="shared" si="146"/>
        <v>0</v>
      </c>
      <c r="J206" s="61">
        <f t="shared" si="147"/>
        <v>0</v>
      </c>
      <c r="K206" s="60">
        <f t="shared" si="148"/>
        <v>0</v>
      </c>
      <c r="L206" s="61">
        <f t="shared" si="149"/>
        <v>0</v>
      </c>
      <c r="M206" s="60" t="str">
        <f t="shared" si="150"/>
        <v>40 28 957 0799</v>
      </c>
      <c r="N206" s="61">
        <f t="shared" si="151"/>
        <v>14</v>
      </c>
      <c r="O206" s="60" t="str">
        <f t="shared" si="152"/>
        <v>40 28 954 3412</v>
      </c>
      <c r="P206" s="61">
        <f t="shared" si="153"/>
        <v>10</v>
      </c>
      <c r="Q206" s="60">
        <f t="shared" si="154"/>
        <v>0</v>
      </c>
      <c r="R206" s="61">
        <f t="shared" si="155"/>
        <v>0</v>
      </c>
      <c r="S206" s="60">
        <f t="shared" si="156"/>
        <v>0</v>
      </c>
      <c r="T206" s="61">
        <f t="shared" si="157"/>
        <v>0</v>
      </c>
      <c r="U206" s="60">
        <f t="shared" si="158"/>
        <v>0</v>
      </c>
      <c r="V206" s="61">
        <f t="shared" si="159"/>
        <v>0</v>
      </c>
      <c r="W206" s="60">
        <f t="shared" si="160"/>
        <v>0</v>
      </c>
      <c r="X206" s="61">
        <f t="shared" si="161"/>
        <v>0</v>
      </c>
      <c r="Y206" s="60">
        <f t="shared" si="162"/>
        <v>0</v>
      </c>
      <c r="Z206" s="61">
        <f t="shared" si="163"/>
        <v>0</v>
      </c>
      <c r="AA206" s="60">
        <f t="shared" si="164"/>
        <v>0</v>
      </c>
      <c r="AB206" s="61">
        <f t="shared" si="165"/>
        <v>0</v>
      </c>
      <c r="AC206" s="60">
        <f t="shared" si="166"/>
        <v>0</v>
      </c>
      <c r="AD206" s="61">
        <f t="shared" si="167"/>
        <v>0</v>
      </c>
    </row>
    <row r="207" spans="1:30" ht="14.4" customHeight="1" x14ac:dyDescent="0.3">
      <c r="A207" s="82"/>
      <c r="B207" s="65"/>
      <c r="C207" s="60">
        <f t="shared" si="140"/>
        <v>0</v>
      </c>
      <c r="D207" s="61">
        <f t="shared" si="141"/>
        <v>0</v>
      </c>
      <c r="E207" s="60">
        <f t="shared" si="142"/>
        <v>0</v>
      </c>
      <c r="F207" s="61">
        <f t="shared" si="143"/>
        <v>0</v>
      </c>
      <c r="G207" s="60">
        <f t="shared" si="144"/>
        <v>0</v>
      </c>
      <c r="H207" s="61">
        <f t="shared" si="145"/>
        <v>0</v>
      </c>
      <c r="I207" s="60">
        <f t="shared" si="146"/>
        <v>0</v>
      </c>
      <c r="J207" s="61">
        <f t="shared" si="147"/>
        <v>0</v>
      </c>
      <c r="K207" s="60">
        <f t="shared" si="148"/>
        <v>0</v>
      </c>
      <c r="L207" s="61">
        <f t="shared" si="149"/>
        <v>0</v>
      </c>
      <c r="M207" s="60" t="str">
        <f t="shared" si="150"/>
        <v>40 28 959 0586</v>
      </c>
      <c r="N207" s="61">
        <f t="shared" si="151"/>
        <v>10</v>
      </c>
      <c r="O207" s="60" t="str">
        <f t="shared" si="152"/>
        <v>40 28 954 3212</v>
      </c>
      <c r="P207" s="61">
        <f t="shared" si="153"/>
        <v>20</v>
      </c>
      <c r="Q207" s="60">
        <f t="shared" si="154"/>
        <v>0</v>
      </c>
      <c r="R207" s="61">
        <f t="shared" si="155"/>
        <v>0</v>
      </c>
      <c r="S207" s="60">
        <f t="shared" si="156"/>
        <v>0</v>
      </c>
      <c r="T207" s="61">
        <f t="shared" si="157"/>
        <v>0</v>
      </c>
      <c r="U207" s="60">
        <f t="shared" si="158"/>
        <v>0</v>
      </c>
      <c r="V207" s="61">
        <f t="shared" si="159"/>
        <v>0</v>
      </c>
      <c r="W207" s="60">
        <f t="shared" si="160"/>
        <v>0</v>
      </c>
      <c r="X207" s="61">
        <f t="shared" si="161"/>
        <v>0</v>
      </c>
      <c r="Y207" s="60">
        <f t="shared" si="162"/>
        <v>0</v>
      </c>
      <c r="Z207" s="61">
        <f t="shared" si="163"/>
        <v>0</v>
      </c>
      <c r="AA207" s="60">
        <f t="shared" si="164"/>
        <v>0</v>
      </c>
      <c r="AB207" s="61">
        <f t="shared" si="165"/>
        <v>0</v>
      </c>
      <c r="AC207" s="60">
        <f t="shared" si="166"/>
        <v>0</v>
      </c>
      <c r="AD207" s="61">
        <f t="shared" si="167"/>
        <v>0</v>
      </c>
    </row>
    <row r="208" spans="1:30" ht="14.4" customHeight="1" x14ac:dyDescent="0.3">
      <c r="A208" s="82"/>
      <c r="B208" s="65"/>
      <c r="C208" s="60">
        <f t="shared" si="140"/>
        <v>0</v>
      </c>
      <c r="D208" s="61">
        <f t="shared" si="141"/>
        <v>0</v>
      </c>
      <c r="E208" s="60">
        <f t="shared" si="142"/>
        <v>0</v>
      </c>
      <c r="F208" s="61">
        <f t="shared" si="143"/>
        <v>0</v>
      </c>
      <c r="G208" s="60">
        <f t="shared" si="144"/>
        <v>0</v>
      </c>
      <c r="H208" s="61">
        <f t="shared" si="145"/>
        <v>0</v>
      </c>
      <c r="I208" s="60">
        <f t="shared" si="146"/>
        <v>0</v>
      </c>
      <c r="J208" s="61">
        <f t="shared" si="147"/>
        <v>0</v>
      </c>
      <c r="K208" s="60">
        <f t="shared" si="148"/>
        <v>0</v>
      </c>
      <c r="L208" s="61">
        <f t="shared" si="149"/>
        <v>0</v>
      </c>
      <c r="M208" s="60" t="str">
        <f t="shared" si="150"/>
        <v>40 28 959 0539</v>
      </c>
      <c r="N208" s="61">
        <f t="shared" si="151"/>
        <v>7</v>
      </c>
      <c r="O208" s="60" t="str">
        <f t="shared" si="152"/>
        <v>40 28 954 2143</v>
      </c>
      <c r="P208" s="61">
        <f t="shared" si="153"/>
        <v>16</v>
      </c>
      <c r="Q208" s="60">
        <f t="shared" si="154"/>
        <v>0</v>
      </c>
      <c r="R208" s="61">
        <f t="shared" si="155"/>
        <v>0</v>
      </c>
      <c r="S208" s="60">
        <f t="shared" si="156"/>
        <v>0</v>
      </c>
      <c r="T208" s="61">
        <f t="shared" si="157"/>
        <v>0</v>
      </c>
      <c r="U208" s="60">
        <f t="shared" si="158"/>
        <v>0</v>
      </c>
      <c r="V208" s="61">
        <f t="shared" si="159"/>
        <v>0</v>
      </c>
      <c r="W208" s="60">
        <f t="shared" si="160"/>
        <v>0</v>
      </c>
      <c r="X208" s="61">
        <f t="shared" si="161"/>
        <v>0</v>
      </c>
      <c r="Y208" s="60">
        <f t="shared" si="162"/>
        <v>0</v>
      </c>
      <c r="Z208" s="61">
        <f t="shared" si="163"/>
        <v>0</v>
      </c>
      <c r="AA208" s="60">
        <f t="shared" si="164"/>
        <v>0</v>
      </c>
      <c r="AB208" s="61">
        <f t="shared" si="165"/>
        <v>0</v>
      </c>
      <c r="AC208" s="60">
        <f t="shared" si="166"/>
        <v>0</v>
      </c>
      <c r="AD208" s="61">
        <f t="shared" si="167"/>
        <v>0</v>
      </c>
    </row>
    <row r="209" spans="1:30" ht="14.4" customHeight="1" x14ac:dyDescent="0.3">
      <c r="A209" s="82"/>
      <c r="B209" s="66"/>
      <c r="C209" s="60"/>
      <c r="D209" s="61"/>
      <c r="E209" s="60"/>
      <c r="F209" s="61"/>
      <c r="G209" s="60"/>
      <c r="H209" s="61"/>
      <c r="I209" s="60"/>
      <c r="J209" s="61"/>
      <c r="K209" s="60"/>
      <c r="L209" s="61"/>
      <c r="M209" s="60"/>
      <c r="N209" s="61"/>
      <c r="O209" s="60"/>
      <c r="P209" s="61"/>
      <c r="Q209" s="60"/>
      <c r="R209" s="61"/>
      <c r="S209" s="60"/>
      <c r="T209" s="61"/>
      <c r="U209" s="60"/>
      <c r="V209" s="61"/>
      <c r="W209" s="60"/>
      <c r="X209" s="61"/>
      <c r="Y209" s="60"/>
      <c r="Z209" s="61"/>
      <c r="AA209" s="60"/>
      <c r="AB209" s="61"/>
      <c r="AC209" s="60"/>
      <c r="AD209" s="61"/>
    </row>
    <row r="210" spans="1:30" ht="14.4" customHeight="1" x14ac:dyDescent="0.3">
      <c r="A210" s="82"/>
      <c r="B210" s="66"/>
      <c r="C210" s="60"/>
      <c r="D210" s="61"/>
      <c r="E210" s="60"/>
      <c r="F210" s="61"/>
      <c r="G210" s="60"/>
      <c r="H210" s="61"/>
      <c r="I210" s="60"/>
      <c r="J210" s="61"/>
      <c r="K210" s="60"/>
      <c r="L210" s="61"/>
      <c r="M210" s="60"/>
      <c r="N210" s="61"/>
      <c r="O210" s="60"/>
      <c r="P210" s="61"/>
      <c r="Q210" s="60"/>
      <c r="R210" s="61"/>
      <c r="S210" s="60"/>
      <c r="T210" s="61"/>
      <c r="U210" s="60"/>
      <c r="V210" s="61"/>
      <c r="W210" s="60"/>
      <c r="X210" s="61"/>
      <c r="Y210" s="60"/>
      <c r="Z210" s="61"/>
      <c r="AA210" s="60"/>
      <c r="AB210" s="61"/>
      <c r="AC210" s="60"/>
      <c r="AD210" s="61"/>
    </row>
    <row r="211" spans="1:30" ht="14.4" customHeight="1" x14ac:dyDescent="0.3">
      <c r="A211" s="82"/>
      <c r="B211" s="66"/>
      <c r="C211" s="60"/>
      <c r="D211" s="61"/>
      <c r="E211" s="60"/>
      <c r="F211" s="61"/>
      <c r="G211" s="60"/>
      <c r="H211" s="61"/>
      <c r="I211" s="60"/>
      <c r="J211" s="61"/>
      <c r="K211" s="60"/>
      <c r="L211" s="61"/>
      <c r="M211" s="60"/>
      <c r="N211" s="61"/>
      <c r="O211" s="60"/>
      <c r="P211" s="61"/>
      <c r="Q211" s="60"/>
      <c r="R211" s="61"/>
      <c r="S211" s="60"/>
      <c r="T211" s="61"/>
      <c r="U211" s="60"/>
      <c r="V211" s="61"/>
      <c r="W211" s="60"/>
      <c r="X211" s="61"/>
      <c r="Y211" s="60"/>
      <c r="Z211" s="61"/>
      <c r="AA211" s="60"/>
      <c r="AB211" s="61"/>
      <c r="AC211" s="60"/>
      <c r="AD211" s="61"/>
    </row>
    <row r="212" spans="1:30" ht="14.4" customHeight="1" x14ac:dyDescent="0.3">
      <c r="A212" s="82"/>
      <c r="B212" s="66"/>
      <c r="C212" s="60"/>
      <c r="D212" s="61"/>
      <c r="E212" s="60"/>
      <c r="F212" s="61"/>
      <c r="G212" s="60"/>
      <c r="H212" s="61"/>
      <c r="I212" s="60"/>
      <c r="J212" s="61"/>
      <c r="K212" s="60"/>
      <c r="L212" s="61"/>
      <c r="M212" s="60"/>
      <c r="N212" s="61"/>
      <c r="O212" s="60"/>
      <c r="P212" s="61"/>
      <c r="Q212" s="60"/>
      <c r="R212" s="61"/>
      <c r="S212" s="60"/>
      <c r="T212" s="61"/>
      <c r="U212" s="60"/>
      <c r="V212" s="61"/>
      <c r="W212" s="60"/>
      <c r="X212" s="61"/>
      <c r="Y212" s="60"/>
      <c r="Z212" s="61"/>
      <c r="AA212" s="60"/>
      <c r="AB212" s="61"/>
      <c r="AC212" s="60"/>
      <c r="AD212" s="61"/>
    </row>
    <row r="213" spans="1:30" x14ac:dyDescent="0.3">
      <c r="A213" s="82"/>
      <c r="B213" s="24"/>
      <c r="C213" s="2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</row>
    <row r="214" spans="1:30" ht="14.4" customHeight="1" x14ac:dyDescent="0.3">
      <c r="A214" s="82"/>
      <c r="B214" s="68" t="s">
        <v>16</v>
      </c>
      <c r="C214" s="4" t="str">
        <f t="shared" ref="C214:C219" si="168">+C154</f>
        <v>40 17 821 0022</v>
      </c>
      <c r="D214" s="3">
        <f t="shared" ref="D214:D221" si="169">+D32+D95-D154</f>
        <v>7</v>
      </c>
      <c r="E214" s="4" t="str">
        <f t="shared" ref="E214:E221" si="170">+E154</f>
        <v>40 17 821 0255</v>
      </c>
      <c r="F214" s="3">
        <f t="shared" ref="F214:F221" si="171">+F32+F95-F154</f>
        <v>28</v>
      </c>
      <c r="G214" s="4" t="str">
        <f t="shared" ref="G214:G221" si="172">+G154</f>
        <v>40 17 959 0084</v>
      </c>
      <c r="H214" s="3">
        <f t="shared" ref="H214:H221" si="173">+H32+H95-H154</f>
        <v>14</v>
      </c>
      <c r="I214" s="4">
        <f t="shared" ref="I214:I221" si="174">+I154</f>
        <v>0</v>
      </c>
      <c r="J214" s="3">
        <f t="shared" ref="J214:J221" si="175">+J32+J95-J154</f>
        <v>0</v>
      </c>
      <c r="K214" s="4" t="str">
        <f t="shared" ref="K214:K221" si="176">+K154</f>
        <v>40 28 810 1278</v>
      </c>
      <c r="L214" s="3">
        <f t="shared" ref="L214:L221" si="177">+L32+L95-L154</f>
        <v>35</v>
      </c>
      <c r="M214" s="4" t="str">
        <f t="shared" ref="M214:M221" si="178">+M154</f>
        <v>40 28 849 0366</v>
      </c>
      <c r="N214" s="3">
        <f t="shared" ref="N214:N221" si="179">+N32+N95-N154</f>
        <v>2</v>
      </c>
      <c r="O214" s="4" t="str">
        <f t="shared" ref="O214:O221" si="180">+O154</f>
        <v>40 28 871 0446</v>
      </c>
      <c r="P214" s="3">
        <f t="shared" ref="P214:P221" si="181">+P32+P95-P154</f>
        <v>23</v>
      </c>
      <c r="Q214" s="4">
        <f t="shared" ref="Q214:Q221" si="182">+Q154</f>
        <v>0</v>
      </c>
      <c r="R214" s="3">
        <f t="shared" ref="R214:R221" si="183">+R32+R95-R154</f>
        <v>0</v>
      </c>
      <c r="S214" s="4">
        <f t="shared" ref="S214:S221" si="184">+S154</f>
        <v>0</v>
      </c>
      <c r="T214" s="3">
        <f t="shared" ref="T214:T221" si="185">+T32+T95-T154</f>
        <v>0</v>
      </c>
      <c r="U214" s="4">
        <f t="shared" ref="U214:U221" si="186">+U154</f>
        <v>0</v>
      </c>
      <c r="V214" s="3">
        <f t="shared" ref="V214:V221" si="187">+V32+V95-V154</f>
        <v>0</v>
      </c>
      <c r="W214" s="4">
        <f t="shared" ref="W214:W221" si="188">+W154</f>
        <v>0</v>
      </c>
      <c r="X214" s="3">
        <f t="shared" ref="X214:X221" si="189">+X32+X95-X154</f>
        <v>0</v>
      </c>
      <c r="Y214" s="4">
        <f t="shared" ref="Y214:Y221" si="190">+Y154</f>
        <v>0</v>
      </c>
      <c r="Z214" s="3">
        <f t="shared" ref="Z214:Z221" si="191">+Z32+Z95-Z154</f>
        <v>0</v>
      </c>
      <c r="AA214" s="4">
        <f t="shared" ref="AA214:AA221" si="192">+AA154</f>
        <v>0</v>
      </c>
      <c r="AB214" s="3">
        <f t="shared" ref="AB214:AB221" si="193">+AB32+AB95-AB154</f>
        <v>0</v>
      </c>
      <c r="AC214" s="4">
        <f t="shared" ref="AC214:AC221" si="194">+AC154</f>
        <v>0</v>
      </c>
      <c r="AD214" s="3">
        <f t="shared" ref="AD214:AD221" si="195">+AD32+AD95-AD154</f>
        <v>0</v>
      </c>
    </row>
    <row r="215" spans="1:30" ht="14.4" customHeight="1" x14ac:dyDescent="0.3">
      <c r="A215" s="82"/>
      <c r="B215" s="69"/>
      <c r="C215" s="4" t="str">
        <f t="shared" si="168"/>
        <v>40 17 821 0026</v>
      </c>
      <c r="D215" s="3">
        <f t="shared" si="169"/>
        <v>9</v>
      </c>
      <c r="E215" s="4" t="str">
        <f t="shared" si="170"/>
        <v>40 17 620 0094</v>
      </c>
      <c r="F215" s="3">
        <f t="shared" si="171"/>
        <v>16</v>
      </c>
      <c r="G215" s="4" t="str">
        <f t="shared" si="172"/>
        <v>40 17 959 0083</v>
      </c>
      <c r="H215" s="3">
        <f t="shared" si="173"/>
        <v>8</v>
      </c>
      <c r="I215" s="4">
        <f t="shared" si="174"/>
        <v>0</v>
      </c>
      <c r="J215" s="3">
        <f t="shared" si="175"/>
        <v>0</v>
      </c>
      <c r="K215" s="4" t="str">
        <f t="shared" si="176"/>
        <v>40 28 856 0817</v>
      </c>
      <c r="L215" s="3">
        <f t="shared" si="177"/>
        <v>27</v>
      </c>
      <c r="M215" s="4" t="str">
        <f t="shared" si="178"/>
        <v>40 28 849 0371</v>
      </c>
      <c r="N215" s="3">
        <f t="shared" si="179"/>
        <v>10</v>
      </c>
      <c r="O215" s="4" t="str">
        <f t="shared" si="180"/>
        <v>40 28 971 0420</v>
      </c>
      <c r="P215" s="3">
        <f t="shared" si="181"/>
        <v>10</v>
      </c>
      <c r="Q215" s="4">
        <f t="shared" si="182"/>
        <v>0</v>
      </c>
      <c r="R215" s="3">
        <f t="shared" si="183"/>
        <v>0</v>
      </c>
      <c r="S215" s="4">
        <f t="shared" si="184"/>
        <v>0</v>
      </c>
      <c r="T215" s="3">
        <f t="shared" si="185"/>
        <v>0</v>
      </c>
      <c r="U215" s="4">
        <f t="shared" si="186"/>
        <v>0</v>
      </c>
      <c r="V215" s="3">
        <f t="shared" si="187"/>
        <v>0</v>
      </c>
      <c r="W215" s="4">
        <f t="shared" si="188"/>
        <v>0</v>
      </c>
      <c r="X215" s="3">
        <f t="shared" si="189"/>
        <v>0</v>
      </c>
      <c r="Y215" s="4">
        <f t="shared" si="190"/>
        <v>0</v>
      </c>
      <c r="Z215" s="3">
        <f t="shared" si="191"/>
        <v>0</v>
      </c>
      <c r="AA215" s="4">
        <f t="shared" si="192"/>
        <v>0</v>
      </c>
      <c r="AB215" s="3">
        <f t="shared" si="193"/>
        <v>0</v>
      </c>
      <c r="AC215" s="4">
        <f t="shared" si="194"/>
        <v>0</v>
      </c>
      <c r="AD215" s="3">
        <f t="shared" si="195"/>
        <v>0</v>
      </c>
    </row>
    <row r="216" spans="1:30" ht="14.4" customHeight="1" x14ac:dyDescent="0.3">
      <c r="A216" s="82"/>
      <c r="B216" s="69"/>
      <c r="C216" s="4" t="str">
        <f t="shared" si="168"/>
        <v>40 17 821 0024</v>
      </c>
      <c r="D216" s="3">
        <f t="shared" si="169"/>
        <v>20</v>
      </c>
      <c r="E216" s="4" t="str">
        <f t="shared" si="170"/>
        <v>40 17 620 0035</v>
      </c>
      <c r="F216" s="3">
        <f t="shared" si="171"/>
        <v>8</v>
      </c>
      <c r="G216" s="4" t="str">
        <f t="shared" si="172"/>
        <v>40 17 954 18 35</v>
      </c>
      <c r="H216" s="3">
        <f t="shared" si="173"/>
        <v>16</v>
      </c>
      <c r="I216" s="4">
        <f t="shared" si="174"/>
        <v>0</v>
      </c>
      <c r="J216" s="3">
        <f t="shared" si="175"/>
        <v>0</v>
      </c>
      <c r="K216" s="4" t="str">
        <f t="shared" si="176"/>
        <v>40 28 871 0466</v>
      </c>
      <c r="L216" s="3">
        <f t="shared" si="177"/>
        <v>24</v>
      </c>
      <c r="M216" s="4" t="str">
        <f t="shared" si="178"/>
        <v>40 28 959 0633</v>
      </c>
      <c r="N216" s="3">
        <f t="shared" si="179"/>
        <v>8</v>
      </c>
      <c r="O216" s="4" t="str">
        <f t="shared" si="180"/>
        <v>40 28 871 0447</v>
      </c>
      <c r="P216" s="3">
        <f t="shared" si="181"/>
        <v>24</v>
      </c>
      <c r="Q216" s="4">
        <f t="shared" si="182"/>
        <v>0</v>
      </c>
      <c r="R216" s="3">
        <f t="shared" si="183"/>
        <v>0</v>
      </c>
      <c r="S216" s="4">
        <f t="shared" si="184"/>
        <v>0</v>
      </c>
      <c r="T216" s="3">
        <f t="shared" si="185"/>
        <v>0</v>
      </c>
      <c r="U216" s="4">
        <f t="shared" si="186"/>
        <v>0</v>
      </c>
      <c r="V216" s="3">
        <f t="shared" si="187"/>
        <v>0</v>
      </c>
      <c r="W216" s="4">
        <f t="shared" si="188"/>
        <v>0</v>
      </c>
      <c r="X216" s="3">
        <f t="shared" si="189"/>
        <v>0</v>
      </c>
      <c r="Y216" s="4">
        <f t="shared" si="190"/>
        <v>0</v>
      </c>
      <c r="Z216" s="3">
        <f t="shared" si="191"/>
        <v>0</v>
      </c>
      <c r="AA216" s="4">
        <f t="shared" si="192"/>
        <v>0</v>
      </c>
      <c r="AB216" s="3">
        <f t="shared" si="193"/>
        <v>0</v>
      </c>
      <c r="AC216" s="4">
        <f t="shared" si="194"/>
        <v>0</v>
      </c>
      <c r="AD216" s="3">
        <f t="shared" si="195"/>
        <v>0</v>
      </c>
    </row>
    <row r="217" spans="1:30" ht="14.4" customHeight="1" x14ac:dyDescent="0.3">
      <c r="A217" s="82"/>
      <c r="B217" s="69"/>
      <c r="C217" s="4" t="str">
        <f t="shared" si="168"/>
        <v>40 17 821 0336</v>
      </c>
      <c r="D217" s="3">
        <f t="shared" si="169"/>
        <v>4</v>
      </c>
      <c r="E217" s="4" t="str">
        <f t="shared" si="170"/>
        <v>40 17 620 0110</v>
      </c>
      <c r="F217" s="3">
        <f t="shared" si="171"/>
        <v>16</v>
      </c>
      <c r="G217" s="4" t="str">
        <f t="shared" si="172"/>
        <v>40 17 959 0101</v>
      </c>
      <c r="H217" s="3">
        <f t="shared" si="173"/>
        <v>14</v>
      </c>
      <c r="I217" s="4">
        <f t="shared" si="174"/>
        <v>0</v>
      </c>
      <c r="J217" s="3">
        <f t="shared" si="175"/>
        <v>0</v>
      </c>
      <c r="K217" s="4" t="str">
        <f t="shared" si="176"/>
        <v>40 28 851 0372</v>
      </c>
      <c r="L217" s="3">
        <f t="shared" si="177"/>
        <v>14</v>
      </c>
      <c r="M217" s="4" t="str">
        <f t="shared" si="178"/>
        <v>40 28 871 0507</v>
      </c>
      <c r="N217" s="3">
        <f t="shared" si="179"/>
        <v>14</v>
      </c>
      <c r="O217" s="4" t="str">
        <f t="shared" si="180"/>
        <v>40 28 971 0421</v>
      </c>
      <c r="P217" s="3">
        <f t="shared" si="181"/>
        <v>10</v>
      </c>
      <c r="Q217" s="4">
        <f t="shared" si="182"/>
        <v>0</v>
      </c>
      <c r="R217" s="3">
        <f t="shared" si="183"/>
        <v>0</v>
      </c>
      <c r="S217" s="4">
        <f t="shared" si="184"/>
        <v>0</v>
      </c>
      <c r="T217" s="3">
        <f t="shared" si="185"/>
        <v>0</v>
      </c>
      <c r="U217" s="4">
        <f t="shared" si="186"/>
        <v>0</v>
      </c>
      <c r="V217" s="3">
        <f t="shared" si="187"/>
        <v>0</v>
      </c>
      <c r="W217" s="4">
        <f t="shared" si="188"/>
        <v>0</v>
      </c>
      <c r="X217" s="3">
        <f t="shared" si="189"/>
        <v>0</v>
      </c>
      <c r="Y217" s="4">
        <f t="shared" si="190"/>
        <v>0</v>
      </c>
      <c r="Z217" s="3">
        <f t="shared" si="191"/>
        <v>0</v>
      </c>
      <c r="AA217" s="4">
        <f t="shared" si="192"/>
        <v>0</v>
      </c>
      <c r="AB217" s="3">
        <f t="shared" si="193"/>
        <v>0</v>
      </c>
      <c r="AC217" s="4">
        <f t="shared" si="194"/>
        <v>0</v>
      </c>
      <c r="AD217" s="3">
        <f t="shared" si="195"/>
        <v>0</v>
      </c>
    </row>
    <row r="218" spans="1:30" ht="14.4" customHeight="1" x14ac:dyDescent="0.3">
      <c r="A218" s="82"/>
      <c r="B218" s="69"/>
      <c r="C218" s="4" t="str">
        <f t="shared" si="168"/>
        <v>40 17 821 0209</v>
      </c>
      <c r="D218" s="3">
        <f t="shared" si="169"/>
        <v>23</v>
      </c>
      <c r="E218" s="4" t="str">
        <f t="shared" si="170"/>
        <v>40 17 810 0309</v>
      </c>
      <c r="F218" s="3">
        <f t="shared" si="171"/>
        <v>7</v>
      </c>
      <c r="G218" s="4" t="str">
        <f t="shared" si="172"/>
        <v>40 17 959 0085</v>
      </c>
      <c r="H218" s="3">
        <f t="shared" si="173"/>
        <v>7</v>
      </c>
      <c r="I218" s="4">
        <f t="shared" si="174"/>
        <v>0</v>
      </c>
      <c r="J218" s="3">
        <f t="shared" si="175"/>
        <v>0</v>
      </c>
      <c r="K218" s="4" t="str">
        <f t="shared" si="176"/>
        <v>40 28 871  0520</v>
      </c>
      <c r="L218" s="3">
        <f t="shared" si="177"/>
        <v>5</v>
      </c>
      <c r="M218" s="4" t="str">
        <f t="shared" si="178"/>
        <v>40 28 857 0414</v>
      </c>
      <c r="N218" s="3">
        <f t="shared" si="179"/>
        <v>31</v>
      </c>
      <c r="O218" s="4" t="str">
        <f t="shared" si="180"/>
        <v>40 28 832 0146</v>
      </c>
      <c r="P218" s="3">
        <f t="shared" si="181"/>
        <v>1</v>
      </c>
      <c r="Q218" s="4">
        <f t="shared" si="182"/>
        <v>0</v>
      </c>
      <c r="R218" s="3">
        <f t="shared" si="183"/>
        <v>0</v>
      </c>
      <c r="S218" s="4">
        <f t="shared" si="184"/>
        <v>0</v>
      </c>
      <c r="T218" s="3">
        <f t="shared" si="185"/>
        <v>0</v>
      </c>
      <c r="U218" s="4">
        <f t="shared" si="186"/>
        <v>0</v>
      </c>
      <c r="V218" s="3">
        <f t="shared" si="187"/>
        <v>0</v>
      </c>
      <c r="W218" s="4">
        <f t="shared" si="188"/>
        <v>0</v>
      </c>
      <c r="X218" s="3">
        <f t="shared" si="189"/>
        <v>0</v>
      </c>
      <c r="Y218" s="4">
        <f t="shared" si="190"/>
        <v>0</v>
      </c>
      <c r="Z218" s="3">
        <f t="shared" si="191"/>
        <v>0</v>
      </c>
      <c r="AA218" s="4">
        <f t="shared" si="192"/>
        <v>0</v>
      </c>
      <c r="AB218" s="3">
        <f t="shared" si="193"/>
        <v>0</v>
      </c>
      <c r="AC218" s="4">
        <f t="shared" si="194"/>
        <v>0</v>
      </c>
      <c r="AD218" s="3">
        <f t="shared" si="195"/>
        <v>0</v>
      </c>
    </row>
    <row r="219" spans="1:30" ht="14.4" customHeight="1" x14ac:dyDescent="0.3">
      <c r="A219" s="82"/>
      <c r="B219" s="69"/>
      <c r="C219" s="4" t="str">
        <f t="shared" si="168"/>
        <v>40 17 821 0337</v>
      </c>
      <c r="D219" s="3">
        <f t="shared" si="169"/>
        <v>6</v>
      </c>
      <c r="E219" s="4" t="str">
        <f t="shared" si="170"/>
        <v>40 17 821 0198</v>
      </c>
      <c r="F219" s="3">
        <f t="shared" si="171"/>
        <v>16</v>
      </c>
      <c r="G219" s="4" t="str">
        <f t="shared" si="172"/>
        <v>40 17 944 0065</v>
      </c>
      <c r="H219" s="3">
        <f t="shared" si="173"/>
        <v>1</v>
      </c>
      <c r="I219" s="4">
        <f t="shared" si="174"/>
        <v>0</v>
      </c>
      <c r="J219" s="3">
        <f t="shared" si="175"/>
        <v>0</v>
      </c>
      <c r="K219" s="4" t="str">
        <f t="shared" si="176"/>
        <v>40 28 956 0816</v>
      </c>
      <c r="L219" s="3">
        <f t="shared" si="177"/>
        <v>27</v>
      </c>
      <c r="M219" s="4" t="str">
        <f t="shared" si="178"/>
        <v>40 28 857 0443</v>
      </c>
      <c r="N219" s="3">
        <f t="shared" si="179"/>
        <v>7</v>
      </c>
      <c r="O219" s="4" t="str">
        <f t="shared" si="180"/>
        <v>40 28 857 0410</v>
      </c>
      <c r="P219" s="3">
        <f t="shared" si="181"/>
        <v>16</v>
      </c>
      <c r="Q219" s="4">
        <f t="shared" si="182"/>
        <v>0</v>
      </c>
      <c r="R219" s="3">
        <f t="shared" si="183"/>
        <v>0</v>
      </c>
      <c r="S219" s="4">
        <f t="shared" si="184"/>
        <v>0</v>
      </c>
      <c r="T219" s="3">
        <f t="shared" si="185"/>
        <v>0</v>
      </c>
      <c r="U219" s="4">
        <f t="shared" si="186"/>
        <v>0</v>
      </c>
      <c r="V219" s="3">
        <f t="shared" si="187"/>
        <v>0</v>
      </c>
      <c r="W219" s="4">
        <f t="shared" si="188"/>
        <v>0</v>
      </c>
      <c r="X219" s="3">
        <f t="shared" si="189"/>
        <v>0</v>
      </c>
      <c r="Y219" s="4">
        <f t="shared" si="190"/>
        <v>0</v>
      </c>
      <c r="Z219" s="3">
        <f t="shared" si="191"/>
        <v>0</v>
      </c>
      <c r="AA219" s="4">
        <f t="shared" si="192"/>
        <v>0</v>
      </c>
      <c r="AB219" s="3">
        <f t="shared" si="193"/>
        <v>0</v>
      </c>
      <c r="AC219" s="4">
        <f t="shared" si="194"/>
        <v>0</v>
      </c>
      <c r="AD219" s="3">
        <f t="shared" si="195"/>
        <v>0</v>
      </c>
    </row>
    <row r="220" spans="1:30" ht="14.4" customHeight="1" x14ac:dyDescent="0.3">
      <c r="A220" s="82"/>
      <c r="B220" s="69"/>
      <c r="C220" s="4" t="str">
        <f>+C160</f>
        <v>40 17 921 0096</v>
      </c>
      <c r="D220" s="3">
        <f t="shared" si="169"/>
        <v>16</v>
      </c>
      <c r="E220" s="4">
        <f t="shared" si="170"/>
        <v>0</v>
      </c>
      <c r="F220" s="3">
        <f t="shared" si="171"/>
        <v>0</v>
      </c>
      <c r="G220" s="4" t="str">
        <f t="shared" si="172"/>
        <v>40 17 954 1818</v>
      </c>
      <c r="H220" s="3">
        <f t="shared" si="173"/>
        <v>20</v>
      </c>
      <c r="I220" s="4">
        <f t="shared" si="174"/>
        <v>0</v>
      </c>
      <c r="J220" s="3">
        <f t="shared" si="175"/>
        <v>0</v>
      </c>
      <c r="K220" s="4" t="str">
        <f t="shared" si="176"/>
        <v>40 28 815 0136</v>
      </c>
      <c r="L220" s="3">
        <f t="shared" si="177"/>
        <v>36</v>
      </c>
      <c r="M220" s="4" t="str">
        <f t="shared" si="178"/>
        <v>40 28 871 0506</v>
      </c>
      <c r="N220" s="3">
        <f t="shared" si="179"/>
        <v>14</v>
      </c>
      <c r="O220" s="4" t="str">
        <f t="shared" si="180"/>
        <v>40 28 849 0356</v>
      </c>
      <c r="P220" s="3">
        <f t="shared" si="181"/>
        <v>11</v>
      </c>
      <c r="Q220" s="4">
        <f t="shared" si="182"/>
        <v>0</v>
      </c>
      <c r="R220" s="3">
        <f t="shared" si="183"/>
        <v>0</v>
      </c>
      <c r="S220" s="4">
        <f t="shared" si="184"/>
        <v>0</v>
      </c>
      <c r="T220" s="3">
        <f t="shared" si="185"/>
        <v>0</v>
      </c>
      <c r="U220" s="4">
        <f t="shared" si="186"/>
        <v>0</v>
      </c>
      <c r="V220" s="3">
        <f t="shared" si="187"/>
        <v>0</v>
      </c>
      <c r="W220" s="4">
        <f t="shared" si="188"/>
        <v>0</v>
      </c>
      <c r="X220" s="3">
        <f t="shared" si="189"/>
        <v>0</v>
      </c>
      <c r="Y220" s="4">
        <f t="shared" si="190"/>
        <v>0</v>
      </c>
      <c r="Z220" s="3">
        <f t="shared" si="191"/>
        <v>0</v>
      </c>
      <c r="AA220" s="4">
        <f t="shared" si="192"/>
        <v>0</v>
      </c>
      <c r="AB220" s="3">
        <f t="shared" si="193"/>
        <v>0</v>
      </c>
      <c r="AC220" s="4">
        <f t="shared" si="194"/>
        <v>0</v>
      </c>
      <c r="AD220" s="3">
        <f t="shared" si="195"/>
        <v>0</v>
      </c>
    </row>
    <row r="221" spans="1:30" ht="14.4" customHeight="1" x14ac:dyDescent="0.3">
      <c r="A221" s="82"/>
      <c r="B221" s="69"/>
      <c r="C221" s="4">
        <f>+C161</f>
        <v>0</v>
      </c>
      <c r="D221" s="3">
        <f t="shared" si="169"/>
        <v>0</v>
      </c>
      <c r="E221" s="4">
        <f t="shared" si="170"/>
        <v>0</v>
      </c>
      <c r="F221" s="3">
        <f t="shared" si="171"/>
        <v>0</v>
      </c>
      <c r="G221" s="4" t="str">
        <f t="shared" si="172"/>
        <v>40 17 944 0384</v>
      </c>
      <c r="H221" s="3">
        <f t="shared" si="173"/>
        <v>4</v>
      </c>
      <c r="I221" s="4">
        <f t="shared" si="174"/>
        <v>0</v>
      </c>
      <c r="J221" s="3">
        <f t="shared" si="175"/>
        <v>0</v>
      </c>
      <c r="K221" s="4" t="str">
        <f t="shared" si="176"/>
        <v>40 28 810 1279</v>
      </c>
      <c r="L221" s="3">
        <f t="shared" si="177"/>
        <v>7</v>
      </c>
      <c r="M221" s="4" t="str">
        <f t="shared" si="178"/>
        <v>40 28 959 0698</v>
      </c>
      <c r="N221" s="3">
        <f t="shared" si="179"/>
        <v>10</v>
      </c>
      <c r="O221" s="4" t="str">
        <f t="shared" si="180"/>
        <v>40 28 846 0106</v>
      </c>
      <c r="P221" s="3">
        <f t="shared" si="181"/>
        <v>8</v>
      </c>
      <c r="Q221" s="4">
        <f t="shared" si="182"/>
        <v>0</v>
      </c>
      <c r="R221" s="3">
        <f t="shared" si="183"/>
        <v>0</v>
      </c>
      <c r="S221" s="4">
        <f t="shared" si="184"/>
        <v>0</v>
      </c>
      <c r="T221" s="3">
        <f t="shared" si="185"/>
        <v>0</v>
      </c>
      <c r="U221" s="4">
        <f t="shared" si="186"/>
        <v>0</v>
      </c>
      <c r="V221" s="3">
        <f t="shared" si="187"/>
        <v>0</v>
      </c>
      <c r="W221" s="4">
        <f t="shared" si="188"/>
        <v>0</v>
      </c>
      <c r="X221" s="3">
        <f t="shared" si="189"/>
        <v>0</v>
      </c>
      <c r="Y221" s="4">
        <f t="shared" si="190"/>
        <v>0</v>
      </c>
      <c r="Z221" s="3">
        <f t="shared" si="191"/>
        <v>0</v>
      </c>
      <c r="AA221" s="4">
        <f t="shared" si="192"/>
        <v>0</v>
      </c>
      <c r="AB221" s="3">
        <f t="shared" si="193"/>
        <v>0</v>
      </c>
      <c r="AC221" s="4">
        <f t="shared" si="194"/>
        <v>0</v>
      </c>
      <c r="AD221" s="3">
        <f t="shared" si="195"/>
        <v>0</v>
      </c>
    </row>
    <row r="222" spans="1:30" x14ac:dyDescent="0.3">
      <c r="A222" s="82"/>
      <c r="B222" s="2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6"/>
      <c r="W222" s="77"/>
      <c r="X222" s="77"/>
      <c r="Y222" s="77"/>
      <c r="Z222" s="77"/>
      <c r="AA222" s="77"/>
      <c r="AB222" s="77"/>
      <c r="AC222" s="77"/>
      <c r="AD222" s="77"/>
    </row>
    <row r="223" spans="1:30" ht="14.4" customHeight="1" x14ac:dyDescent="0.3">
      <c r="A223" s="82"/>
      <c r="B223" s="83" t="s">
        <v>17</v>
      </c>
      <c r="C223" s="3" t="str">
        <f t="shared" ref="C223:C238" si="196">+C163</f>
        <v>40 17 921 0094</v>
      </c>
      <c r="D223" s="3">
        <f t="shared" ref="D223:D238" si="197">+D45+D104-D163</f>
        <v>30</v>
      </c>
      <c r="E223" s="3" t="str">
        <f t="shared" ref="E223:E238" si="198">+E163</f>
        <v>40 17 821 0192</v>
      </c>
      <c r="F223" s="3">
        <f t="shared" ref="F223:F238" si="199">+F45+F104-F163</f>
        <v>36</v>
      </c>
      <c r="G223" s="3" t="str">
        <f t="shared" ref="G223:G238" si="200">+G163</f>
        <v>40 17 954 1837</v>
      </c>
      <c r="H223" s="3">
        <f t="shared" ref="H223:H238" si="201">+H45+H104-H163</f>
        <v>14</v>
      </c>
      <c r="I223" s="3">
        <f t="shared" ref="I223:I238" si="202">+I163</f>
        <v>0</v>
      </c>
      <c r="J223" s="3">
        <f t="shared" ref="J223:J238" si="203">+J45+J104-J163</f>
        <v>0</v>
      </c>
      <c r="K223" s="3" t="str">
        <f t="shared" ref="K223:K238" si="204">+K163</f>
        <v>40 28 810  1279</v>
      </c>
      <c r="L223" s="3">
        <f t="shared" ref="L223:L238" si="205">+L45+L104-L163</f>
        <v>21</v>
      </c>
      <c r="M223" s="3" t="str">
        <f t="shared" ref="M223:M238" si="206">+M163</f>
        <v>40 28 857 0444</v>
      </c>
      <c r="N223" s="3">
        <f t="shared" ref="N223:N238" si="207">+N45+N104-N163</f>
        <v>21</v>
      </c>
      <c r="O223" s="3">
        <f t="shared" ref="O223:O238" si="208">+O163</f>
        <v>0</v>
      </c>
      <c r="P223" s="3">
        <f t="shared" ref="P223:P238" si="209">+P45+P104-P163</f>
        <v>0</v>
      </c>
      <c r="Q223" s="3">
        <f t="shared" ref="Q223:Q238" si="210">+Q163</f>
        <v>0</v>
      </c>
      <c r="R223" s="3">
        <f t="shared" ref="R223:R238" si="211">+R45+R104-R163</f>
        <v>0</v>
      </c>
      <c r="S223" s="3">
        <f t="shared" ref="S223:S238" si="212">+S163</f>
        <v>0</v>
      </c>
      <c r="T223" s="3">
        <f t="shared" ref="T223:T238" si="213">+T45+T104-T163</f>
        <v>0</v>
      </c>
      <c r="U223" s="3">
        <f t="shared" ref="U223:U238" si="214">+U163</f>
        <v>0</v>
      </c>
      <c r="V223" s="3">
        <f t="shared" ref="V223:V238" si="215">+V45+V104-V163</f>
        <v>0</v>
      </c>
      <c r="W223" s="3">
        <f t="shared" ref="W223:W238" si="216">+W163</f>
        <v>0</v>
      </c>
      <c r="X223" s="3">
        <f t="shared" ref="X223:X238" si="217">+X45+X104-X163</f>
        <v>0</v>
      </c>
      <c r="Y223" s="3">
        <f t="shared" ref="Y223:Y238" si="218">+Y163</f>
        <v>0</v>
      </c>
      <c r="Z223" s="3">
        <f t="shared" ref="Z223:Z238" si="219">+Z45+Z104-Z163</f>
        <v>0</v>
      </c>
      <c r="AA223" s="3">
        <f t="shared" ref="AA223:AA238" si="220">+AA163</f>
        <v>0</v>
      </c>
      <c r="AB223" s="3">
        <f t="shared" ref="AB223:AB238" si="221">+AB45+AB104-AB163</f>
        <v>0</v>
      </c>
      <c r="AC223" s="3">
        <f t="shared" ref="AC223:AC238" si="222">+AC163</f>
        <v>0</v>
      </c>
      <c r="AD223" s="3">
        <f t="shared" ref="AD223:AD238" si="223">+AD45+AD104-AD163</f>
        <v>0</v>
      </c>
    </row>
    <row r="224" spans="1:30" ht="14.4" customHeight="1" x14ac:dyDescent="0.3">
      <c r="A224" s="82"/>
      <c r="B224" s="84"/>
      <c r="C224" s="3" t="str">
        <f t="shared" si="196"/>
        <v>40 17 921 0093</v>
      </c>
      <c r="D224" s="3">
        <f t="shared" si="197"/>
        <v>30</v>
      </c>
      <c r="E224" s="3" t="str">
        <f t="shared" si="198"/>
        <v>40 17 821 0199</v>
      </c>
      <c r="F224" s="3">
        <f t="shared" si="199"/>
        <v>24</v>
      </c>
      <c r="G224" s="3" t="str">
        <f t="shared" si="200"/>
        <v>40 17 954 18 94</v>
      </c>
      <c r="H224" s="3">
        <f t="shared" si="201"/>
        <v>12</v>
      </c>
      <c r="I224" s="3">
        <f t="shared" si="202"/>
        <v>0</v>
      </c>
      <c r="J224" s="3">
        <f t="shared" si="203"/>
        <v>0</v>
      </c>
      <c r="K224" s="3" t="str">
        <f t="shared" si="204"/>
        <v>40 28 975 0093</v>
      </c>
      <c r="L224" s="3">
        <f t="shared" si="205"/>
        <v>35</v>
      </c>
      <c r="M224" s="3" t="str">
        <f t="shared" si="206"/>
        <v>40 28 857 0427</v>
      </c>
      <c r="N224" s="3">
        <f t="shared" si="207"/>
        <v>16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" customHeight="1" x14ac:dyDescent="0.3">
      <c r="A225" s="82"/>
      <c r="B225" s="84"/>
      <c r="C225" s="3" t="str">
        <f t="shared" si="196"/>
        <v>40 17 921 0095</v>
      </c>
      <c r="D225" s="3">
        <f t="shared" si="197"/>
        <v>24</v>
      </c>
      <c r="E225" s="3" t="str">
        <f t="shared" si="198"/>
        <v>40 17 620 0102</v>
      </c>
      <c r="F225" s="3">
        <f t="shared" si="199"/>
        <v>48</v>
      </c>
      <c r="G225" s="3" t="str">
        <f t="shared" si="200"/>
        <v>40 17 954 1918</v>
      </c>
      <c r="H225" s="3">
        <f t="shared" si="201"/>
        <v>28</v>
      </c>
      <c r="I225" s="3">
        <f t="shared" si="202"/>
        <v>0</v>
      </c>
      <c r="J225" s="3">
        <f t="shared" si="203"/>
        <v>0</v>
      </c>
      <c r="K225" s="3" t="str">
        <f t="shared" si="204"/>
        <v>40 28 120 0274</v>
      </c>
      <c r="L225" s="3">
        <f t="shared" si="205"/>
        <v>8</v>
      </c>
      <c r="M225" s="3" t="str">
        <f t="shared" si="206"/>
        <v>40 28 849 0375</v>
      </c>
      <c r="N225" s="3">
        <f t="shared" si="207"/>
        <v>7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4.4" customHeight="1" x14ac:dyDescent="0.3">
      <c r="A226" s="82"/>
      <c r="B226" s="84"/>
      <c r="C226" s="3" t="str">
        <f t="shared" si="196"/>
        <v>40 17 921 0097</v>
      </c>
      <c r="D226" s="3">
        <f t="shared" si="197"/>
        <v>16</v>
      </c>
      <c r="E226" s="3" t="str">
        <f t="shared" si="198"/>
        <v>40 17 821 0271</v>
      </c>
      <c r="F226" s="3">
        <f t="shared" si="199"/>
        <v>16</v>
      </c>
      <c r="G226" s="3" t="str">
        <f t="shared" si="200"/>
        <v>40 17 954 1920</v>
      </c>
      <c r="H226" s="3">
        <f t="shared" si="201"/>
        <v>8</v>
      </c>
      <c r="I226" s="3">
        <f t="shared" si="202"/>
        <v>0</v>
      </c>
      <c r="J226" s="3">
        <f t="shared" si="203"/>
        <v>0</v>
      </c>
      <c r="K226" s="3" t="str">
        <f t="shared" si="204"/>
        <v>40 28 120 0190</v>
      </c>
      <c r="L226" s="3">
        <f t="shared" si="205"/>
        <v>8</v>
      </c>
      <c r="M226" s="3" t="str">
        <f t="shared" si="206"/>
        <v>40 28 848 0090</v>
      </c>
      <c r="N226" s="3">
        <f t="shared" si="207"/>
        <v>1</v>
      </c>
      <c r="O226" s="3">
        <f t="shared" si="208"/>
        <v>0</v>
      </c>
      <c r="P226" s="3">
        <f t="shared" si="209"/>
        <v>0</v>
      </c>
      <c r="Q226" s="3">
        <f t="shared" si="210"/>
        <v>0</v>
      </c>
      <c r="R226" s="3">
        <f t="shared" si="211"/>
        <v>0</v>
      </c>
      <c r="S226" s="3">
        <f t="shared" si="212"/>
        <v>0</v>
      </c>
      <c r="T226" s="3">
        <f t="shared" si="213"/>
        <v>0</v>
      </c>
      <c r="U226" s="3">
        <f t="shared" si="214"/>
        <v>0</v>
      </c>
      <c r="V226" s="3">
        <f t="shared" si="215"/>
        <v>0</v>
      </c>
      <c r="W226" s="3">
        <f t="shared" si="216"/>
        <v>0</v>
      </c>
      <c r="X226" s="3">
        <f t="shared" si="217"/>
        <v>0</v>
      </c>
      <c r="Y226" s="3">
        <f t="shared" si="218"/>
        <v>0</v>
      </c>
      <c r="Z226" s="3">
        <f t="shared" si="219"/>
        <v>0</v>
      </c>
      <c r="AA226" s="3">
        <f t="shared" si="220"/>
        <v>0</v>
      </c>
      <c r="AB226" s="3">
        <f t="shared" si="221"/>
        <v>0</v>
      </c>
      <c r="AC226" s="3">
        <f t="shared" si="222"/>
        <v>0</v>
      </c>
      <c r="AD226" s="3">
        <f t="shared" si="223"/>
        <v>0</v>
      </c>
    </row>
    <row r="227" spans="1:30" ht="14.4" customHeight="1" x14ac:dyDescent="0.3">
      <c r="A227" s="82"/>
      <c r="B227" s="84"/>
      <c r="C227" s="3">
        <f t="shared" si="196"/>
        <v>0</v>
      </c>
      <c r="D227" s="3">
        <f t="shared" si="197"/>
        <v>0</v>
      </c>
      <c r="E227" s="3">
        <f t="shared" si="198"/>
        <v>0</v>
      </c>
      <c r="F227" s="3">
        <f t="shared" si="199"/>
        <v>0</v>
      </c>
      <c r="G227" s="3" t="str">
        <f t="shared" si="200"/>
        <v>40 17 954 0944</v>
      </c>
      <c r="H227" s="3">
        <f t="shared" si="201"/>
        <v>28</v>
      </c>
      <c r="I227" s="3">
        <f t="shared" si="202"/>
        <v>0</v>
      </c>
      <c r="J227" s="3">
        <f t="shared" si="203"/>
        <v>0</v>
      </c>
      <c r="K227" s="3" t="str">
        <f t="shared" si="204"/>
        <v>40 28 871 0449</v>
      </c>
      <c r="L227" s="3">
        <f t="shared" si="205"/>
        <v>8</v>
      </c>
      <c r="M227" s="3" t="str">
        <f t="shared" si="206"/>
        <v>40 28 959 0632</v>
      </c>
      <c r="N227" s="3">
        <f t="shared" si="207"/>
        <v>24</v>
      </c>
      <c r="O227" s="3">
        <f t="shared" si="208"/>
        <v>0</v>
      </c>
      <c r="P227" s="3">
        <f t="shared" si="209"/>
        <v>0</v>
      </c>
      <c r="Q227" s="3">
        <f t="shared" si="210"/>
        <v>0</v>
      </c>
      <c r="R227" s="3">
        <f t="shared" si="211"/>
        <v>0</v>
      </c>
      <c r="S227" s="3">
        <f t="shared" si="212"/>
        <v>0</v>
      </c>
      <c r="T227" s="3">
        <f t="shared" si="213"/>
        <v>0</v>
      </c>
      <c r="U227" s="3">
        <f t="shared" si="214"/>
        <v>0</v>
      </c>
      <c r="V227" s="3">
        <f t="shared" si="215"/>
        <v>0</v>
      </c>
      <c r="W227" s="3">
        <f t="shared" si="216"/>
        <v>0</v>
      </c>
      <c r="X227" s="3">
        <f t="shared" si="217"/>
        <v>0</v>
      </c>
      <c r="Y227" s="3">
        <f t="shared" si="218"/>
        <v>0</v>
      </c>
      <c r="Z227" s="3">
        <f t="shared" si="219"/>
        <v>0</v>
      </c>
      <c r="AA227" s="3">
        <f t="shared" si="220"/>
        <v>0</v>
      </c>
      <c r="AB227" s="3">
        <f t="shared" si="221"/>
        <v>0</v>
      </c>
      <c r="AC227" s="3">
        <f t="shared" si="222"/>
        <v>0</v>
      </c>
      <c r="AD227" s="3">
        <f t="shared" si="223"/>
        <v>0</v>
      </c>
    </row>
    <row r="228" spans="1:30" ht="14.4" customHeight="1" x14ac:dyDescent="0.3">
      <c r="A228" s="82"/>
      <c r="B228" s="84"/>
      <c r="C228" s="3">
        <f t="shared" si="196"/>
        <v>0</v>
      </c>
      <c r="D228" s="3">
        <f t="shared" si="197"/>
        <v>0</v>
      </c>
      <c r="E228" s="3">
        <f t="shared" si="198"/>
        <v>0</v>
      </c>
      <c r="F228" s="3">
        <f t="shared" si="199"/>
        <v>0</v>
      </c>
      <c r="G228" s="3" t="str">
        <f t="shared" si="200"/>
        <v>40 17 848 0296</v>
      </c>
      <c r="H228" s="3">
        <f t="shared" si="201"/>
        <v>6</v>
      </c>
      <c r="I228" s="3">
        <f t="shared" si="202"/>
        <v>0</v>
      </c>
      <c r="J228" s="3">
        <f t="shared" si="203"/>
        <v>0</v>
      </c>
      <c r="K228" s="3" t="str">
        <f t="shared" si="204"/>
        <v>40 28 954 2070</v>
      </c>
      <c r="L228" s="3">
        <f t="shared" si="205"/>
        <v>30</v>
      </c>
      <c r="M228" s="3" t="str">
        <f t="shared" si="206"/>
        <v>40 28 849 0373</v>
      </c>
      <c r="N228" s="3">
        <f t="shared" si="207"/>
        <v>9</v>
      </c>
      <c r="O228" s="3">
        <f t="shared" si="208"/>
        <v>0</v>
      </c>
      <c r="P228" s="3">
        <f t="shared" si="209"/>
        <v>0</v>
      </c>
      <c r="Q228" s="3">
        <f t="shared" si="210"/>
        <v>0</v>
      </c>
      <c r="R228" s="3">
        <f t="shared" si="211"/>
        <v>0</v>
      </c>
      <c r="S228" s="3">
        <f t="shared" si="212"/>
        <v>0</v>
      </c>
      <c r="T228" s="3">
        <f t="shared" si="213"/>
        <v>0</v>
      </c>
      <c r="U228" s="3">
        <f t="shared" si="214"/>
        <v>0</v>
      </c>
      <c r="V228" s="3">
        <f t="shared" si="215"/>
        <v>0</v>
      </c>
      <c r="W228" s="3">
        <f t="shared" si="216"/>
        <v>0</v>
      </c>
      <c r="X228" s="3">
        <f t="shared" si="217"/>
        <v>0</v>
      </c>
      <c r="Y228" s="3">
        <f t="shared" si="218"/>
        <v>0</v>
      </c>
      <c r="Z228" s="3">
        <f t="shared" si="219"/>
        <v>0</v>
      </c>
      <c r="AA228" s="3">
        <f t="shared" si="220"/>
        <v>0</v>
      </c>
      <c r="AB228" s="3">
        <f t="shared" si="221"/>
        <v>0</v>
      </c>
      <c r="AC228" s="3">
        <f t="shared" si="222"/>
        <v>0</v>
      </c>
      <c r="AD228" s="3">
        <f t="shared" si="223"/>
        <v>0</v>
      </c>
    </row>
    <row r="229" spans="1:30" ht="14.4" customHeight="1" x14ac:dyDescent="0.3">
      <c r="A229" s="82"/>
      <c r="B229" s="84"/>
      <c r="C229" s="3">
        <f t="shared" si="196"/>
        <v>0</v>
      </c>
      <c r="D229" s="3">
        <f t="shared" si="197"/>
        <v>0</v>
      </c>
      <c r="E229" s="3">
        <f t="shared" si="198"/>
        <v>0</v>
      </c>
      <c r="F229" s="3">
        <f t="shared" si="199"/>
        <v>0</v>
      </c>
      <c r="G229" s="3">
        <f t="shared" si="200"/>
        <v>0</v>
      </c>
      <c r="H229" s="3">
        <f t="shared" si="201"/>
        <v>0</v>
      </c>
      <c r="I229" s="3">
        <f t="shared" si="202"/>
        <v>0</v>
      </c>
      <c r="J229" s="3">
        <f t="shared" si="203"/>
        <v>0</v>
      </c>
      <c r="K229" s="3" t="str">
        <f t="shared" si="204"/>
        <v>40 28 959 0698</v>
      </c>
      <c r="L229" s="3">
        <f t="shared" si="205"/>
        <v>9</v>
      </c>
      <c r="M229" s="3" t="str">
        <f t="shared" si="206"/>
        <v>40 28 150 0426</v>
      </c>
      <c r="N229" s="3">
        <f t="shared" si="207"/>
        <v>8</v>
      </c>
      <c r="O229" s="3">
        <f t="shared" si="208"/>
        <v>0</v>
      </c>
      <c r="P229" s="3">
        <f t="shared" si="209"/>
        <v>0</v>
      </c>
      <c r="Q229" s="3">
        <f t="shared" si="210"/>
        <v>0</v>
      </c>
      <c r="R229" s="3">
        <f t="shared" si="211"/>
        <v>0</v>
      </c>
      <c r="S229" s="3">
        <f t="shared" si="212"/>
        <v>0</v>
      </c>
      <c r="T229" s="3">
        <f t="shared" si="213"/>
        <v>0</v>
      </c>
      <c r="U229" s="3">
        <f t="shared" si="214"/>
        <v>0</v>
      </c>
      <c r="V229" s="3">
        <f t="shared" si="215"/>
        <v>0</v>
      </c>
      <c r="W229" s="3">
        <f t="shared" si="216"/>
        <v>0</v>
      </c>
      <c r="X229" s="3">
        <f t="shared" si="217"/>
        <v>0</v>
      </c>
      <c r="Y229" s="3">
        <f t="shared" si="218"/>
        <v>0</v>
      </c>
      <c r="Z229" s="3">
        <f t="shared" si="219"/>
        <v>0</v>
      </c>
      <c r="AA229" s="3">
        <f t="shared" si="220"/>
        <v>0</v>
      </c>
      <c r="AB229" s="3">
        <f t="shared" si="221"/>
        <v>0</v>
      </c>
      <c r="AC229" s="3">
        <f t="shared" si="222"/>
        <v>0</v>
      </c>
      <c r="AD229" s="3">
        <f t="shared" si="223"/>
        <v>0</v>
      </c>
    </row>
    <row r="230" spans="1:30" ht="14.4" customHeight="1" x14ac:dyDescent="0.3">
      <c r="A230" s="82"/>
      <c r="B230" s="84"/>
      <c r="C230" s="3">
        <f t="shared" si="196"/>
        <v>0</v>
      </c>
      <c r="D230" s="3">
        <f t="shared" si="197"/>
        <v>0</v>
      </c>
      <c r="E230" s="3">
        <f t="shared" si="198"/>
        <v>0</v>
      </c>
      <c r="F230" s="3">
        <f t="shared" si="199"/>
        <v>0</v>
      </c>
      <c r="G230" s="3">
        <f t="shared" si="200"/>
        <v>0</v>
      </c>
      <c r="H230" s="3">
        <f t="shared" si="201"/>
        <v>0</v>
      </c>
      <c r="I230" s="3">
        <f t="shared" si="202"/>
        <v>0</v>
      </c>
      <c r="J230" s="3">
        <f t="shared" si="203"/>
        <v>0</v>
      </c>
      <c r="K230" s="3" t="str">
        <f t="shared" si="204"/>
        <v>40 28 954 3292</v>
      </c>
      <c r="L230" s="3">
        <f t="shared" si="205"/>
        <v>10</v>
      </c>
      <c r="M230" s="3" t="str">
        <f t="shared" si="206"/>
        <v>40 28 954 3222</v>
      </c>
      <c r="N230" s="3">
        <f t="shared" si="207"/>
        <v>7</v>
      </c>
      <c r="O230" s="3">
        <f t="shared" si="208"/>
        <v>0</v>
      </c>
      <c r="P230" s="3">
        <f t="shared" si="209"/>
        <v>0</v>
      </c>
      <c r="Q230" s="3">
        <f t="shared" si="210"/>
        <v>0</v>
      </c>
      <c r="R230" s="3">
        <f t="shared" si="211"/>
        <v>0</v>
      </c>
      <c r="S230" s="3">
        <f t="shared" si="212"/>
        <v>0</v>
      </c>
      <c r="T230" s="3">
        <f t="shared" si="213"/>
        <v>0</v>
      </c>
      <c r="U230" s="3">
        <f t="shared" si="214"/>
        <v>0</v>
      </c>
      <c r="V230" s="3">
        <f t="shared" si="215"/>
        <v>0</v>
      </c>
      <c r="W230" s="3">
        <f t="shared" si="216"/>
        <v>0</v>
      </c>
      <c r="X230" s="3">
        <f t="shared" si="217"/>
        <v>0</v>
      </c>
      <c r="Y230" s="3">
        <f t="shared" si="218"/>
        <v>0</v>
      </c>
      <c r="Z230" s="3">
        <f t="shared" si="219"/>
        <v>0</v>
      </c>
      <c r="AA230" s="3">
        <f t="shared" si="220"/>
        <v>0</v>
      </c>
      <c r="AB230" s="3">
        <f t="shared" si="221"/>
        <v>0</v>
      </c>
      <c r="AC230" s="3">
        <f t="shared" si="222"/>
        <v>0</v>
      </c>
      <c r="AD230" s="3">
        <f t="shared" si="223"/>
        <v>0</v>
      </c>
    </row>
    <row r="231" spans="1:30" ht="14.4" customHeight="1" x14ac:dyDescent="0.3">
      <c r="A231" s="82"/>
      <c r="B231" s="84"/>
      <c r="C231" s="3">
        <f t="shared" si="196"/>
        <v>0</v>
      </c>
      <c r="D231" s="3">
        <f t="shared" si="197"/>
        <v>0</v>
      </c>
      <c r="E231" s="3">
        <f t="shared" si="198"/>
        <v>0</v>
      </c>
      <c r="F231" s="3">
        <f t="shared" si="199"/>
        <v>0</v>
      </c>
      <c r="G231" s="3">
        <f t="shared" si="200"/>
        <v>0</v>
      </c>
      <c r="H231" s="3">
        <f t="shared" si="201"/>
        <v>0</v>
      </c>
      <c r="I231" s="3">
        <f t="shared" si="202"/>
        <v>0</v>
      </c>
      <c r="J231" s="3">
        <f t="shared" si="203"/>
        <v>0</v>
      </c>
      <c r="K231" s="3" t="str">
        <f t="shared" si="204"/>
        <v>40 28 954 3416</v>
      </c>
      <c r="L231" s="3">
        <f t="shared" si="205"/>
        <v>7</v>
      </c>
      <c r="M231" s="3" t="str">
        <f t="shared" si="206"/>
        <v>40 28 846 0108</v>
      </c>
      <c r="N231" s="3">
        <f t="shared" si="207"/>
        <v>16</v>
      </c>
      <c r="O231" s="3">
        <f t="shared" si="208"/>
        <v>0</v>
      </c>
      <c r="P231" s="3">
        <f t="shared" si="209"/>
        <v>0</v>
      </c>
      <c r="Q231" s="3">
        <f t="shared" si="210"/>
        <v>0</v>
      </c>
      <c r="R231" s="3">
        <f t="shared" si="211"/>
        <v>0</v>
      </c>
      <c r="S231" s="3">
        <f t="shared" si="212"/>
        <v>0</v>
      </c>
      <c r="T231" s="3">
        <f t="shared" si="213"/>
        <v>0</v>
      </c>
      <c r="U231" s="3">
        <f t="shared" si="214"/>
        <v>0</v>
      </c>
      <c r="V231" s="3">
        <f t="shared" si="215"/>
        <v>0</v>
      </c>
      <c r="W231" s="3">
        <f t="shared" si="216"/>
        <v>0</v>
      </c>
      <c r="X231" s="3">
        <f t="shared" si="217"/>
        <v>0</v>
      </c>
      <c r="Y231" s="3">
        <f t="shared" si="218"/>
        <v>0</v>
      </c>
      <c r="Z231" s="3">
        <f t="shared" si="219"/>
        <v>0</v>
      </c>
      <c r="AA231" s="3">
        <f t="shared" si="220"/>
        <v>0</v>
      </c>
      <c r="AB231" s="3">
        <f t="shared" si="221"/>
        <v>0</v>
      </c>
      <c r="AC231" s="3">
        <f t="shared" si="222"/>
        <v>0</v>
      </c>
      <c r="AD231" s="3">
        <f t="shared" si="223"/>
        <v>0</v>
      </c>
    </row>
    <row r="232" spans="1:30" ht="14.4" customHeight="1" x14ac:dyDescent="0.3">
      <c r="A232" s="82"/>
      <c r="B232" s="84"/>
      <c r="C232" s="3">
        <f t="shared" si="196"/>
        <v>0</v>
      </c>
      <c r="D232" s="3">
        <f t="shared" si="197"/>
        <v>0</v>
      </c>
      <c r="E232" s="3">
        <f t="shared" si="198"/>
        <v>0</v>
      </c>
      <c r="F232" s="3">
        <f t="shared" si="199"/>
        <v>0</v>
      </c>
      <c r="G232" s="3">
        <f t="shared" si="200"/>
        <v>0</v>
      </c>
      <c r="H232" s="3">
        <f t="shared" si="201"/>
        <v>0</v>
      </c>
      <c r="I232" s="3">
        <f t="shared" si="202"/>
        <v>0</v>
      </c>
      <c r="J232" s="3">
        <f t="shared" si="203"/>
        <v>0</v>
      </c>
      <c r="K232" s="3" t="str">
        <f t="shared" si="204"/>
        <v>40 28 013 0129</v>
      </c>
      <c r="L232" s="3">
        <f t="shared" si="205"/>
        <v>1</v>
      </c>
      <c r="M232" s="3" t="str">
        <f t="shared" si="206"/>
        <v>40 28 849 0355</v>
      </c>
      <c r="N232" s="3">
        <f t="shared" si="207"/>
        <v>14</v>
      </c>
      <c r="O232" s="3">
        <f t="shared" si="208"/>
        <v>0</v>
      </c>
      <c r="P232" s="3">
        <f t="shared" si="209"/>
        <v>0</v>
      </c>
      <c r="Q232" s="3">
        <f t="shared" si="210"/>
        <v>0</v>
      </c>
      <c r="R232" s="3">
        <f t="shared" si="211"/>
        <v>0</v>
      </c>
      <c r="S232" s="3">
        <f t="shared" si="212"/>
        <v>0</v>
      </c>
      <c r="T232" s="3">
        <f t="shared" si="213"/>
        <v>0</v>
      </c>
      <c r="U232" s="3">
        <f t="shared" si="214"/>
        <v>0</v>
      </c>
      <c r="V232" s="3">
        <f t="shared" si="215"/>
        <v>0</v>
      </c>
      <c r="W232" s="3">
        <f t="shared" si="216"/>
        <v>0</v>
      </c>
      <c r="X232" s="3">
        <f t="shared" si="217"/>
        <v>0</v>
      </c>
      <c r="Y232" s="3">
        <f t="shared" si="218"/>
        <v>0</v>
      </c>
      <c r="Z232" s="3">
        <f t="shared" si="219"/>
        <v>0</v>
      </c>
      <c r="AA232" s="3">
        <f t="shared" si="220"/>
        <v>0</v>
      </c>
      <c r="AB232" s="3">
        <f t="shared" si="221"/>
        <v>0</v>
      </c>
      <c r="AC232" s="3">
        <f t="shared" si="222"/>
        <v>0</v>
      </c>
      <c r="AD232" s="3">
        <f t="shared" si="223"/>
        <v>0</v>
      </c>
    </row>
    <row r="233" spans="1:30" ht="14.4" customHeight="1" x14ac:dyDescent="0.3">
      <c r="A233" s="82"/>
      <c r="B233" s="84"/>
      <c r="C233" s="3">
        <f t="shared" si="196"/>
        <v>0</v>
      </c>
      <c r="D233" s="3">
        <f t="shared" si="197"/>
        <v>0</v>
      </c>
      <c r="E233" s="3">
        <f t="shared" si="198"/>
        <v>0</v>
      </c>
      <c r="F233" s="3">
        <f t="shared" si="199"/>
        <v>0</v>
      </c>
      <c r="G233" s="3">
        <f t="shared" si="200"/>
        <v>0</v>
      </c>
      <c r="H233" s="3">
        <f t="shared" si="201"/>
        <v>0</v>
      </c>
      <c r="I233" s="3">
        <f t="shared" si="202"/>
        <v>0</v>
      </c>
      <c r="J233" s="3">
        <f t="shared" si="203"/>
        <v>0</v>
      </c>
      <c r="K233" s="3" t="str">
        <f t="shared" si="204"/>
        <v>40 28 013 0126</v>
      </c>
      <c r="L233" s="3">
        <f t="shared" si="205"/>
        <v>1</v>
      </c>
      <c r="M233" s="3" t="str">
        <f t="shared" si="206"/>
        <v>40 28 857 0313</v>
      </c>
      <c r="N233" s="3">
        <f t="shared" si="207"/>
        <v>3</v>
      </c>
      <c r="O233" s="3">
        <f t="shared" si="208"/>
        <v>0</v>
      </c>
      <c r="P233" s="3">
        <f t="shared" si="209"/>
        <v>0</v>
      </c>
      <c r="Q233" s="3">
        <f t="shared" si="210"/>
        <v>0</v>
      </c>
      <c r="R233" s="3">
        <f t="shared" si="211"/>
        <v>0</v>
      </c>
      <c r="S233" s="3">
        <f t="shared" si="212"/>
        <v>0</v>
      </c>
      <c r="T233" s="3">
        <f t="shared" si="213"/>
        <v>0</v>
      </c>
      <c r="U233" s="3">
        <f t="shared" si="214"/>
        <v>0</v>
      </c>
      <c r="V233" s="3">
        <f t="shared" si="215"/>
        <v>0</v>
      </c>
      <c r="W233" s="3">
        <f t="shared" si="216"/>
        <v>0</v>
      </c>
      <c r="X233" s="3">
        <f t="shared" si="217"/>
        <v>0</v>
      </c>
      <c r="Y233" s="3">
        <f t="shared" si="218"/>
        <v>0</v>
      </c>
      <c r="Z233" s="3">
        <f t="shared" si="219"/>
        <v>0</v>
      </c>
      <c r="AA233" s="3">
        <f t="shared" si="220"/>
        <v>0</v>
      </c>
      <c r="AB233" s="3">
        <f t="shared" si="221"/>
        <v>0</v>
      </c>
      <c r="AC233" s="3">
        <f t="shared" si="222"/>
        <v>0</v>
      </c>
      <c r="AD233" s="3">
        <f t="shared" si="223"/>
        <v>0</v>
      </c>
    </row>
    <row r="234" spans="1:30" ht="14.4" customHeight="1" x14ac:dyDescent="0.3">
      <c r="A234" s="82"/>
      <c r="B234" s="84"/>
      <c r="C234" s="3">
        <f t="shared" si="196"/>
        <v>0</v>
      </c>
      <c r="D234" s="3">
        <f t="shared" si="197"/>
        <v>0</v>
      </c>
      <c r="E234" s="3">
        <f t="shared" si="198"/>
        <v>0</v>
      </c>
      <c r="F234" s="3">
        <f t="shared" si="199"/>
        <v>0</v>
      </c>
      <c r="G234" s="3">
        <f t="shared" si="200"/>
        <v>0</v>
      </c>
      <c r="H234" s="3">
        <f t="shared" si="201"/>
        <v>0</v>
      </c>
      <c r="I234" s="3">
        <f t="shared" si="202"/>
        <v>0</v>
      </c>
      <c r="J234" s="3">
        <f t="shared" si="203"/>
        <v>0</v>
      </c>
      <c r="K234" s="3" t="str">
        <f t="shared" si="204"/>
        <v>40 28 610 1134</v>
      </c>
      <c r="L234" s="3">
        <f t="shared" si="205"/>
        <v>1</v>
      </c>
      <c r="M234" s="3" t="str">
        <f t="shared" si="206"/>
        <v>40 28 857 0312</v>
      </c>
      <c r="N234" s="3">
        <f t="shared" si="207"/>
        <v>1</v>
      </c>
      <c r="O234" s="3">
        <f t="shared" si="208"/>
        <v>0</v>
      </c>
      <c r="P234" s="3">
        <f t="shared" si="209"/>
        <v>0</v>
      </c>
      <c r="Q234" s="3">
        <f t="shared" si="210"/>
        <v>0</v>
      </c>
      <c r="R234" s="3">
        <f t="shared" si="211"/>
        <v>0</v>
      </c>
      <c r="S234" s="3">
        <f t="shared" si="212"/>
        <v>0</v>
      </c>
      <c r="T234" s="3">
        <f t="shared" si="213"/>
        <v>0</v>
      </c>
      <c r="U234" s="3">
        <f t="shared" si="214"/>
        <v>0</v>
      </c>
      <c r="V234" s="3">
        <f t="shared" si="215"/>
        <v>0</v>
      </c>
      <c r="W234" s="3">
        <f t="shared" si="216"/>
        <v>0</v>
      </c>
      <c r="X234" s="3">
        <f t="shared" si="217"/>
        <v>0</v>
      </c>
      <c r="Y234" s="3">
        <f t="shared" si="218"/>
        <v>0</v>
      </c>
      <c r="Z234" s="3">
        <f t="shared" si="219"/>
        <v>0</v>
      </c>
      <c r="AA234" s="3">
        <f t="shared" si="220"/>
        <v>0</v>
      </c>
      <c r="AB234" s="3">
        <f t="shared" si="221"/>
        <v>0</v>
      </c>
      <c r="AC234" s="3">
        <f t="shared" si="222"/>
        <v>0</v>
      </c>
      <c r="AD234" s="3">
        <f t="shared" si="223"/>
        <v>0</v>
      </c>
    </row>
    <row r="235" spans="1:30" ht="14.4" customHeight="1" x14ac:dyDescent="0.3">
      <c r="A235" s="82"/>
      <c r="B235" s="84"/>
      <c r="C235" s="3">
        <f t="shared" si="196"/>
        <v>0</v>
      </c>
      <c r="D235" s="3">
        <f t="shared" si="197"/>
        <v>0</v>
      </c>
      <c r="E235" s="3">
        <f t="shared" si="198"/>
        <v>0</v>
      </c>
      <c r="F235" s="3">
        <f t="shared" si="199"/>
        <v>0</v>
      </c>
      <c r="G235" s="3">
        <f t="shared" si="200"/>
        <v>0</v>
      </c>
      <c r="H235" s="3">
        <f t="shared" si="201"/>
        <v>0</v>
      </c>
      <c r="I235" s="3">
        <f t="shared" si="202"/>
        <v>0</v>
      </c>
      <c r="J235" s="3">
        <f t="shared" si="203"/>
        <v>0</v>
      </c>
      <c r="K235" s="3" t="str">
        <f t="shared" si="204"/>
        <v>40 28 931 0050</v>
      </c>
      <c r="L235" s="3">
        <f t="shared" si="205"/>
        <v>1</v>
      </c>
      <c r="M235" s="3" t="str">
        <f t="shared" si="206"/>
        <v>40 28 954 1323</v>
      </c>
      <c r="N235" s="3">
        <f t="shared" si="207"/>
        <v>1</v>
      </c>
      <c r="O235" s="3">
        <f t="shared" si="208"/>
        <v>0</v>
      </c>
      <c r="P235" s="3">
        <f t="shared" si="209"/>
        <v>0</v>
      </c>
      <c r="Q235" s="3">
        <f t="shared" si="210"/>
        <v>0</v>
      </c>
      <c r="R235" s="3">
        <f t="shared" si="211"/>
        <v>0</v>
      </c>
      <c r="S235" s="3">
        <f t="shared" si="212"/>
        <v>0</v>
      </c>
      <c r="T235" s="3">
        <f t="shared" si="213"/>
        <v>0</v>
      </c>
      <c r="U235" s="3">
        <f t="shared" si="214"/>
        <v>0</v>
      </c>
      <c r="V235" s="3">
        <f t="shared" si="215"/>
        <v>0</v>
      </c>
      <c r="W235" s="3">
        <f t="shared" si="216"/>
        <v>0</v>
      </c>
      <c r="X235" s="3">
        <f t="shared" si="217"/>
        <v>0</v>
      </c>
      <c r="Y235" s="3">
        <f t="shared" si="218"/>
        <v>0</v>
      </c>
      <c r="Z235" s="3">
        <f t="shared" si="219"/>
        <v>0</v>
      </c>
      <c r="AA235" s="3">
        <f t="shared" si="220"/>
        <v>0</v>
      </c>
      <c r="AB235" s="3">
        <f t="shared" si="221"/>
        <v>0</v>
      </c>
      <c r="AC235" s="3">
        <f t="shared" si="222"/>
        <v>0</v>
      </c>
      <c r="AD235" s="3">
        <f t="shared" si="223"/>
        <v>0</v>
      </c>
    </row>
    <row r="236" spans="1:30" ht="14.4" customHeight="1" x14ac:dyDescent="0.3">
      <c r="A236" s="82"/>
      <c r="B236" s="84"/>
      <c r="C236" s="3">
        <f t="shared" si="196"/>
        <v>0</v>
      </c>
      <c r="D236" s="3">
        <f t="shared" si="197"/>
        <v>0</v>
      </c>
      <c r="E236" s="3">
        <f t="shared" si="198"/>
        <v>0</v>
      </c>
      <c r="F236" s="3">
        <f t="shared" si="199"/>
        <v>0</v>
      </c>
      <c r="G236" s="3">
        <f t="shared" si="200"/>
        <v>0</v>
      </c>
      <c r="H236" s="3">
        <f t="shared" si="201"/>
        <v>0</v>
      </c>
      <c r="I236" s="3">
        <f t="shared" si="202"/>
        <v>0</v>
      </c>
      <c r="J236" s="3">
        <f t="shared" si="203"/>
        <v>0</v>
      </c>
      <c r="K236" s="3">
        <f t="shared" si="204"/>
        <v>0</v>
      </c>
      <c r="L236" s="3">
        <f t="shared" si="205"/>
        <v>0</v>
      </c>
      <c r="M236" s="3" t="str">
        <f t="shared" si="206"/>
        <v>40 28 849 0373</v>
      </c>
      <c r="N236" s="3">
        <f t="shared" si="207"/>
        <v>2</v>
      </c>
      <c r="O236" s="3">
        <f t="shared" si="208"/>
        <v>0</v>
      </c>
      <c r="P236" s="3">
        <f t="shared" si="209"/>
        <v>0</v>
      </c>
      <c r="Q236" s="3">
        <f t="shared" si="210"/>
        <v>0</v>
      </c>
      <c r="R236" s="3">
        <f t="shared" si="211"/>
        <v>0</v>
      </c>
      <c r="S236" s="3">
        <f t="shared" si="212"/>
        <v>0</v>
      </c>
      <c r="T236" s="3">
        <f t="shared" si="213"/>
        <v>0</v>
      </c>
      <c r="U236" s="3">
        <f t="shared" si="214"/>
        <v>0</v>
      </c>
      <c r="V236" s="3">
        <f t="shared" si="215"/>
        <v>0</v>
      </c>
      <c r="W236" s="3">
        <f t="shared" si="216"/>
        <v>0</v>
      </c>
      <c r="X236" s="3">
        <f t="shared" si="217"/>
        <v>0</v>
      </c>
      <c r="Y236" s="3">
        <f t="shared" si="218"/>
        <v>0</v>
      </c>
      <c r="Z236" s="3">
        <f t="shared" si="219"/>
        <v>0</v>
      </c>
      <c r="AA236" s="3">
        <f t="shared" si="220"/>
        <v>0</v>
      </c>
      <c r="AB236" s="3">
        <f t="shared" si="221"/>
        <v>0</v>
      </c>
      <c r="AC236" s="3">
        <f t="shared" si="222"/>
        <v>0</v>
      </c>
      <c r="AD236" s="3">
        <f t="shared" si="223"/>
        <v>0</v>
      </c>
    </row>
    <row r="237" spans="1:30" ht="14.4" customHeight="1" x14ac:dyDescent="0.3">
      <c r="A237" s="82"/>
      <c r="B237" s="84"/>
      <c r="C237" s="3">
        <f t="shared" si="196"/>
        <v>0</v>
      </c>
      <c r="D237" s="3">
        <f t="shared" si="197"/>
        <v>0</v>
      </c>
      <c r="E237" s="3">
        <f t="shared" si="198"/>
        <v>0</v>
      </c>
      <c r="F237" s="3">
        <f t="shared" si="199"/>
        <v>0</v>
      </c>
      <c r="G237" s="3">
        <f t="shared" si="200"/>
        <v>0</v>
      </c>
      <c r="H237" s="3">
        <f t="shared" si="201"/>
        <v>0</v>
      </c>
      <c r="I237" s="3">
        <f t="shared" si="202"/>
        <v>0</v>
      </c>
      <c r="J237" s="3">
        <f t="shared" si="203"/>
        <v>0</v>
      </c>
      <c r="K237" s="3">
        <f t="shared" si="204"/>
        <v>0</v>
      </c>
      <c r="L237" s="3">
        <f t="shared" si="205"/>
        <v>0</v>
      </c>
      <c r="M237" s="3" t="str">
        <f t="shared" si="206"/>
        <v>40 28 958 0623</v>
      </c>
      <c r="N237" s="3">
        <f t="shared" si="207"/>
        <v>1</v>
      </c>
      <c r="O237" s="3">
        <f t="shared" si="208"/>
        <v>0</v>
      </c>
      <c r="P237" s="3">
        <f t="shared" si="209"/>
        <v>0</v>
      </c>
      <c r="Q237" s="3">
        <f t="shared" si="210"/>
        <v>0</v>
      </c>
      <c r="R237" s="3">
        <f t="shared" si="211"/>
        <v>0</v>
      </c>
      <c r="S237" s="3">
        <f t="shared" si="212"/>
        <v>0</v>
      </c>
      <c r="T237" s="3">
        <f t="shared" si="213"/>
        <v>0</v>
      </c>
      <c r="U237" s="3">
        <f t="shared" si="214"/>
        <v>0</v>
      </c>
      <c r="V237" s="3">
        <f t="shared" si="215"/>
        <v>0</v>
      </c>
      <c r="W237" s="3">
        <f t="shared" si="216"/>
        <v>0</v>
      </c>
      <c r="X237" s="3">
        <f t="shared" si="217"/>
        <v>0</v>
      </c>
      <c r="Y237" s="3">
        <f t="shared" si="218"/>
        <v>0</v>
      </c>
      <c r="Z237" s="3">
        <f t="shared" si="219"/>
        <v>0</v>
      </c>
      <c r="AA237" s="3">
        <f t="shared" si="220"/>
        <v>0</v>
      </c>
      <c r="AB237" s="3">
        <f t="shared" si="221"/>
        <v>0</v>
      </c>
      <c r="AC237" s="3">
        <f t="shared" si="222"/>
        <v>0</v>
      </c>
      <c r="AD237" s="3">
        <f t="shared" si="223"/>
        <v>0</v>
      </c>
    </row>
    <row r="238" spans="1:30" ht="14.4" customHeight="1" thickBot="1" x14ac:dyDescent="0.35">
      <c r="A238" s="20"/>
      <c r="B238" s="84"/>
      <c r="C238" s="3">
        <f t="shared" si="196"/>
        <v>0</v>
      </c>
      <c r="D238" s="3">
        <f t="shared" si="197"/>
        <v>0</v>
      </c>
      <c r="E238" s="3">
        <f t="shared" si="198"/>
        <v>0</v>
      </c>
      <c r="F238" s="3">
        <f t="shared" si="199"/>
        <v>0</v>
      </c>
      <c r="G238" s="3">
        <f t="shared" si="200"/>
        <v>0</v>
      </c>
      <c r="H238" s="3">
        <f t="shared" si="201"/>
        <v>0</v>
      </c>
      <c r="I238" s="3">
        <f t="shared" si="202"/>
        <v>0</v>
      </c>
      <c r="J238" s="3">
        <f t="shared" si="203"/>
        <v>0</v>
      </c>
      <c r="K238" s="3">
        <f t="shared" si="204"/>
        <v>0</v>
      </c>
      <c r="L238" s="3">
        <f t="shared" si="205"/>
        <v>0</v>
      </c>
      <c r="M238" s="3" t="str">
        <f t="shared" si="206"/>
        <v>40 28 959 0699</v>
      </c>
      <c r="N238" s="3">
        <f t="shared" si="207"/>
        <v>20</v>
      </c>
      <c r="O238" s="3">
        <f t="shared" si="208"/>
        <v>0</v>
      </c>
      <c r="P238" s="3">
        <f t="shared" si="209"/>
        <v>0</v>
      </c>
      <c r="Q238" s="3">
        <f t="shared" si="210"/>
        <v>0</v>
      </c>
      <c r="R238" s="3">
        <f t="shared" si="211"/>
        <v>0</v>
      </c>
      <c r="S238" s="3">
        <f t="shared" si="212"/>
        <v>0</v>
      </c>
      <c r="T238" s="3">
        <f t="shared" si="213"/>
        <v>0</v>
      </c>
      <c r="U238" s="3">
        <f t="shared" si="214"/>
        <v>0</v>
      </c>
      <c r="V238" s="3">
        <f t="shared" si="215"/>
        <v>0</v>
      </c>
      <c r="W238" s="3">
        <f t="shared" si="216"/>
        <v>0</v>
      </c>
      <c r="X238" s="3">
        <f t="shared" si="217"/>
        <v>0</v>
      </c>
      <c r="Y238" s="3">
        <f t="shared" si="218"/>
        <v>0</v>
      </c>
      <c r="Z238" s="3">
        <f t="shared" si="219"/>
        <v>0</v>
      </c>
      <c r="AA238" s="3">
        <f t="shared" si="220"/>
        <v>0</v>
      </c>
      <c r="AB238" s="3">
        <f t="shared" si="221"/>
        <v>0</v>
      </c>
      <c r="AC238" s="3">
        <f t="shared" si="222"/>
        <v>0</v>
      </c>
      <c r="AD238" s="3">
        <f t="shared" si="223"/>
        <v>0</v>
      </c>
    </row>
    <row r="239" spans="1:30" ht="15" thickBot="1" x14ac:dyDescent="0.35">
      <c r="A239" s="13"/>
      <c r="B239" s="29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5"/>
    </row>
  </sheetData>
  <autoFilter ref="A1:AD178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29">
    <mergeCell ref="B193:B212"/>
    <mergeCell ref="B214:B221"/>
    <mergeCell ref="B32:B43"/>
    <mergeCell ref="B154:B161"/>
    <mergeCell ref="A179:AD179"/>
    <mergeCell ref="A182:A237"/>
    <mergeCell ref="C192:AD192"/>
    <mergeCell ref="V222:AD222"/>
    <mergeCell ref="B223:B238"/>
    <mergeCell ref="A122:A178"/>
    <mergeCell ref="A63:A119"/>
    <mergeCell ref="V103:AD103"/>
    <mergeCell ref="B104:B119"/>
    <mergeCell ref="B95:B102"/>
    <mergeCell ref="D61:AD61"/>
    <mergeCell ref="B64:B72"/>
    <mergeCell ref="B1:AD1"/>
    <mergeCell ref="A3:A60"/>
    <mergeCell ref="V44:AD44"/>
    <mergeCell ref="B45:B60"/>
    <mergeCell ref="B4:B12"/>
    <mergeCell ref="B14:B30"/>
    <mergeCell ref="B74:B93"/>
    <mergeCell ref="B123:B131"/>
    <mergeCell ref="B183:B191"/>
    <mergeCell ref="B163:B178"/>
    <mergeCell ref="C120:AD120"/>
    <mergeCell ref="C180:AD180"/>
    <mergeCell ref="B133:B152"/>
  </mergeCells>
  <phoneticPr fontId="18" type="noConversion"/>
  <conditionalFormatting sqref="C45:AD60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5:E60 Q45:Q60 O45:O60 M45:M60 K45:K60 I45:I60 C45:C60 Y45:Y60 W45:W60 S45:S60 U45:U60 G45:G60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5 M45 O45 Q45 S45 U45 W45 Y45 C45 E45 G45 I45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:M38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04:M119 C104:C119 E104:E119 G104:G119 I104:I119 K104:K119 O104:O119 Q104:Q119 S104:S119 U104:U119 W104:W119 Y104:Y119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:N38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5:AA60 AC45:AC60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04:AA119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5 AA45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4:AC119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3 AC223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3:C212 E193:E212 G193:G212 I193:I212 K193:K212 M193:M212 O193:O212 Q193:Q212 S193:S212 U193:U212 W193:W212 Y193:Y212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3:AA212 AC193:AC212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93:AA212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93:AC212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4:M221 C214:C221 E214:E221 G214:G221 I214:I221 K214:K221 O214:O221 Q214:Q221 S214:S221 U214:U221 W214:W221 Y214:Y221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4:AA221 AC214:AC221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4:AA221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4:AC221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3:M238 C223:C238 E223:E238 G223:G238 I223:I238 K223:K238 O223:O238 Q223:Q238 S223:S238 U223:U238 W223:W238 Y223:Y23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3:AA238 AC223:AC238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3:AA23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23:AC23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3:C178 E163:E178 G163:G178 I163:I178 K163:K178 M163:M178 O163:O178 Q163:Q178 S163:S178 U163:U178 W163:W178 Y163:Y17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63:AA17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63:AC17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1 E154:E161 G154:G161 I154:I161 K154:K161 M154:M161 O154:O161 Q154:Q161 S154:S161 U154:U161 W154:W161 Y154:Y161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1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1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3:C152 E133:E152 G133:G152 I133:I152 K133:K152 M133:M152 O133:O152 Q133:Q152 S133:S152 U133:U152 W133:W152 Y133:Y152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33:AA152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33:AC152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5:C102 E95:E102 G95:G102 I95:I102 K95:K102 M95:M102 O95:O102 Q95:Q102 S95:S102 U95:U102 W95:W102 Y95:Y102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5:AA102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5:AC102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4:C93 E74:E93 G74:G93 I74:I93 K74:K93 M74:M93 O74:O93 Q74:Q93 S74:S93 U74:U93 W74:W93 Y74:Y93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4:AA93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4:AC93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2:Q43 Y32:Y43 W32:W43 U32:U43 S32:S43 O32:O43 M32:M43 K32:K43 I32:I43 G32:G43 C32:C43 E32:E43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2:AC43 AA32:AA43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13 O4:AD12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G64:G72 C64:C72 E64:E72 I64:I72 K64:K72 M64:M72 O64:O72 Q64:Q72 S64:S72 U64:U72 W64:W72 Y64:Y72">
    <cfRule type="colorScale" priority="6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4:AA72 AC64:AC72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3:C131 E123:E131 G123:G131 I123:I131 K123:K131 M123:M131 O123:O131 Q123:Q131 S123:S131 U123:U131 W123:W131 Y123:Y131">
    <cfRule type="colorScale" priority="63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3:AA131">
    <cfRule type="colorScale" priority="6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3:AC131">
    <cfRule type="colorScale" priority="6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3:C191 E183:E191 G183:G191 I183:I191 K183:K191 M183:M191 O183:O191 Q183:Q191 S183:S191 U183:U191 W183:W191 Y183:Y191">
    <cfRule type="colorScale" priority="64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83:D191">
    <cfRule type="dataBar" priority="64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83:F191">
    <cfRule type="dataBar" priority="64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83:H191">
    <cfRule type="dataBar" priority="64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83:J191">
    <cfRule type="dataBar" priority="64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83:L191">
    <cfRule type="dataBar" priority="64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83:N191">
    <cfRule type="dataBar" priority="645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83:P191">
    <cfRule type="dataBar" priority="645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83:R191">
    <cfRule type="dataBar" priority="64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83:T191">
    <cfRule type="dataBar" priority="64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83:V191">
    <cfRule type="dataBar" priority="64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83:X191">
    <cfRule type="dataBar" priority="64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83:Z191">
    <cfRule type="dataBar" priority="64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83:AA191 AC183:AC191">
    <cfRule type="colorScale" priority="64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3:AA191">
    <cfRule type="colorScale" priority="6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83:AB191">
    <cfRule type="dataBar" priority="64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83:AC191">
    <cfRule type="colorScale" priority="64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83:AD191">
    <cfRule type="dataBar" priority="64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83:AD238">
    <cfRule type="colorScale" priority="6467">
      <colorScale>
        <cfvo type="min"/>
        <cfvo type="max"/>
        <color rgb="FFFFEF9C"/>
        <color rgb="FF63BE7B"/>
      </colorScale>
    </cfRule>
    <cfRule type="dataBar" priority="646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conditionalFormatting sqref="C4:C12 E4:E12 G4:G12 I4:I12 K4:K12 M4:M12">
    <cfRule type="colorScale" priority="69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9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9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9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9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9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30">
    <cfRule type="dataBar" priority="714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30 O14:O30 M14:M30 K14:K30 I14:I30 G14:G30 C14:C30 Y14:Y30 W14:W30 U14:U30 Q14:Q30 S14:S30">
    <cfRule type="colorScale" priority="71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30 AA14:AA30">
    <cfRule type="colorScale" priority="71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60 O4:AD12">
    <cfRule type="dataBar" priority="71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C45:AD60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M32:M38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N32:N38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C13:AD13 O4:AD12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D183:D191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F183:F191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H183:H191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J183:J191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L183:L191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N183:N191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P183:P191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R183:R191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T183:T191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V183:V191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X183:X191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Z183:Z191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AB183:AB191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AD183:AD191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C183:AD238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C14:AD30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C13:AD60 O4:AD12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176</v>
      </c>
      <c r="C1" t="s">
        <v>180</v>
      </c>
    </row>
    <row r="2" spans="1:3" x14ac:dyDescent="0.3">
      <c r="A2" t="s">
        <v>177</v>
      </c>
      <c r="C2" t="s">
        <v>181</v>
      </c>
    </row>
    <row r="3" spans="1:3" x14ac:dyDescent="0.3">
      <c r="A3" t="s">
        <v>178</v>
      </c>
      <c r="C3" t="s">
        <v>182</v>
      </c>
    </row>
    <row r="4" spans="1:3" x14ac:dyDescent="0.3">
      <c r="A4" t="s">
        <v>179</v>
      </c>
      <c r="C4" t="s">
        <v>183</v>
      </c>
    </row>
    <row r="5" spans="1:3" x14ac:dyDescent="0.3">
      <c r="C5" t="s">
        <v>184</v>
      </c>
    </row>
    <row r="6" spans="1:3" x14ac:dyDescent="0.3">
      <c r="C6" t="s">
        <v>185</v>
      </c>
    </row>
    <row r="7" spans="1:3" x14ac:dyDescent="0.3">
      <c r="C7" t="s">
        <v>186</v>
      </c>
    </row>
    <row r="8" spans="1:3" x14ac:dyDescent="0.3">
      <c r="C8" t="s">
        <v>187</v>
      </c>
    </row>
    <row r="9" spans="1:3" x14ac:dyDescent="0.3">
      <c r="C9" t="s">
        <v>188</v>
      </c>
    </row>
    <row r="10" spans="1:3" x14ac:dyDescent="0.3">
      <c r="C10" t="s">
        <v>189</v>
      </c>
    </row>
    <row r="11" spans="1:3" x14ac:dyDescent="0.3">
      <c r="C11" t="s">
        <v>190</v>
      </c>
    </row>
    <row r="12" spans="1:3" x14ac:dyDescent="0.3">
      <c r="C12" t="s">
        <v>191</v>
      </c>
    </row>
    <row r="13" spans="1:3" x14ac:dyDescent="0.3">
      <c r="C13" t="s">
        <v>192</v>
      </c>
    </row>
    <row r="14" spans="1:3" x14ac:dyDescent="0.3">
      <c r="C14" t="s">
        <v>193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4"/>
  <sheetViews>
    <sheetView workbookViewId="0">
      <selection activeCell="K7" sqref="K7"/>
    </sheetView>
  </sheetViews>
  <sheetFormatPr baseColWidth="10" defaultRowHeight="14.4" x14ac:dyDescent="0.3"/>
  <cols>
    <col min="1" max="1" width="0.21875" customWidth="1"/>
    <col min="2" max="2" width="22.21875" customWidth="1"/>
    <col min="3" max="3" width="15.109375" customWidth="1"/>
    <col min="4" max="4" width="15" customWidth="1"/>
    <col min="5" max="5" width="15" style="37" customWidth="1"/>
    <col min="8" max="8" width="17.44140625" customWidth="1"/>
  </cols>
  <sheetData>
    <row r="1" spans="1:8" ht="21.6" thickBot="1" x14ac:dyDescent="0.45">
      <c r="C1" s="57"/>
      <c r="D1" s="62" t="s">
        <v>222</v>
      </c>
      <c r="E1" s="63">
        <f>SUM(Tableau1[Stock Initial])</f>
        <v>2794</v>
      </c>
      <c r="F1" s="63">
        <f>SUM(Tableau1[Entrées])</f>
        <v>10</v>
      </c>
      <c r="G1" s="63">
        <f>SUM(Tableau1[Sorties])</f>
        <v>5</v>
      </c>
      <c r="H1" s="64">
        <f>SUM(Tableau1[Nouveau stock])</f>
        <v>2799</v>
      </c>
    </row>
    <row r="2" spans="1:8" x14ac:dyDescent="0.3">
      <c r="A2" t="s">
        <v>219</v>
      </c>
      <c r="B2" t="s">
        <v>201</v>
      </c>
      <c r="C2" t="s">
        <v>194</v>
      </c>
      <c r="D2" t="s">
        <v>195</v>
      </c>
      <c r="E2" t="s">
        <v>196</v>
      </c>
      <c r="F2" t="s">
        <v>197</v>
      </c>
      <c r="G2" t="s">
        <v>198</v>
      </c>
      <c r="H2" s="37" t="s">
        <v>199</v>
      </c>
    </row>
    <row r="3" spans="1:8" x14ac:dyDescent="0.3">
      <c r="A3" s="54" t="str">
        <f>Tableau1[[#This Row],[Code Barre]]&amp;Tableau1[[#This Row],[BOX]]&amp;Tableau1[[#This Row],[Compartiment]]</f>
        <v>40 17 610 0165Box 1Comp 1</v>
      </c>
      <c r="B3" s="34" t="s">
        <v>92</v>
      </c>
      <c r="C3" t="s">
        <v>180</v>
      </c>
      <c r="D3" t="s">
        <v>176</v>
      </c>
      <c r="E3" s="34">
        <v>13</v>
      </c>
      <c r="F3" s="55">
        <v>10</v>
      </c>
      <c r="G3" s="55">
        <v>5</v>
      </c>
      <c r="H3" s="6">
        <f>E3+Tableau1[[#This Row],[Entrées]]-Tableau1[[#This Row],[Sorties]]</f>
        <v>18</v>
      </c>
    </row>
    <row r="4" spans="1:8" x14ac:dyDescent="0.3">
      <c r="A4" s="54" t="str">
        <f>Tableau1[[#This Row],[Code Barre]]&amp;Tableau1[[#This Row],[BOX]]&amp;Tableau1[[#This Row],[Compartiment]]</f>
        <v>40 17 810 0374Box 1Comp 1</v>
      </c>
      <c r="B4" s="34" t="s">
        <v>204</v>
      </c>
      <c r="C4" s="52" t="s">
        <v>180</v>
      </c>
      <c r="D4" s="52" t="s">
        <v>176</v>
      </c>
      <c r="E4" s="34">
        <v>1</v>
      </c>
      <c r="F4" s="55"/>
      <c r="G4" s="55"/>
      <c r="H4" s="6">
        <f>E4+Tableau1[[#This Row],[Entrées]]-Tableau1[[#This Row],[Sorties]]</f>
        <v>1</v>
      </c>
    </row>
    <row r="5" spans="1:8" x14ac:dyDescent="0.3">
      <c r="A5" s="54" t="str">
        <f>Tableau1[[#This Row],[Code Barre]]&amp;Tableau1[[#This Row],[BOX]]&amp;Tableau1[[#This Row],[Compartiment]]</f>
        <v>40 17 911 0103Box 1Comp 1</v>
      </c>
      <c r="B5" s="3" t="s">
        <v>34</v>
      </c>
      <c r="C5" t="s">
        <v>180</v>
      </c>
      <c r="D5" t="s">
        <v>176</v>
      </c>
      <c r="E5" s="3">
        <v>17</v>
      </c>
      <c r="F5" s="55"/>
      <c r="G5" s="55"/>
      <c r="H5" s="6">
        <f>E5+Tableau1[[#This Row],[Entrées]]-Tableau1[[#This Row],[Sorties]]</f>
        <v>17</v>
      </c>
    </row>
    <row r="6" spans="1:8" x14ac:dyDescent="0.3">
      <c r="A6" s="54" t="str">
        <f>Tableau1[[#This Row],[Code Barre]]&amp;Tableau1[[#This Row],[BOX]]&amp;Tableau1[[#This Row],[Compartiment]]</f>
        <v>40 17 911 0104Box 1Comp 1</v>
      </c>
      <c r="B6" s="3" t="s">
        <v>33</v>
      </c>
      <c r="C6" t="s">
        <v>180</v>
      </c>
      <c r="D6" t="s">
        <v>176</v>
      </c>
      <c r="E6" s="3">
        <v>20</v>
      </c>
      <c r="F6" s="55"/>
      <c r="G6" s="55"/>
      <c r="H6" s="6">
        <f>E6+Tableau1[[#This Row],[Entrées]]-Tableau1[[#This Row],[Sorties]]</f>
        <v>20</v>
      </c>
    </row>
    <row r="7" spans="1:8" x14ac:dyDescent="0.3">
      <c r="A7" s="54" t="str">
        <f>Tableau1[[#This Row],[Code Barre]]&amp;Tableau1[[#This Row],[BOX]]&amp;Tableau1[[#This Row],[Compartiment]]</f>
        <v>40 17 911 0105Box 1Comp 1</v>
      </c>
      <c r="B7" s="3" t="s">
        <v>96</v>
      </c>
      <c r="C7" t="s">
        <v>180</v>
      </c>
      <c r="D7" t="s">
        <v>176</v>
      </c>
      <c r="E7" s="3">
        <v>4</v>
      </c>
      <c r="F7" s="55"/>
      <c r="G7" s="55"/>
      <c r="H7" s="6">
        <f>E7+Tableau1[[#This Row],[Entrées]]-Tableau1[[#This Row],[Sorties]]</f>
        <v>4</v>
      </c>
    </row>
    <row r="8" spans="1:8" x14ac:dyDescent="0.3">
      <c r="A8" s="54" t="str">
        <f>Tableau1[[#This Row],[Code Barre]]&amp;Tableau1[[#This Row],[BOX]]&amp;Tableau1[[#This Row],[Compartiment]]</f>
        <v>40 17 810 0247Box 1Comp 2</v>
      </c>
      <c r="B8" s="4" t="s">
        <v>93</v>
      </c>
      <c r="C8" t="s">
        <v>180</v>
      </c>
      <c r="D8" t="s">
        <v>177</v>
      </c>
      <c r="E8" s="3">
        <f>48+1</f>
        <v>49</v>
      </c>
      <c r="F8" s="55"/>
      <c r="G8" s="55"/>
      <c r="H8" s="6">
        <f>E8+Tableau1[[#This Row],[Entrées]]-Tableau1[[#This Row],[Sorties]]</f>
        <v>49</v>
      </c>
    </row>
    <row r="9" spans="1:8" x14ac:dyDescent="0.3">
      <c r="A9" s="54" t="str">
        <f>Tableau1[[#This Row],[Code Barre]]&amp;Tableau1[[#This Row],[BOX]]&amp;Tableau1[[#This Row],[Compartiment]]</f>
        <v>40 17 810 0254Box 1Comp 2</v>
      </c>
      <c r="B9" s="4" t="s">
        <v>36</v>
      </c>
      <c r="C9" t="s">
        <v>180</v>
      </c>
      <c r="D9" t="s">
        <v>177</v>
      </c>
      <c r="E9" s="3">
        <v>52</v>
      </c>
      <c r="F9" s="55"/>
      <c r="G9" s="55"/>
      <c r="H9" s="6">
        <f>E9+Tableau1[[#This Row],[Entrées]]-Tableau1[[#This Row],[Sorties]]</f>
        <v>52</v>
      </c>
    </row>
    <row r="10" spans="1:8" x14ac:dyDescent="0.3">
      <c r="A10" s="54" t="str">
        <f>Tableau1[[#This Row],[Code Barre]]&amp;Tableau1[[#This Row],[BOX]]&amp;Tableau1[[#This Row],[Compartiment]]</f>
        <v>40 17 810 0255Box 1Comp 2</v>
      </c>
      <c r="B10" s="4" t="s">
        <v>35</v>
      </c>
      <c r="C10" t="s">
        <v>180</v>
      </c>
      <c r="D10" t="s">
        <v>177</v>
      </c>
      <c r="E10" s="3">
        <f>3+1</f>
        <v>4</v>
      </c>
      <c r="F10" s="55"/>
      <c r="G10" s="55"/>
      <c r="H10" s="6">
        <f>E10+Tableau1[[#This Row],[Entrées]]-Tableau1[[#This Row],[Sorties]]</f>
        <v>4</v>
      </c>
    </row>
    <row r="11" spans="1:8" x14ac:dyDescent="0.3">
      <c r="A11" s="54" t="str">
        <f>Tableau1[[#This Row],[Code Barre]]&amp;Tableau1[[#This Row],[BOX]]&amp;Tableau1[[#This Row],[Compartiment]]</f>
        <v>40 17 821 0127Box 1Comp 2</v>
      </c>
      <c r="B11" s="4" t="s">
        <v>60</v>
      </c>
      <c r="C11" t="s">
        <v>180</v>
      </c>
      <c r="D11" t="s">
        <v>177</v>
      </c>
      <c r="E11" s="3">
        <v>5</v>
      </c>
      <c r="F11" s="55"/>
      <c r="G11" s="55"/>
      <c r="H11" s="6">
        <f>E11+Tableau1[[#This Row],[Entrées]]-Tableau1[[#This Row],[Sorties]]</f>
        <v>5</v>
      </c>
    </row>
    <row r="12" spans="1:8" x14ac:dyDescent="0.3">
      <c r="A12" s="54" t="str">
        <f>Tableau1[[#This Row],[Code Barre]]&amp;Tableau1[[#This Row],[BOX]]&amp;Tableau1[[#This Row],[Compartiment]]</f>
        <v>40 17 911 0103Box 1Comp 2</v>
      </c>
      <c r="B12" s="35" t="s">
        <v>34</v>
      </c>
      <c r="C12" s="52" t="s">
        <v>180</v>
      </c>
      <c r="D12" s="52" t="s">
        <v>177</v>
      </c>
      <c r="E12" s="35">
        <v>10</v>
      </c>
      <c r="F12" s="56"/>
      <c r="G12" s="56"/>
      <c r="H12" s="58">
        <f>E12+Tableau1[[#This Row],[Entrées]]-Tableau1[[#This Row],[Sorties]]</f>
        <v>10</v>
      </c>
    </row>
    <row r="13" spans="1:8" x14ac:dyDescent="0.3">
      <c r="A13" s="54" t="str">
        <f>Tableau1[[#This Row],[Code Barre]]&amp;Tableau1[[#This Row],[BOX]]&amp;Tableau1[[#This Row],[Compartiment]]</f>
        <v>40 17 821 0022Box 1Comp 3</v>
      </c>
      <c r="B13" s="50" t="s">
        <v>55</v>
      </c>
      <c r="C13" t="s">
        <v>180</v>
      </c>
      <c r="D13" t="s">
        <v>178</v>
      </c>
      <c r="E13" s="34">
        <v>7</v>
      </c>
      <c r="F13" s="55"/>
      <c r="G13" s="55"/>
      <c r="H13" s="6">
        <f>E13+Tableau1[[#This Row],[Entrées]]-Tableau1[[#This Row],[Sorties]]</f>
        <v>7</v>
      </c>
    </row>
    <row r="14" spans="1:8" x14ac:dyDescent="0.3">
      <c r="A14" s="54" t="str">
        <f>Tableau1[[#This Row],[Code Barre]]&amp;Tableau1[[#This Row],[BOX]]&amp;Tableau1[[#This Row],[Compartiment]]</f>
        <v>40 17 821 0024Box 1Comp 3</v>
      </c>
      <c r="B14" s="51" t="s">
        <v>57</v>
      </c>
      <c r="C14" t="s">
        <v>180</v>
      </c>
      <c r="D14" t="s">
        <v>178</v>
      </c>
      <c r="E14" s="34">
        <v>20</v>
      </c>
      <c r="F14" s="55"/>
      <c r="G14" s="55"/>
      <c r="H14" s="6">
        <f>E14+Tableau1[[#This Row],[Entrées]]-Tableau1[[#This Row],[Sorties]]</f>
        <v>20</v>
      </c>
    </row>
    <row r="15" spans="1:8" x14ac:dyDescent="0.3">
      <c r="A15" s="54" t="str">
        <f>Tableau1[[#This Row],[Code Barre]]&amp;Tableau1[[#This Row],[BOX]]&amp;Tableau1[[#This Row],[Compartiment]]</f>
        <v>40 17 821 0026Box 1Comp 3</v>
      </c>
      <c r="B15" s="50" t="s">
        <v>56</v>
      </c>
      <c r="C15" t="s">
        <v>180</v>
      </c>
      <c r="D15" t="s">
        <v>178</v>
      </c>
      <c r="E15" s="3">
        <v>9</v>
      </c>
      <c r="F15" s="55"/>
      <c r="G15" s="55"/>
      <c r="H15" s="6">
        <f>E15+Tableau1[[#This Row],[Entrées]]-Tableau1[[#This Row],[Sorties]]</f>
        <v>9</v>
      </c>
    </row>
    <row r="16" spans="1:8" x14ac:dyDescent="0.3">
      <c r="A16" s="54" t="str">
        <f>Tableau1[[#This Row],[Code Barre]]&amp;Tableau1[[#This Row],[BOX]]&amp;Tableau1[[#This Row],[Compartiment]]</f>
        <v>40 17 821 0209Box 1Comp 3</v>
      </c>
      <c r="B16" s="50" t="s">
        <v>85</v>
      </c>
      <c r="C16" t="s">
        <v>180</v>
      </c>
      <c r="D16" t="s">
        <v>178</v>
      </c>
      <c r="E16" s="3">
        <v>23</v>
      </c>
      <c r="F16" s="55"/>
      <c r="G16" s="55"/>
      <c r="H16" s="6">
        <f>E16+Tableau1[[#This Row],[Entrées]]-Tableau1[[#This Row],[Sorties]]</f>
        <v>23</v>
      </c>
    </row>
    <row r="17" spans="1:8" x14ac:dyDescent="0.3">
      <c r="A17" s="54" t="str">
        <f>Tableau1[[#This Row],[Code Barre]]&amp;Tableau1[[#This Row],[BOX]]&amp;Tableau1[[#This Row],[Compartiment]]</f>
        <v>40 17 821 0336Box 1Comp 3</v>
      </c>
      <c r="B17" s="50" t="s">
        <v>59</v>
      </c>
      <c r="C17" t="s">
        <v>180</v>
      </c>
      <c r="D17" t="s">
        <v>178</v>
      </c>
      <c r="E17" s="3">
        <v>4</v>
      </c>
      <c r="F17" s="55"/>
      <c r="G17" s="55"/>
      <c r="H17" s="6">
        <f>E17+Tableau1[[#This Row],[Entrées]]-Tableau1[[#This Row],[Sorties]]</f>
        <v>4</v>
      </c>
    </row>
    <row r="18" spans="1:8" x14ac:dyDescent="0.3">
      <c r="A18" s="54" t="str">
        <f>Tableau1[[#This Row],[Code Barre]]&amp;Tableau1[[#This Row],[BOX]]&amp;Tableau1[[#This Row],[Compartiment]]</f>
        <v>40 17 821 0337Box 1Comp 3</v>
      </c>
      <c r="B18" s="50" t="s">
        <v>86</v>
      </c>
      <c r="C18" t="s">
        <v>180</v>
      </c>
      <c r="D18" t="s">
        <v>178</v>
      </c>
      <c r="E18" s="3">
        <v>6</v>
      </c>
      <c r="F18" s="55"/>
      <c r="G18" s="55"/>
      <c r="H18" s="6">
        <f>E18+Tableau1[[#This Row],[Entrées]]-Tableau1[[#This Row],[Sorties]]</f>
        <v>6</v>
      </c>
    </row>
    <row r="19" spans="1:8" x14ac:dyDescent="0.3">
      <c r="A19" s="54" t="str">
        <f>Tableau1[[#This Row],[Code Barre]]&amp;Tableau1[[#This Row],[BOX]]&amp;Tableau1[[#This Row],[Compartiment]]</f>
        <v>40 17 921 0096Box 1Comp 3</v>
      </c>
      <c r="B19" s="45" t="s">
        <v>205</v>
      </c>
      <c r="C19" s="52" t="s">
        <v>180</v>
      </c>
      <c r="D19" s="52" t="s">
        <v>178</v>
      </c>
      <c r="E19" s="3">
        <v>16</v>
      </c>
      <c r="F19" s="55"/>
      <c r="G19" s="55"/>
      <c r="H19" s="6">
        <f>E19+Tableau1[[#This Row],[Entrées]]-Tableau1[[#This Row],[Sorties]]</f>
        <v>16</v>
      </c>
    </row>
    <row r="20" spans="1:8" x14ac:dyDescent="0.3">
      <c r="A20" s="54" t="str">
        <f>Tableau1[[#This Row],[Code Barre]]&amp;Tableau1[[#This Row],[BOX]]&amp;Tableau1[[#This Row],[Compartiment]]</f>
        <v>40 17 921 0093Box 1Comp 4</v>
      </c>
      <c r="B20" s="34" t="s">
        <v>76</v>
      </c>
      <c r="C20" t="s">
        <v>180</v>
      </c>
      <c r="D20" t="s">
        <v>179</v>
      </c>
      <c r="E20" s="34">
        <v>30</v>
      </c>
      <c r="F20" s="55"/>
      <c r="G20" s="55"/>
      <c r="H20" s="6">
        <f>E20+Tableau1[[#This Row],[Entrées]]-Tableau1[[#This Row],[Sorties]]</f>
        <v>30</v>
      </c>
    </row>
    <row r="21" spans="1:8" x14ac:dyDescent="0.3">
      <c r="A21" s="54" t="str">
        <f>Tableau1[[#This Row],[Code Barre]]&amp;Tableau1[[#This Row],[BOX]]&amp;Tableau1[[#This Row],[Compartiment]]</f>
        <v>40 17 921 0094Box 1Comp 4</v>
      </c>
      <c r="B21" s="34" t="s">
        <v>58</v>
      </c>
      <c r="C21" t="s">
        <v>180</v>
      </c>
      <c r="D21" t="s">
        <v>179</v>
      </c>
      <c r="E21" s="34">
        <f>27+3</f>
        <v>30</v>
      </c>
      <c r="F21" s="55"/>
      <c r="G21" s="55"/>
      <c r="H21" s="6">
        <f>E21+Tableau1[[#This Row],[Entrées]]-Tableau1[[#This Row],[Sorties]]</f>
        <v>30</v>
      </c>
    </row>
    <row r="22" spans="1:8" x14ac:dyDescent="0.3">
      <c r="A22" s="54" t="str">
        <f>Tableau1[[#This Row],[Code Barre]]&amp;Tableau1[[#This Row],[BOX]]&amp;Tableau1[[#This Row],[Compartiment]]</f>
        <v>40 17 921 0095Box 1Comp 4</v>
      </c>
      <c r="B22" s="34" t="s">
        <v>83</v>
      </c>
      <c r="C22" t="s">
        <v>180</v>
      </c>
      <c r="D22" t="s">
        <v>179</v>
      </c>
      <c r="E22" s="34">
        <v>24</v>
      </c>
      <c r="F22" s="55"/>
      <c r="G22" s="55"/>
      <c r="H22" s="6">
        <f>E22+Tableau1[[#This Row],[Entrées]]-Tableau1[[#This Row],[Sorties]]</f>
        <v>24</v>
      </c>
    </row>
    <row r="23" spans="1:8" x14ac:dyDescent="0.3">
      <c r="A23" s="54" t="str">
        <f>Tableau1[[#This Row],[Code Barre]]&amp;Tableau1[[#This Row],[BOX]]&amp;Tableau1[[#This Row],[Compartiment]]</f>
        <v>40 17 921 0097Box 1Comp 4</v>
      </c>
      <c r="B23" s="34" t="s">
        <v>84</v>
      </c>
      <c r="C23" t="s">
        <v>180</v>
      </c>
      <c r="D23" t="s">
        <v>179</v>
      </c>
      <c r="E23" s="34">
        <v>16</v>
      </c>
      <c r="F23" s="55"/>
      <c r="G23" s="55"/>
      <c r="H23" s="6">
        <f>E23+Tableau1[[#This Row],[Entrées]]-Tableau1[[#This Row],[Sorties]]</f>
        <v>16</v>
      </c>
    </row>
    <row r="24" spans="1:8" x14ac:dyDescent="0.3">
      <c r="A24" s="54" t="str">
        <f>Tableau1[[#This Row],[Code Barre]]&amp;Tableau1[[#This Row],[BOX]]&amp;Tableau1[[#This Row],[Compartiment]]</f>
        <v>40 17 821 0200Box 2Comp 1</v>
      </c>
      <c r="B24" s="36" t="s">
        <v>46</v>
      </c>
      <c r="C24" t="s">
        <v>181</v>
      </c>
      <c r="D24" t="s">
        <v>176</v>
      </c>
      <c r="E24" s="45">
        <f>9*3+5</f>
        <v>32</v>
      </c>
      <c r="F24" s="55"/>
      <c r="G24" s="55"/>
      <c r="H24" s="6">
        <f>E24+Tableau1[[#This Row],[Entrées]]-Tableau1[[#This Row],[Sorties]]</f>
        <v>32</v>
      </c>
    </row>
    <row r="25" spans="1:8" x14ac:dyDescent="0.3">
      <c r="A25" s="54" t="str">
        <f>Tableau1[[#This Row],[Code Barre]]&amp;Tableau1[[#This Row],[BOX]]&amp;Tableau1[[#This Row],[Compartiment]]</f>
        <v>40 17 821 0207Box 2Comp 1</v>
      </c>
      <c r="B25" s="35" t="s">
        <v>45</v>
      </c>
      <c r="C25" t="s">
        <v>181</v>
      </c>
      <c r="D25" t="s">
        <v>176</v>
      </c>
      <c r="E25" s="34">
        <f>2*8</f>
        <v>16</v>
      </c>
      <c r="F25" s="55"/>
      <c r="G25" s="55"/>
      <c r="H25" s="6">
        <f>E25+Tableau1[[#This Row],[Entrées]]-Tableau1[[#This Row],[Sorties]]</f>
        <v>16</v>
      </c>
    </row>
    <row r="26" spans="1:8" x14ac:dyDescent="0.3">
      <c r="A26" s="54" t="str">
        <f>Tableau1[[#This Row],[Code Barre]]&amp;Tableau1[[#This Row],[BOX]]&amp;Tableau1[[#This Row],[Compartiment]]</f>
        <v>40 17 821 0254Box 2Comp 1</v>
      </c>
      <c r="B26" s="35" t="s">
        <v>50</v>
      </c>
      <c r="C26" t="s">
        <v>181</v>
      </c>
      <c r="D26" t="s">
        <v>176</v>
      </c>
      <c r="E26" s="34">
        <f>7*3</f>
        <v>21</v>
      </c>
      <c r="F26" s="55"/>
      <c r="G26" s="55"/>
      <c r="H26" s="6">
        <f>E26+Tableau1[[#This Row],[Entrées]]-Tableau1[[#This Row],[Sorties]]</f>
        <v>21</v>
      </c>
    </row>
    <row r="27" spans="1:8" x14ac:dyDescent="0.3">
      <c r="A27" s="54" t="str">
        <f>Tableau1[[#This Row],[Code Barre]]&amp;Tableau1[[#This Row],[BOX]]&amp;Tableau1[[#This Row],[Compartiment]]</f>
        <v>40 17 911 0103Box 2Comp 1</v>
      </c>
      <c r="B27" s="36" t="s">
        <v>34</v>
      </c>
      <c r="C27" s="52" t="s">
        <v>181</v>
      </c>
      <c r="D27" s="52" t="s">
        <v>176</v>
      </c>
      <c r="E27" s="36">
        <v>10</v>
      </c>
      <c r="F27" s="56"/>
      <c r="G27" s="56"/>
      <c r="H27" s="6">
        <f>E27+Tableau1[[#This Row],[Entrées]]-Tableau1[[#This Row],[Sorties]]</f>
        <v>10</v>
      </c>
    </row>
    <row r="28" spans="1:8" x14ac:dyDescent="0.3">
      <c r="A28" s="54" t="str">
        <f>Tableau1[[#This Row],[Code Barre]]&amp;Tableau1[[#This Row],[BOX]]&amp;Tableau1[[#This Row],[Compartiment]]</f>
        <v>40 17 620 0101Box 2Comp 2</v>
      </c>
      <c r="B28" s="35" t="s">
        <v>49</v>
      </c>
      <c r="C28" t="s">
        <v>181</v>
      </c>
      <c r="D28" t="s">
        <v>177</v>
      </c>
      <c r="E28" s="34">
        <f>8*4</f>
        <v>32</v>
      </c>
      <c r="F28" s="55"/>
      <c r="G28" s="55"/>
      <c r="H28" s="6">
        <f>E28+Tableau1[[#This Row],[Entrées]]-Tableau1[[#This Row],[Sorties]]</f>
        <v>32</v>
      </c>
    </row>
    <row r="29" spans="1:8" x14ac:dyDescent="0.3">
      <c r="A29" s="54" t="str">
        <f>Tableau1[[#This Row],[Code Barre]]&amp;Tableau1[[#This Row],[BOX]]&amp;Tableau1[[#This Row],[Compartiment]]</f>
        <v>40 17 821 0104Box 2Comp 2</v>
      </c>
      <c r="B29" s="35" t="s">
        <v>78</v>
      </c>
      <c r="C29" t="s">
        <v>181</v>
      </c>
      <c r="D29" t="s">
        <v>177</v>
      </c>
      <c r="E29" s="34">
        <v>9</v>
      </c>
      <c r="F29" s="55"/>
      <c r="G29" s="55"/>
      <c r="H29" s="6">
        <f>E29+Tableau1[[#This Row],[Entrées]]-Tableau1[[#This Row],[Sorties]]</f>
        <v>9</v>
      </c>
    </row>
    <row r="30" spans="1:8" x14ac:dyDescent="0.3">
      <c r="A30" s="54" t="str">
        <f>Tableau1[[#This Row],[Code Barre]]&amp;Tableau1[[#This Row],[BOX]]&amp;Tableau1[[#This Row],[Compartiment]]</f>
        <v>40 17 821 0217Box 2Comp 2</v>
      </c>
      <c r="B30" s="35" t="s">
        <v>47</v>
      </c>
      <c r="C30" t="s">
        <v>181</v>
      </c>
      <c r="D30" t="s">
        <v>177</v>
      </c>
      <c r="E30" s="34">
        <f>8+8</f>
        <v>16</v>
      </c>
      <c r="F30" s="55"/>
      <c r="G30" s="55"/>
      <c r="H30" s="6">
        <f>E30+Tableau1[[#This Row],[Entrées]]-Tableau1[[#This Row],[Sorties]]</f>
        <v>16</v>
      </c>
    </row>
    <row r="31" spans="1:8" x14ac:dyDescent="0.3">
      <c r="A31" s="54" t="str">
        <f>Tableau1[[#This Row],[Code Barre]]&amp;Tableau1[[#This Row],[BOX]]&amp;Tableau1[[#This Row],[Compartiment]]</f>
        <v>40 17 821 0219Box 2Comp 2</v>
      </c>
      <c r="B31" s="35" t="s">
        <v>48</v>
      </c>
      <c r="C31" t="s">
        <v>181</v>
      </c>
      <c r="D31" t="s">
        <v>177</v>
      </c>
      <c r="E31" s="34">
        <f>8+8</f>
        <v>16</v>
      </c>
      <c r="F31" s="55"/>
      <c r="G31" s="55"/>
      <c r="H31" s="6">
        <f>E31+Tableau1[[#This Row],[Entrées]]-Tableau1[[#This Row],[Sorties]]</f>
        <v>16</v>
      </c>
    </row>
    <row r="32" spans="1:8" x14ac:dyDescent="0.3">
      <c r="A32" s="54" t="str">
        <f>Tableau1[[#This Row],[Code Barre]]&amp;Tableau1[[#This Row],[BOX]]&amp;Tableau1[[#This Row],[Compartiment]]</f>
        <v>40 17 821 0269Box 2Comp 2</v>
      </c>
      <c r="B32" s="36" t="s">
        <v>95</v>
      </c>
      <c r="C32" t="s">
        <v>181</v>
      </c>
      <c r="D32" t="s">
        <v>177</v>
      </c>
      <c r="E32" s="34">
        <v>16</v>
      </c>
      <c r="F32" s="55"/>
      <c r="G32" s="55"/>
      <c r="H32" s="6">
        <f>E32+Tableau1[[#This Row],[Entrées]]-Tableau1[[#This Row],[Sorties]]</f>
        <v>16</v>
      </c>
    </row>
    <row r="33" spans="1:8" x14ac:dyDescent="0.3">
      <c r="A33" s="54" t="str">
        <f>Tableau1[[#This Row],[Code Barre]]&amp;Tableau1[[#This Row],[BOX]]&amp;Tableau1[[#This Row],[Compartiment]]</f>
        <v>40 17 620 0035Box 2Comp 3</v>
      </c>
      <c r="B33" s="35" t="s">
        <v>53</v>
      </c>
      <c r="C33" t="s">
        <v>181</v>
      </c>
      <c r="D33" t="s">
        <v>178</v>
      </c>
      <c r="E33" s="49">
        <v>8</v>
      </c>
      <c r="F33" s="56"/>
      <c r="G33" s="56"/>
      <c r="H33" s="6">
        <f>E33+Tableau1[[#This Row],[Entrées]]-Tableau1[[#This Row],[Sorties]]</f>
        <v>8</v>
      </c>
    </row>
    <row r="34" spans="1:8" x14ac:dyDescent="0.3">
      <c r="A34" s="54" t="str">
        <f>Tableau1[[#This Row],[Code Barre]]&amp;Tableau1[[#This Row],[BOX]]&amp;Tableau1[[#This Row],[Compartiment]]</f>
        <v>40 17 620 0094Box 2Comp 3</v>
      </c>
      <c r="B34" s="35" t="s">
        <v>52</v>
      </c>
      <c r="C34" t="s">
        <v>181</v>
      </c>
      <c r="D34" t="s">
        <v>178</v>
      </c>
      <c r="E34" s="49">
        <f>8+8</f>
        <v>16</v>
      </c>
      <c r="F34" s="56"/>
      <c r="G34" s="56"/>
      <c r="H34" s="6">
        <f>E34+Tableau1[[#This Row],[Entrées]]-Tableau1[[#This Row],[Sorties]]</f>
        <v>16</v>
      </c>
    </row>
    <row r="35" spans="1:8" x14ac:dyDescent="0.3">
      <c r="A35" s="54" t="str">
        <f>Tableau1[[#This Row],[Code Barre]]&amp;Tableau1[[#This Row],[BOX]]&amp;Tableau1[[#This Row],[Compartiment]]</f>
        <v>40 17 620 0110Box 2Comp 3</v>
      </c>
      <c r="B35" s="35" t="s">
        <v>54</v>
      </c>
      <c r="C35" t="s">
        <v>181</v>
      </c>
      <c r="D35" t="s">
        <v>178</v>
      </c>
      <c r="E35" s="49">
        <f>8+8</f>
        <v>16</v>
      </c>
      <c r="F35" s="56"/>
      <c r="G35" s="56"/>
      <c r="H35" s="6">
        <f>E35+Tableau1[[#This Row],[Entrées]]-Tableau1[[#This Row],[Sorties]]</f>
        <v>16</v>
      </c>
    </row>
    <row r="36" spans="1:8" x14ac:dyDescent="0.3">
      <c r="A36" s="54" t="str">
        <f>Tableau1[[#This Row],[Code Barre]]&amp;Tableau1[[#This Row],[BOX]]&amp;Tableau1[[#This Row],[Compartiment]]</f>
        <v>40 17 810 0309Box 2Comp 3</v>
      </c>
      <c r="B36" s="35" t="s">
        <v>81</v>
      </c>
      <c r="C36" t="s">
        <v>181</v>
      </c>
      <c r="D36" t="s">
        <v>178</v>
      </c>
      <c r="E36" s="49">
        <v>7</v>
      </c>
      <c r="F36" s="56"/>
      <c r="G36" s="56"/>
      <c r="H36" s="6">
        <f>E36+Tableau1[[#This Row],[Entrées]]-Tableau1[[#This Row],[Sorties]]</f>
        <v>7</v>
      </c>
    </row>
    <row r="37" spans="1:8" x14ac:dyDescent="0.3">
      <c r="A37" s="54" t="str">
        <f>Tableau1[[#This Row],[Code Barre]]&amp;Tableau1[[#This Row],[BOX]]&amp;Tableau1[[#This Row],[Compartiment]]</f>
        <v>40 17 821 0198Box 2Comp 3</v>
      </c>
      <c r="B37" s="36" t="s">
        <v>82</v>
      </c>
      <c r="C37" t="s">
        <v>181</v>
      </c>
      <c r="D37" t="s">
        <v>178</v>
      </c>
      <c r="E37" s="49">
        <f>8+8</f>
        <v>16</v>
      </c>
      <c r="F37" s="56"/>
      <c r="G37" s="56"/>
      <c r="H37" s="6">
        <f>E37+Tableau1[[#This Row],[Entrées]]-Tableau1[[#This Row],[Sorties]]</f>
        <v>16</v>
      </c>
    </row>
    <row r="38" spans="1:8" x14ac:dyDescent="0.3">
      <c r="A38" s="54" t="str">
        <f>Tableau1[[#This Row],[Code Barre]]&amp;Tableau1[[#This Row],[BOX]]&amp;Tableau1[[#This Row],[Compartiment]]</f>
        <v>40 17 821 0255Box 2Comp 3</v>
      </c>
      <c r="B38" s="35" t="s">
        <v>51</v>
      </c>
      <c r="C38" t="s">
        <v>181</v>
      </c>
      <c r="D38" t="s">
        <v>178</v>
      </c>
      <c r="E38" s="49">
        <f>4*7</f>
        <v>28</v>
      </c>
      <c r="F38" s="56"/>
      <c r="G38" s="56"/>
      <c r="H38" s="6">
        <f>E38+Tableau1[[#This Row],[Entrées]]-Tableau1[[#This Row],[Sorties]]</f>
        <v>28</v>
      </c>
    </row>
    <row r="39" spans="1:8" x14ac:dyDescent="0.3">
      <c r="A39" s="54" t="str">
        <f>Tableau1[[#This Row],[Code Barre]]&amp;Tableau1[[#This Row],[BOX]]&amp;Tableau1[[#This Row],[Compartiment]]</f>
        <v>40 17 620 0102Box 2Comp 4</v>
      </c>
      <c r="B39" s="35" t="s">
        <v>80</v>
      </c>
      <c r="C39" t="s">
        <v>181</v>
      </c>
      <c r="D39" t="s">
        <v>179</v>
      </c>
      <c r="E39" s="49">
        <f>8*3+16+8</f>
        <v>48</v>
      </c>
      <c r="F39" s="56"/>
      <c r="G39" s="56"/>
      <c r="H39" s="6">
        <f>E39+Tableau1[[#This Row],[Entrées]]-Tableau1[[#This Row],[Sorties]]</f>
        <v>48</v>
      </c>
    </row>
    <row r="40" spans="1:8" x14ac:dyDescent="0.3">
      <c r="A40" s="54" t="str">
        <f>Tableau1[[#This Row],[Code Barre]]&amp;Tableau1[[#This Row],[BOX]]&amp;Tableau1[[#This Row],[Compartiment]]</f>
        <v>40 17 821 0192Box 2Comp 4</v>
      </c>
      <c r="B40" s="35" t="s">
        <v>77</v>
      </c>
      <c r="C40" t="s">
        <v>181</v>
      </c>
      <c r="D40" t="s">
        <v>179</v>
      </c>
      <c r="E40" s="49">
        <v>36</v>
      </c>
      <c r="F40" s="56"/>
      <c r="G40" s="56"/>
      <c r="H40" s="6">
        <f>E40+Tableau1[[#This Row],[Entrées]]-Tableau1[[#This Row],[Sorties]]</f>
        <v>36</v>
      </c>
    </row>
    <row r="41" spans="1:8" x14ac:dyDescent="0.3">
      <c r="A41" s="54" t="str">
        <f>Tableau1[[#This Row],[Code Barre]]&amp;Tableau1[[#This Row],[BOX]]&amp;Tableau1[[#This Row],[Compartiment]]</f>
        <v>40 17 821 0199Box 2Comp 4</v>
      </c>
      <c r="B41" s="35" t="s">
        <v>79</v>
      </c>
      <c r="C41" t="s">
        <v>181</v>
      </c>
      <c r="D41" t="s">
        <v>179</v>
      </c>
      <c r="E41" s="49">
        <f>8*3</f>
        <v>24</v>
      </c>
      <c r="F41" s="56"/>
      <c r="G41" s="56"/>
      <c r="H41" s="6">
        <f>E41+Tableau1[[#This Row],[Entrées]]-Tableau1[[#This Row],[Sorties]]</f>
        <v>24</v>
      </c>
    </row>
    <row r="42" spans="1:8" x14ac:dyDescent="0.3">
      <c r="A42" s="54" t="str">
        <f>Tableau1[[#This Row],[Code Barre]]&amp;Tableau1[[#This Row],[BOX]]&amp;Tableau1[[#This Row],[Compartiment]]</f>
        <v>40 17 821 0271Box 2Comp 4</v>
      </c>
      <c r="B42" s="36" t="s">
        <v>152</v>
      </c>
      <c r="C42" t="s">
        <v>181</v>
      </c>
      <c r="D42" t="s">
        <v>179</v>
      </c>
      <c r="E42" s="49">
        <v>16</v>
      </c>
      <c r="F42" s="56"/>
      <c r="G42" s="56"/>
      <c r="H42" s="6">
        <f>E42+Tableau1[[#This Row],[Entrées]]-Tableau1[[#This Row],[Sorties]]</f>
        <v>16</v>
      </c>
    </row>
    <row r="43" spans="1:8" x14ac:dyDescent="0.3">
      <c r="A43" s="54" t="str">
        <f>Tableau1[[#This Row],[Code Barre]]&amp;Tableau1[[#This Row],[BOX]]&amp;Tableau1[[#This Row],[Compartiment]]</f>
        <v>40 17 921 0102Box 3Comp 1</v>
      </c>
      <c r="B43" s="35" t="s">
        <v>87</v>
      </c>
      <c r="C43" t="s">
        <v>182</v>
      </c>
      <c r="D43" t="s">
        <v>176</v>
      </c>
      <c r="E43" s="3">
        <v>8</v>
      </c>
      <c r="F43" s="55"/>
      <c r="G43" s="55"/>
      <c r="H43" s="6">
        <f>E43+Tableau1[[#This Row],[Entrées]]-Tableau1[[#This Row],[Sorties]]</f>
        <v>8</v>
      </c>
    </row>
    <row r="44" spans="1:8" x14ac:dyDescent="0.3">
      <c r="A44" s="54" t="str">
        <f>Tableau1[[#This Row],[Code Barre]]&amp;Tableau1[[#This Row],[BOX]]&amp;Tableau1[[#This Row],[Compartiment]]</f>
        <v>40 17 954 0998Box 3Comp 1</v>
      </c>
      <c r="B44" s="35" t="s">
        <v>62</v>
      </c>
      <c r="C44" t="s">
        <v>182</v>
      </c>
      <c r="D44" t="s">
        <v>176</v>
      </c>
      <c r="E44" s="3">
        <v>19</v>
      </c>
      <c r="F44" s="55"/>
      <c r="G44" s="55"/>
      <c r="H44" s="6">
        <f>E44+Tableau1[[#This Row],[Entrées]]-Tableau1[[#This Row],[Sorties]]</f>
        <v>19</v>
      </c>
    </row>
    <row r="45" spans="1:8" x14ac:dyDescent="0.3">
      <c r="A45" s="54" t="str">
        <f>Tableau1[[#This Row],[Code Barre]]&amp;Tableau1[[#This Row],[BOX]]&amp;Tableau1[[#This Row],[Compartiment]]</f>
        <v>40 17 954 1016Box 3Comp 1</v>
      </c>
      <c r="B45" s="35" t="s">
        <v>74</v>
      </c>
      <c r="C45" t="s">
        <v>182</v>
      </c>
      <c r="D45" t="s">
        <v>176</v>
      </c>
      <c r="E45" s="3">
        <v>14</v>
      </c>
      <c r="F45" s="55"/>
      <c r="G45" s="55"/>
      <c r="H45" s="6">
        <f>E45+Tableau1[[#This Row],[Entrées]]-Tableau1[[#This Row],[Sorties]]</f>
        <v>14</v>
      </c>
    </row>
    <row r="46" spans="1:8" x14ac:dyDescent="0.3">
      <c r="A46" s="54" t="str">
        <f>Tableau1[[#This Row],[Code Barre]]&amp;Tableau1[[#This Row],[BOX]]&amp;Tableau1[[#This Row],[Compartiment]]</f>
        <v>40 17 954 1756Box 3Comp 1</v>
      </c>
      <c r="B46" s="35" t="s">
        <v>75</v>
      </c>
      <c r="C46" t="s">
        <v>182</v>
      </c>
      <c r="D46" t="s">
        <v>176</v>
      </c>
      <c r="E46" s="3">
        <v>21</v>
      </c>
      <c r="F46" s="55"/>
      <c r="G46" s="55"/>
      <c r="H46" s="6">
        <f>E46+Tableau1[[#This Row],[Entrées]]-Tableau1[[#This Row],[Sorties]]</f>
        <v>21</v>
      </c>
    </row>
    <row r="47" spans="1:8" x14ac:dyDescent="0.3">
      <c r="A47" s="54" t="str">
        <f>Tableau1[[#This Row],[Code Barre]]&amp;Tableau1[[#This Row],[BOX]]&amp;Tableau1[[#This Row],[Compartiment]]</f>
        <v>40 17 954 1853Box 3Comp 1</v>
      </c>
      <c r="B47" s="35" t="s">
        <v>61</v>
      </c>
      <c r="C47" t="s">
        <v>182</v>
      </c>
      <c r="D47" t="s">
        <v>176</v>
      </c>
      <c r="E47" s="3">
        <v>26</v>
      </c>
      <c r="F47" s="55"/>
      <c r="G47" s="55"/>
      <c r="H47" s="6">
        <f>E47+Tableau1[[#This Row],[Entrées]]-Tableau1[[#This Row],[Sorties]]</f>
        <v>26</v>
      </c>
    </row>
    <row r="48" spans="1:8" x14ac:dyDescent="0.3">
      <c r="A48" s="54" t="str">
        <f>Tableau1[[#This Row],[Code Barre]]&amp;Tableau1[[#This Row],[BOX]]&amp;Tableau1[[#This Row],[Compartiment]]</f>
        <v>40 17 954 1863Box 3Comp 1</v>
      </c>
      <c r="B48" s="36" t="s">
        <v>63</v>
      </c>
      <c r="C48" t="s">
        <v>182</v>
      </c>
      <c r="D48" t="s">
        <v>176</v>
      </c>
      <c r="E48" s="3">
        <f>7+7</f>
        <v>14</v>
      </c>
      <c r="F48" s="55"/>
      <c r="G48" s="55"/>
      <c r="H48" s="6">
        <f>E48+Tableau1[[#This Row],[Entrées]]-Tableau1[[#This Row],[Sorties]]</f>
        <v>14</v>
      </c>
    </row>
    <row r="49" spans="1:8" x14ac:dyDescent="0.3">
      <c r="A49" s="54" t="str">
        <f>Tableau1[[#This Row],[Code Barre]]&amp;Tableau1[[#This Row],[BOX]]&amp;Tableau1[[#This Row],[Compartiment]]</f>
        <v>40 17 954 0995Box 3Comp 2</v>
      </c>
      <c r="B49" s="35" t="s">
        <v>67</v>
      </c>
      <c r="C49" t="s">
        <v>182</v>
      </c>
      <c r="D49" t="s">
        <v>177</v>
      </c>
      <c r="E49" s="34">
        <v>11</v>
      </c>
      <c r="F49" s="55"/>
      <c r="G49" s="55"/>
      <c r="H49" s="6">
        <f>E49+Tableau1[[#This Row],[Entrées]]-Tableau1[[#This Row],[Sorties]]</f>
        <v>11</v>
      </c>
    </row>
    <row r="50" spans="1:8" x14ac:dyDescent="0.3">
      <c r="A50" s="54" t="str">
        <f>Tableau1[[#This Row],[Code Barre]]&amp;Tableau1[[#This Row],[BOX]]&amp;Tableau1[[#This Row],[Compartiment]]</f>
        <v>40 17 954 0997Box 3Comp 2</v>
      </c>
      <c r="B50" s="35" t="s">
        <v>65</v>
      </c>
      <c r="C50" t="s">
        <v>182</v>
      </c>
      <c r="D50" t="s">
        <v>177</v>
      </c>
      <c r="E50" s="34">
        <v>12</v>
      </c>
      <c r="F50" s="55"/>
      <c r="G50" s="55"/>
      <c r="H50" s="6">
        <f>E50+Tableau1[[#This Row],[Entrées]]-Tableau1[[#This Row],[Sorties]]</f>
        <v>12</v>
      </c>
    </row>
    <row r="51" spans="1:8" x14ac:dyDescent="0.3">
      <c r="A51" s="54" t="str">
        <f>Tableau1[[#This Row],[Code Barre]]&amp;Tableau1[[#This Row],[BOX]]&amp;Tableau1[[#This Row],[Compartiment]]</f>
        <v>40 17 954 1759Box 3Comp 2</v>
      </c>
      <c r="B51" s="35" t="s">
        <v>66</v>
      </c>
      <c r="C51" t="s">
        <v>182</v>
      </c>
      <c r="D51" t="s">
        <v>177</v>
      </c>
      <c r="E51" s="34">
        <v>11</v>
      </c>
      <c r="F51" s="55"/>
      <c r="G51" s="55"/>
      <c r="H51" s="6">
        <f>E51+Tableau1[[#This Row],[Entrées]]-Tableau1[[#This Row],[Sorties]]</f>
        <v>11</v>
      </c>
    </row>
    <row r="52" spans="1:8" x14ac:dyDescent="0.3">
      <c r="A52" s="54" t="str">
        <f>Tableau1[[#This Row],[Code Barre]]&amp;Tableau1[[#This Row],[BOX]]&amp;Tableau1[[#This Row],[Compartiment]]</f>
        <v>40 17 954 1834Box 3Comp 2</v>
      </c>
      <c r="B52" s="35" t="s">
        <v>64</v>
      </c>
      <c r="C52" t="s">
        <v>182</v>
      </c>
      <c r="D52" t="s">
        <v>177</v>
      </c>
      <c r="E52" s="34">
        <f>8+8</f>
        <v>16</v>
      </c>
      <c r="F52" s="55"/>
      <c r="G52" s="55"/>
      <c r="H52" s="6">
        <f>E52+Tableau1[[#This Row],[Entrées]]-Tableau1[[#This Row],[Sorties]]</f>
        <v>16</v>
      </c>
    </row>
    <row r="53" spans="1:8" x14ac:dyDescent="0.3">
      <c r="A53" s="54" t="str">
        <f>Tableau1[[#This Row],[Code Barre]]&amp;Tableau1[[#This Row],[BOX]]&amp;Tableau1[[#This Row],[Compartiment]]</f>
        <v>40 17 954 1869Box 3Comp 2</v>
      </c>
      <c r="B53" s="35" t="s">
        <v>68</v>
      </c>
      <c r="C53" t="s">
        <v>182</v>
      </c>
      <c r="D53" t="s">
        <v>177</v>
      </c>
      <c r="E53" s="34">
        <v>2</v>
      </c>
      <c r="F53" s="55"/>
      <c r="G53" s="55"/>
      <c r="H53" s="6">
        <f>E53+Tableau1[[#This Row],[Entrées]]-Tableau1[[#This Row],[Sorties]]</f>
        <v>2</v>
      </c>
    </row>
    <row r="54" spans="1:8" x14ac:dyDescent="0.3">
      <c r="A54" s="54" t="str">
        <f>Tableau1[[#This Row],[Code Barre]]&amp;Tableau1[[#This Row],[BOX]]&amp;Tableau1[[#This Row],[Compartiment]]</f>
        <v>40 17 821 0220Box 3Comp 3</v>
      </c>
      <c r="B54" s="45" t="s">
        <v>212</v>
      </c>
      <c r="C54" s="52" t="s">
        <v>182</v>
      </c>
      <c r="D54" s="52" t="s">
        <v>178</v>
      </c>
      <c r="E54" s="34">
        <v>1</v>
      </c>
      <c r="F54" s="55"/>
      <c r="G54" s="55"/>
      <c r="H54" s="6">
        <f>E54+Tableau1[[#This Row],[Entrées]]-Tableau1[[#This Row],[Sorties]]</f>
        <v>1</v>
      </c>
    </row>
    <row r="55" spans="1:8" x14ac:dyDescent="0.3">
      <c r="A55" s="54" t="str">
        <f>Tableau1[[#This Row],[Code Barre]]&amp;Tableau1[[#This Row],[BOX]]&amp;Tableau1[[#This Row],[Compartiment]]</f>
        <v>40 17 848 0257Box 3Comp 3</v>
      </c>
      <c r="B55" s="34" t="s">
        <v>209</v>
      </c>
      <c r="C55" s="52" t="s">
        <v>182</v>
      </c>
      <c r="D55" s="52" t="s">
        <v>178</v>
      </c>
      <c r="E55" s="3">
        <v>1</v>
      </c>
      <c r="F55" s="55"/>
      <c r="G55" s="55"/>
      <c r="H55" s="6">
        <f>E55+Tableau1[[#This Row],[Entrées]]-Tableau1[[#This Row],[Sorties]]</f>
        <v>1</v>
      </c>
    </row>
    <row r="56" spans="1:8" x14ac:dyDescent="0.3">
      <c r="A56" s="54" t="str">
        <f>Tableau1[[#This Row],[Code Barre]]&amp;Tableau1[[#This Row],[BOX]]&amp;Tableau1[[#This Row],[Compartiment]]</f>
        <v>40 17 944 0065Box 3Comp 3</v>
      </c>
      <c r="B56" s="34" t="s">
        <v>206</v>
      </c>
      <c r="C56" s="52" t="s">
        <v>182</v>
      </c>
      <c r="D56" s="52" t="s">
        <v>178</v>
      </c>
      <c r="E56" s="3">
        <v>1</v>
      </c>
      <c r="F56" s="55"/>
      <c r="G56" s="55"/>
      <c r="H56" s="6">
        <f>E56+Tableau1[[#This Row],[Entrées]]-Tableau1[[#This Row],[Sorties]]</f>
        <v>1</v>
      </c>
    </row>
    <row r="57" spans="1:8" x14ac:dyDescent="0.3">
      <c r="A57" s="54" t="str">
        <f>Tableau1[[#This Row],[Code Barre]]&amp;Tableau1[[#This Row],[BOX]]&amp;Tableau1[[#This Row],[Compartiment]]</f>
        <v>40 17 944 0384Box 3Comp 3</v>
      </c>
      <c r="B57" s="34" t="s">
        <v>208</v>
      </c>
      <c r="C57" s="52" t="s">
        <v>182</v>
      </c>
      <c r="D57" s="52" t="s">
        <v>178</v>
      </c>
      <c r="E57" s="3">
        <v>4</v>
      </c>
      <c r="F57" s="55"/>
      <c r="G57" s="55"/>
      <c r="H57" s="6">
        <f>E57+Tableau1[[#This Row],[Entrées]]-Tableau1[[#This Row],[Sorties]]</f>
        <v>4</v>
      </c>
    </row>
    <row r="58" spans="1:8" x14ac:dyDescent="0.3">
      <c r="A58" s="54" t="str">
        <f>Tableau1[[#This Row],[Code Barre]]&amp;Tableau1[[#This Row],[BOX]]&amp;Tableau1[[#This Row],[Compartiment]]</f>
        <v>40 17 954 18 35Box 3Comp 3</v>
      </c>
      <c r="B58" s="35" t="s">
        <v>71</v>
      </c>
      <c r="C58" t="s">
        <v>182</v>
      </c>
      <c r="D58" t="s">
        <v>178</v>
      </c>
      <c r="E58" s="3">
        <f>8+8</f>
        <v>16</v>
      </c>
      <c r="F58" s="55"/>
      <c r="G58" s="55"/>
      <c r="H58" s="6">
        <f>E58+Tableau1[[#This Row],[Entrées]]-Tableau1[[#This Row],[Sorties]]</f>
        <v>16</v>
      </c>
    </row>
    <row r="59" spans="1:8" x14ac:dyDescent="0.3">
      <c r="A59" s="54" t="str">
        <f>Tableau1[[#This Row],[Code Barre]]&amp;Tableau1[[#This Row],[BOX]]&amp;Tableau1[[#This Row],[Compartiment]]</f>
        <v>40 17 954 1818Box 3Comp 3</v>
      </c>
      <c r="B59" s="45" t="s">
        <v>207</v>
      </c>
      <c r="C59" s="52" t="s">
        <v>182</v>
      </c>
      <c r="D59" s="52" t="s">
        <v>178</v>
      </c>
      <c r="E59" s="3">
        <v>20</v>
      </c>
      <c r="F59" s="55"/>
      <c r="G59" s="55"/>
      <c r="H59" s="6">
        <f>E59+Tableau1[[#This Row],[Entrées]]-Tableau1[[#This Row],[Sorties]]</f>
        <v>20</v>
      </c>
    </row>
    <row r="60" spans="1:8" x14ac:dyDescent="0.3">
      <c r="A60" s="54" t="str">
        <f>Tableau1[[#This Row],[Code Barre]]&amp;Tableau1[[#This Row],[BOX]]&amp;Tableau1[[#This Row],[Compartiment]]</f>
        <v>40 17 954 1871Box 3Comp 3</v>
      </c>
      <c r="B60" s="34" t="s">
        <v>211</v>
      </c>
      <c r="C60" s="52" t="s">
        <v>182</v>
      </c>
      <c r="D60" s="52" t="s">
        <v>178</v>
      </c>
      <c r="E60" s="3">
        <v>1</v>
      </c>
      <c r="F60" s="55"/>
      <c r="G60" s="55"/>
      <c r="H60" s="6">
        <f>E60+Tableau1[[#This Row],[Entrées]]-Tableau1[[#This Row],[Sorties]]</f>
        <v>1</v>
      </c>
    </row>
    <row r="61" spans="1:8" x14ac:dyDescent="0.3">
      <c r="A61" s="54" t="str">
        <f>Tableau1[[#This Row],[Code Barre]]&amp;Tableau1[[#This Row],[BOX]]&amp;Tableau1[[#This Row],[Compartiment]]</f>
        <v>40 17 954 1883Box 3Comp 3</v>
      </c>
      <c r="B61" s="34" t="s">
        <v>210</v>
      </c>
      <c r="C61" s="52" t="s">
        <v>182</v>
      </c>
      <c r="D61" s="52" t="s">
        <v>178</v>
      </c>
      <c r="E61" s="3">
        <v>1</v>
      </c>
      <c r="F61" s="55"/>
      <c r="G61" s="55"/>
      <c r="H61" s="6">
        <f>E61+Tableau1[[#This Row],[Entrées]]-Tableau1[[#This Row],[Sorties]]</f>
        <v>1</v>
      </c>
    </row>
    <row r="62" spans="1:8" x14ac:dyDescent="0.3">
      <c r="A62" s="54" t="str">
        <f>Tableau1[[#This Row],[Code Barre]]&amp;Tableau1[[#This Row],[BOX]]&amp;Tableau1[[#This Row],[Compartiment]]</f>
        <v>40 17 959 0083Box 3Comp 3</v>
      </c>
      <c r="B62" s="35" t="s">
        <v>70</v>
      </c>
      <c r="C62" t="s">
        <v>182</v>
      </c>
      <c r="D62" t="s">
        <v>178</v>
      </c>
      <c r="E62" s="3">
        <v>8</v>
      </c>
      <c r="F62" s="55"/>
      <c r="G62" s="55"/>
      <c r="H62" s="6">
        <f>E62+Tableau1[[#This Row],[Entrées]]-Tableau1[[#This Row],[Sorties]]</f>
        <v>8</v>
      </c>
    </row>
    <row r="63" spans="1:8" x14ac:dyDescent="0.3">
      <c r="A63" s="54" t="str">
        <f>Tableau1[[#This Row],[Code Barre]]&amp;Tableau1[[#This Row],[BOX]]&amp;Tableau1[[#This Row],[Compartiment]]</f>
        <v>40 17 959 0084Box 3Comp 3</v>
      </c>
      <c r="B63" s="35" t="s">
        <v>69</v>
      </c>
      <c r="C63" t="s">
        <v>182</v>
      </c>
      <c r="D63" t="s">
        <v>178</v>
      </c>
      <c r="E63" s="3">
        <f>7+7</f>
        <v>14</v>
      </c>
      <c r="F63" s="55"/>
      <c r="G63" s="55"/>
      <c r="H63" s="6">
        <f>E63+Tableau1[[#This Row],[Entrées]]-Tableau1[[#This Row],[Sorties]]</f>
        <v>14</v>
      </c>
    </row>
    <row r="64" spans="1:8" x14ac:dyDescent="0.3">
      <c r="A64" s="54" t="str">
        <f>Tableau1[[#This Row],[Code Barre]]&amp;Tableau1[[#This Row],[BOX]]&amp;Tableau1[[#This Row],[Compartiment]]</f>
        <v>40 17 959 0085Box 3Comp 3</v>
      </c>
      <c r="B64" s="35" t="s">
        <v>73</v>
      </c>
      <c r="C64" t="s">
        <v>182</v>
      </c>
      <c r="D64" t="s">
        <v>178</v>
      </c>
      <c r="E64" s="3">
        <v>7</v>
      </c>
      <c r="F64" s="55"/>
      <c r="G64" s="55"/>
      <c r="H64" s="6">
        <f>E64+Tableau1[[#This Row],[Entrées]]-Tableau1[[#This Row],[Sorties]]</f>
        <v>7</v>
      </c>
    </row>
    <row r="65" spans="1:8" x14ac:dyDescent="0.3">
      <c r="A65" s="54" t="str">
        <f>Tableau1[[#This Row],[Code Barre]]&amp;Tableau1[[#This Row],[BOX]]&amp;Tableau1[[#This Row],[Compartiment]]</f>
        <v>40 17 959 0101Box 3Comp 3</v>
      </c>
      <c r="B65" s="35" t="s">
        <v>72</v>
      </c>
      <c r="C65" t="s">
        <v>182</v>
      </c>
      <c r="D65" t="s">
        <v>178</v>
      </c>
      <c r="E65" s="3">
        <f>7+7</f>
        <v>14</v>
      </c>
      <c r="F65" s="55"/>
      <c r="G65" s="55"/>
      <c r="H65" s="6">
        <f>E65+Tableau1[[#This Row],[Entrées]]-Tableau1[[#This Row],[Sorties]]</f>
        <v>14</v>
      </c>
    </row>
    <row r="66" spans="1:8" x14ac:dyDescent="0.3">
      <c r="A66" s="54" t="str">
        <f>Tableau1[[#This Row],[Code Barre]]&amp;Tableau1[[#This Row],[BOX]]&amp;Tableau1[[#This Row],[Compartiment]]</f>
        <v>40 17 848 0296Box 3Comp 4</v>
      </c>
      <c r="B66" s="35" t="s">
        <v>97</v>
      </c>
      <c r="C66" t="s">
        <v>182</v>
      </c>
      <c r="D66" t="s">
        <v>179</v>
      </c>
      <c r="E66" s="3">
        <v>6</v>
      </c>
      <c r="F66" s="55"/>
      <c r="G66" s="55"/>
      <c r="H66" s="6">
        <f>E66+Tableau1[[#This Row],[Entrées]]-Tableau1[[#This Row],[Sorties]]</f>
        <v>6</v>
      </c>
    </row>
    <row r="67" spans="1:8" x14ac:dyDescent="0.3">
      <c r="A67" s="54" t="str">
        <f>Tableau1[[#This Row],[Code Barre]]&amp;Tableau1[[#This Row],[BOX]]&amp;Tableau1[[#This Row],[Compartiment]]</f>
        <v>40 17 954 0944Box 3Comp 4</v>
      </c>
      <c r="B67" s="35" t="s">
        <v>94</v>
      </c>
      <c r="C67" t="s">
        <v>182</v>
      </c>
      <c r="D67" t="s">
        <v>179</v>
      </c>
      <c r="E67" s="3">
        <v>28</v>
      </c>
      <c r="F67" s="55"/>
      <c r="G67" s="55"/>
      <c r="H67" s="6">
        <f>E67+Tableau1[[#This Row],[Entrées]]-Tableau1[[#This Row],[Sorties]]</f>
        <v>28</v>
      </c>
    </row>
    <row r="68" spans="1:8" x14ac:dyDescent="0.3">
      <c r="A68" s="54" t="str">
        <f>Tableau1[[#This Row],[Code Barre]]&amp;Tableau1[[#This Row],[BOX]]&amp;Tableau1[[#This Row],[Compartiment]]</f>
        <v>40 17 954 18 94Box 3Comp 4</v>
      </c>
      <c r="B68" s="35" t="s">
        <v>89</v>
      </c>
      <c r="C68" t="s">
        <v>182</v>
      </c>
      <c r="D68" t="s">
        <v>179</v>
      </c>
      <c r="E68" s="3">
        <f>6+6</f>
        <v>12</v>
      </c>
      <c r="F68" s="55"/>
      <c r="G68" s="55"/>
      <c r="H68" s="6">
        <f>E68+Tableau1[[#This Row],[Entrées]]-Tableau1[[#This Row],[Sorties]]</f>
        <v>12</v>
      </c>
    </row>
    <row r="69" spans="1:8" x14ac:dyDescent="0.3">
      <c r="A69" s="54" t="str">
        <f>Tableau1[[#This Row],[Code Barre]]&amp;Tableau1[[#This Row],[BOX]]&amp;Tableau1[[#This Row],[Compartiment]]</f>
        <v>40 17 954 1837Box 3Comp 4</v>
      </c>
      <c r="B69" s="36" t="s">
        <v>88</v>
      </c>
      <c r="C69" t="s">
        <v>182</v>
      </c>
      <c r="D69" t="s">
        <v>179</v>
      </c>
      <c r="E69" s="3">
        <v>14</v>
      </c>
      <c r="F69" s="55"/>
      <c r="G69" s="55"/>
      <c r="H69" s="6">
        <f>E69+Tableau1[[#This Row],[Entrées]]-Tableau1[[#This Row],[Sorties]]</f>
        <v>14</v>
      </c>
    </row>
    <row r="70" spans="1:8" x14ac:dyDescent="0.3">
      <c r="A70" s="54" t="str">
        <f>Tableau1[[#This Row],[Code Barre]]&amp;Tableau1[[#This Row],[BOX]]&amp;Tableau1[[#This Row],[Compartiment]]</f>
        <v>40 17 954 1918Box 3Comp 4</v>
      </c>
      <c r="B70" s="35" t="s">
        <v>90</v>
      </c>
      <c r="C70" t="s">
        <v>182</v>
      </c>
      <c r="D70" t="s">
        <v>179</v>
      </c>
      <c r="E70" s="3">
        <f>7*4</f>
        <v>28</v>
      </c>
      <c r="F70" s="55"/>
      <c r="G70" s="55"/>
      <c r="H70" s="6">
        <f>E70+Tableau1[[#This Row],[Entrées]]-Tableau1[[#This Row],[Sorties]]</f>
        <v>28</v>
      </c>
    </row>
    <row r="71" spans="1:8" x14ac:dyDescent="0.3">
      <c r="A71" s="54" t="str">
        <f>Tableau1[[#This Row],[Code Barre]]&amp;Tableau1[[#This Row],[BOX]]&amp;Tableau1[[#This Row],[Compartiment]]</f>
        <v>40 17 954 1920Box 3Comp 4</v>
      </c>
      <c r="B71" s="35" t="s">
        <v>91</v>
      </c>
      <c r="C71" t="s">
        <v>182</v>
      </c>
      <c r="D71" t="s">
        <v>179</v>
      </c>
      <c r="E71" s="3">
        <v>8</v>
      </c>
      <c r="F71" s="55"/>
      <c r="G71" s="55"/>
      <c r="H71" s="6">
        <f>E71+Tableau1[[#This Row],[Entrées]]-Tableau1[[#This Row],[Sorties]]</f>
        <v>8</v>
      </c>
    </row>
    <row r="72" spans="1:8" x14ac:dyDescent="0.3">
      <c r="A72" s="54" t="str">
        <f>Tableau1[[#This Row],[Code Barre]]&amp;Tableau1[[#This Row],[BOX]]&amp;Tableau1[[#This Row],[Compartiment]]</f>
        <v>40 28 832 0210Box 5Comp 1</v>
      </c>
      <c r="B72" s="35" t="s">
        <v>100</v>
      </c>
      <c r="C72" t="s">
        <v>184</v>
      </c>
      <c r="D72" t="s">
        <v>176</v>
      </c>
      <c r="E72" s="3">
        <v>28</v>
      </c>
      <c r="F72" s="55"/>
      <c r="G72" s="55"/>
      <c r="H72" s="6">
        <f>E72+Tableau1[[#This Row],[Entrées]]-Tableau1[[#This Row],[Sorties]]</f>
        <v>28</v>
      </c>
    </row>
    <row r="73" spans="1:8" x14ac:dyDescent="0.3">
      <c r="A73" s="54" t="str">
        <f>Tableau1[[#This Row],[Code Barre]]&amp;Tableau1[[#This Row],[BOX]]&amp;Tableau1[[#This Row],[Compartiment]]</f>
        <v>40 28 849 0190Box 5Comp 1</v>
      </c>
      <c r="B73" s="36" t="s">
        <v>98</v>
      </c>
      <c r="C73" t="s">
        <v>184</v>
      </c>
      <c r="D73" t="s">
        <v>176</v>
      </c>
      <c r="E73" s="3">
        <v>18</v>
      </c>
      <c r="F73" s="55"/>
      <c r="G73" s="55"/>
      <c r="H73" s="6">
        <f>E73+Tableau1[[#This Row],[Entrées]]-Tableau1[[#This Row],[Sorties]]</f>
        <v>18</v>
      </c>
    </row>
    <row r="74" spans="1:8" x14ac:dyDescent="0.3">
      <c r="A74" s="54" t="str">
        <f>Tableau1[[#This Row],[Code Barre]]&amp;Tableau1[[#This Row],[BOX]]&amp;Tableau1[[#This Row],[Compartiment]]</f>
        <v>40 28 849 0378Box 5Comp 1</v>
      </c>
      <c r="B74" s="35" t="s">
        <v>104</v>
      </c>
      <c r="C74" t="s">
        <v>184</v>
      </c>
      <c r="D74" t="s">
        <v>176</v>
      </c>
      <c r="E74" s="34">
        <f>4*7</f>
        <v>28</v>
      </c>
      <c r="F74" s="55"/>
      <c r="G74" s="55"/>
      <c r="H74" s="6">
        <f>E74+Tableau1[[#This Row],[Entrées]]-Tableau1[[#This Row],[Sorties]]</f>
        <v>28</v>
      </c>
    </row>
    <row r="75" spans="1:8" x14ac:dyDescent="0.3">
      <c r="A75" s="54" t="str">
        <f>Tableau1[[#This Row],[Code Barre]]&amp;Tableau1[[#This Row],[BOX]]&amp;Tableau1[[#This Row],[Compartiment]]</f>
        <v>40 28 856 0808Box 5Comp 1</v>
      </c>
      <c r="B75" s="35" t="s">
        <v>111</v>
      </c>
      <c r="C75" t="s">
        <v>184</v>
      </c>
      <c r="D75" t="s">
        <v>176</v>
      </c>
      <c r="E75" s="34">
        <v>7</v>
      </c>
      <c r="F75" s="55"/>
      <c r="G75" s="55"/>
      <c r="H75" s="6">
        <f>E75+Tableau1[[#This Row],[Entrées]]-Tableau1[[#This Row],[Sorties]]</f>
        <v>7</v>
      </c>
    </row>
    <row r="76" spans="1:8" x14ac:dyDescent="0.3">
      <c r="A76" s="54" t="str">
        <f>Tableau1[[#This Row],[Code Barre]]&amp;Tableau1[[#This Row],[BOX]]&amp;Tableau1[[#This Row],[Compartiment]]</f>
        <v>40 28 954 3147Box 5Comp 1</v>
      </c>
      <c r="B76" s="34" t="s">
        <v>215</v>
      </c>
      <c r="C76" s="52" t="s">
        <v>184</v>
      </c>
      <c r="D76" s="52" t="s">
        <v>176</v>
      </c>
      <c r="E76" s="34">
        <v>1</v>
      </c>
      <c r="F76" s="55"/>
      <c r="G76" s="55"/>
      <c r="H76" s="6">
        <f>E76+Tableau1[[#This Row],[Entrées]]-Tableau1[[#This Row],[Sorties]]</f>
        <v>1</v>
      </c>
    </row>
    <row r="77" spans="1:8" x14ac:dyDescent="0.3">
      <c r="A77" s="54" t="str">
        <f>Tableau1[[#This Row],[Code Barre]]&amp;Tableau1[[#This Row],[BOX]]&amp;Tableau1[[#This Row],[Compartiment]]</f>
        <v>40 28 954 3274Box 5Comp 1</v>
      </c>
      <c r="B77" s="34" t="s">
        <v>214</v>
      </c>
      <c r="C77" s="52" t="s">
        <v>184</v>
      </c>
      <c r="D77" s="52" t="s">
        <v>176</v>
      </c>
      <c r="E77" s="34">
        <v>2</v>
      </c>
      <c r="F77" s="55"/>
      <c r="G77" s="55"/>
      <c r="H77" s="6">
        <f>E77+Tableau1[[#This Row],[Entrées]]-Tableau1[[#This Row],[Sorties]]</f>
        <v>2</v>
      </c>
    </row>
    <row r="78" spans="1:8" x14ac:dyDescent="0.3">
      <c r="A78" s="54" t="str">
        <f>Tableau1[[#This Row],[Code Barre]]&amp;Tableau1[[#This Row],[BOX]]&amp;Tableau1[[#This Row],[Compartiment]]</f>
        <v>40 28 959 0236Box 5Comp 1</v>
      </c>
      <c r="B78" s="34" t="s">
        <v>213</v>
      </c>
      <c r="C78" s="52" t="s">
        <v>184</v>
      </c>
      <c r="D78" s="52" t="s">
        <v>176</v>
      </c>
      <c r="E78" s="34">
        <v>6</v>
      </c>
      <c r="F78" s="55"/>
      <c r="G78" s="55"/>
      <c r="H78" s="6">
        <f>E78+Tableau1[[#This Row],[Entrées]]-Tableau1[[#This Row],[Sorties]]</f>
        <v>6</v>
      </c>
    </row>
    <row r="79" spans="1:8" x14ac:dyDescent="0.3">
      <c r="A79" s="54" t="str">
        <f>Tableau1[[#This Row],[Code Barre]]&amp;Tableau1[[#This Row],[BOX]]&amp;Tableau1[[#This Row],[Compartiment]]</f>
        <v>40 28 975 0021Box 5Comp 1</v>
      </c>
      <c r="B79" s="35" t="s">
        <v>99</v>
      </c>
      <c r="C79" t="s">
        <v>184</v>
      </c>
      <c r="D79" t="s">
        <v>176</v>
      </c>
      <c r="E79" s="34">
        <v>35</v>
      </c>
      <c r="F79" s="55"/>
      <c r="G79" s="55"/>
      <c r="H79" s="6">
        <f>E79+Tableau1[[#This Row],[Entrées]]-Tableau1[[#This Row],[Sorties]]</f>
        <v>35</v>
      </c>
    </row>
    <row r="80" spans="1:8" x14ac:dyDescent="0.3">
      <c r="A80" s="54" t="str">
        <f>Tableau1[[#This Row],[Code Barre]]&amp;Tableau1[[#This Row],[BOX]]&amp;Tableau1[[#This Row],[Compartiment]]</f>
        <v>40 28 976 0106Box 5Comp 1</v>
      </c>
      <c r="B80" s="35" t="s">
        <v>107</v>
      </c>
      <c r="C80" t="s">
        <v>184</v>
      </c>
      <c r="D80" t="s">
        <v>176</v>
      </c>
      <c r="E80" s="34">
        <f>7+7</f>
        <v>14</v>
      </c>
      <c r="F80" s="55"/>
      <c r="G80" s="55"/>
      <c r="H80" s="6">
        <f>E80+Tableau1[[#This Row],[Entrées]]-Tableau1[[#This Row],[Sorties]]</f>
        <v>14</v>
      </c>
    </row>
    <row r="81" spans="1:8" x14ac:dyDescent="0.3">
      <c r="A81" s="54" t="str">
        <f>Tableau1[[#This Row],[Code Barre]]&amp;Tableau1[[#This Row],[BOX]]&amp;Tableau1[[#This Row],[Compartiment]]</f>
        <v>40 28 857 0401Box 5Comp 2</v>
      </c>
      <c r="B81" s="35" t="s">
        <v>105</v>
      </c>
      <c r="C81" t="s">
        <v>184</v>
      </c>
      <c r="D81" t="s">
        <v>177</v>
      </c>
      <c r="E81" s="34">
        <v>10</v>
      </c>
      <c r="F81" s="55"/>
      <c r="G81" s="55"/>
      <c r="H81" s="6">
        <f>E81+Tableau1[[#This Row],[Entrées]]-Tableau1[[#This Row],[Sorties]]</f>
        <v>10</v>
      </c>
    </row>
    <row r="82" spans="1:8" x14ac:dyDescent="0.3">
      <c r="A82" s="54" t="str">
        <f>Tableau1[[#This Row],[Code Barre]]&amp;Tableau1[[#This Row],[BOX]]&amp;Tableau1[[#This Row],[Compartiment]]</f>
        <v>40 28 871 0326Box 5Comp 2</v>
      </c>
      <c r="B82" s="36" t="s">
        <v>106</v>
      </c>
      <c r="C82" t="s">
        <v>184</v>
      </c>
      <c r="D82" t="s">
        <v>177</v>
      </c>
      <c r="E82" s="34">
        <v>14</v>
      </c>
      <c r="F82" s="55"/>
      <c r="G82" s="55"/>
      <c r="H82" s="6">
        <f>E82+Tableau1[[#This Row],[Entrées]]-Tableau1[[#This Row],[Sorties]]</f>
        <v>14</v>
      </c>
    </row>
    <row r="83" spans="1:8" x14ac:dyDescent="0.3">
      <c r="A83" s="54" t="str">
        <f>Tableau1[[#This Row],[Code Barre]]&amp;Tableau1[[#This Row],[BOX]]&amp;Tableau1[[#This Row],[Compartiment]]</f>
        <v>40 28 871 0429Box 5Comp 2</v>
      </c>
      <c r="B83" s="35" t="s">
        <v>102</v>
      </c>
      <c r="C83" t="s">
        <v>184</v>
      </c>
      <c r="D83" t="s">
        <v>177</v>
      </c>
      <c r="E83" s="3">
        <f>14+6</f>
        <v>20</v>
      </c>
      <c r="F83" s="55"/>
      <c r="G83" s="55"/>
      <c r="H83" s="6">
        <f>E83+Tableau1[[#This Row],[Entrées]]-Tableau1[[#This Row],[Sorties]]</f>
        <v>20</v>
      </c>
    </row>
    <row r="84" spans="1:8" x14ac:dyDescent="0.3">
      <c r="A84" s="54" t="str">
        <f>Tableau1[[#This Row],[Code Barre]]&amp;Tableau1[[#This Row],[BOX]]&amp;Tableau1[[#This Row],[Compartiment]]</f>
        <v>40 28 871 0438Box 5Comp 2</v>
      </c>
      <c r="B84" s="35" t="s">
        <v>103</v>
      </c>
      <c r="C84" t="s">
        <v>184</v>
      </c>
      <c r="D84" t="s">
        <v>177</v>
      </c>
      <c r="E84" s="3">
        <v>14</v>
      </c>
      <c r="F84" s="55"/>
      <c r="G84" s="55"/>
      <c r="H84" s="6">
        <f>E84+Tableau1[[#This Row],[Entrées]]-Tableau1[[#This Row],[Sorties]]</f>
        <v>14</v>
      </c>
    </row>
    <row r="85" spans="1:8" x14ac:dyDescent="0.3">
      <c r="A85" s="54" t="str">
        <f>Tableau1[[#This Row],[Code Barre]]&amp;Tableau1[[#This Row],[BOX]]&amp;Tableau1[[#This Row],[Compartiment]]</f>
        <v>40 28 871 0439Box 5Comp 2</v>
      </c>
      <c r="B85" s="35" t="s">
        <v>101</v>
      </c>
      <c r="C85" t="s">
        <v>184</v>
      </c>
      <c r="D85" t="s">
        <v>177</v>
      </c>
      <c r="E85" s="3">
        <f>14+15</f>
        <v>29</v>
      </c>
      <c r="F85" s="55"/>
      <c r="G85" s="55"/>
      <c r="H85" s="6">
        <f>E85+Tableau1[[#This Row],[Entrées]]-Tableau1[[#This Row],[Sorties]]</f>
        <v>29</v>
      </c>
    </row>
    <row r="86" spans="1:8" x14ac:dyDescent="0.3">
      <c r="A86" s="54" t="str">
        <f>Tableau1[[#This Row],[Code Barre]]&amp;Tableau1[[#This Row],[BOX]]&amp;Tableau1[[#This Row],[Compartiment]]</f>
        <v>40 28 971 0218Box 5Comp 2</v>
      </c>
      <c r="B86" s="34" t="s">
        <v>216</v>
      </c>
      <c r="C86" s="52" t="s">
        <v>184</v>
      </c>
      <c r="D86" s="52" t="s">
        <v>177</v>
      </c>
      <c r="E86" s="3">
        <v>32</v>
      </c>
      <c r="F86" s="55"/>
      <c r="G86" s="55"/>
      <c r="H86" s="6">
        <f>E86+Tableau1[[#This Row],[Entrées]]-Tableau1[[#This Row],[Sorties]]</f>
        <v>32</v>
      </c>
    </row>
    <row r="87" spans="1:8" x14ac:dyDescent="0.3">
      <c r="A87" s="54" t="str">
        <f>Tableau1[[#This Row],[Code Barre]]&amp;Tableau1[[#This Row],[BOX]]&amp;Tableau1[[#This Row],[Compartiment]]</f>
        <v>40 28 810 1278Box 5Comp 3</v>
      </c>
      <c r="B87" s="35" t="s">
        <v>108</v>
      </c>
      <c r="C87" t="s">
        <v>184</v>
      </c>
      <c r="D87" t="s">
        <v>178</v>
      </c>
      <c r="E87" s="3">
        <f>7*5</f>
        <v>35</v>
      </c>
      <c r="F87" s="55"/>
      <c r="G87" s="55"/>
      <c r="H87" s="6">
        <f>E87+Tableau1[[#This Row],[Entrées]]-Tableau1[[#This Row],[Sorties]]</f>
        <v>35</v>
      </c>
    </row>
    <row r="88" spans="1:8" x14ac:dyDescent="0.3">
      <c r="A88" s="54" t="str">
        <f>Tableau1[[#This Row],[Code Barre]]&amp;Tableau1[[#This Row],[BOX]]&amp;Tableau1[[#This Row],[Compartiment]]</f>
        <v>40 28 810 1279Box 5Comp 3</v>
      </c>
      <c r="B88" s="35" t="s">
        <v>116</v>
      </c>
      <c r="C88" t="s">
        <v>184</v>
      </c>
      <c r="D88" t="s">
        <v>178</v>
      </c>
      <c r="E88" s="3">
        <v>7</v>
      </c>
      <c r="F88" s="55"/>
      <c r="G88" s="55"/>
      <c r="H88" s="6">
        <f>E88+Tableau1[[#This Row],[Entrées]]-Tableau1[[#This Row],[Sorties]]</f>
        <v>7</v>
      </c>
    </row>
    <row r="89" spans="1:8" x14ac:dyDescent="0.3">
      <c r="A89" s="54" t="str">
        <f>Tableau1[[#This Row],[Code Barre]]&amp;Tableau1[[#This Row],[BOX]]&amp;Tableau1[[#This Row],[Compartiment]]</f>
        <v>40 28 815 0136Box 5Comp 3</v>
      </c>
      <c r="B89" s="35" t="s">
        <v>115</v>
      </c>
      <c r="C89" t="s">
        <v>184</v>
      </c>
      <c r="D89" t="s">
        <v>178</v>
      </c>
      <c r="E89" s="3">
        <f>24+12</f>
        <v>36</v>
      </c>
      <c r="F89" s="55"/>
      <c r="G89" s="55"/>
      <c r="H89" s="6">
        <f>E89+Tableau1[[#This Row],[Entrées]]-Tableau1[[#This Row],[Sorties]]</f>
        <v>36</v>
      </c>
    </row>
    <row r="90" spans="1:8" x14ac:dyDescent="0.3">
      <c r="A90" s="54" t="str">
        <f>Tableau1[[#This Row],[Code Barre]]&amp;Tableau1[[#This Row],[BOX]]&amp;Tableau1[[#This Row],[Compartiment]]</f>
        <v>40 28 851 0372Box 5Comp 3</v>
      </c>
      <c r="B90" s="35" t="s">
        <v>112</v>
      </c>
      <c r="C90" t="s">
        <v>184</v>
      </c>
      <c r="D90" t="s">
        <v>178</v>
      </c>
      <c r="E90" s="3">
        <f>7+7</f>
        <v>14</v>
      </c>
      <c r="F90" s="55"/>
      <c r="G90" s="55"/>
      <c r="H90" s="6">
        <f>E90+Tableau1[[#This Row],[Entrées]]-Tableau1[[#This Row],[Sorties]]</f>
        <v>14</v>
      </c>
    </row>
    <row r="91" spans="1:8" x14ac:dyDescent="0.3">
      <c r="A91" s="54" t="str">
        <f>Tableau1[[#This Row],[Code Barre]]&amp;Tableau1[[#This Row],[BOX]]&amp;Tableau1[[#This Row],[Compartiment]]</f>
        <v>40 28 856 0809Box 5Comp 3</v>
      </c>
      <c r="B91" s="35" t="s">
        <v>151</v>
      </c>
      <c r="C91" t="s">
        <v>184</v>
      </c>
      <c r="D91" t="s">
        <v>178</v>
      </c>
      <c r="E91" s="3">
        <v>7</v>
      </c>
      <c r="F91" s="55"/>
      <c r="G91" s="55"/>
      <c r="H91" s="6">
        <f>E91+Tableau1[[#This Row],[Entrées]]-Tableau1[[#This Row],[Sorties]]</f>
        <v>7</v>
      </c>
    </row>
    <row r="92" spans="1:8" x14ac:dyDescent="0.3">
      <c r="A92" s="54" t="str">
        <f>Tableau1[[#This Row],[Code Barre]]&amp;Tableau1[[#This Row],[BOX]]&amp;Tableau1[[#This Row],[Compartiment]]</f>
        <v>40 28 856 0817Box 5Comp 3</v>
      </c>
      <c r="B92" s="35" t="s">
        <v>109</v>
      </c>
      <c r="C92" t="s">
        <v>184</v>
      </c>
      <c r="D92" t="s">
        <v>178</v>
      </c>
      <c r="E92" s="3">
        <f>9*3</f>
        <v>27</v>
      </c>
      <c r="F92" s="55"/>
      <c r="G92" s="55"/>
      <c r="H92" s="6">
        <f>E92+Tableau1[[#This Row],[Entrées]]-Tableau1[[#This Row],[Sorties]]</f>
        <v>27</v>
      </c>
    </row>
    <row r="93" spans="1:8" x14ac:dyDescent="0.3">
      <c r="A93" s="54" t="str">
        <f>Tableau1[[#This Row],[Code Barre]]&amp;Tableau1[[#This Row],[BOX]]&amp;Tableau1[[#This Row],[Compartiment]]</f>
        <v>40 28 871  0520Box 5Comp 3</v>
      </c>
      <c r="B93" s="35" t="s">
        <v>113</v>
      </c>
      <c r="C93" t="s">
        <v>184</v>
      </c>
      <c r="D93" t="s">
        <v>178</v>
      </c>
      <c r="E93" s="3">
        <v>5</v>
      </c>
      <c r="F93" s="55"/>
      <c r="G93" s="55"/>
      <c r="H93" s="6">
        <f>E93+Tableau1[[#This Row],[Entrées]]-Tableau1[[#This Row],[Sorties]]</f>
        <v>5</v>
      </c>
    </row>
    <row r="94" spans="1:8" x14ac:dyDescent="0.3">
      <c r="A94" s="54" t="str">
        <f>Tableau1[[#This Row],[Code Barre]]&amp;Tableau1[[#This Row],[BOX]]&amp;Tableau1[[#This Row],[Compartiment]]</f>
        <v>40 28 871 0452Box 5Comp 3</v>
      </c>
      <c r="B94" s="35" t="s">
        <v>117</v>
      </c>
      <c r="C94" t="s">
        <v>184</v>
      </c>
      <c r="D94" t="s">
        <v>178</v>
      </c>
      <c r="E94" s="3">
        <f>10+10</f>
        <v>20</v>
      </c>
      <c r="F94" s="55"/>
      <c r="G94" s="55"/>
      <c r="H94" s="6">
        <f>E94+Tableau1[[#This Row],[Entrées]]-Tableau1[[#This Row],[Sorties]]</f>
        <v>20</v>
      </c>
    </row>
    <row r="95" spans="1:8" x14ac:dyDescent="0.3">
      <c r="A95" s="54" t="str">
        <f>Tableau1[[#This Row],[Code Barre]]&amp;Tableau1[[#This Row],[BOX]]&amp;Tableau1[[#This Row],[Compartiment]]</f>
        <v>40 28 871 0466Box 5Comp 3</v>
      </c>
      <c r="B95" s="35" t="s">
        <v>110</v>
      </c>
      <c r="C95" t="s">
        <v>184</v>
      </c>
      <c r="D95" t="s">
        <v>178</v>
      </c>
      <c r="E95" s="3">
        <f>8*3</f>
        <v>24</v>
      </c>
      <c r="F95" s="55"/>
      <c r="G95" s="55"/>
      <c r="H95" s="6">
        <f>E95+Tableau1[[#This Row],[Entrées]]-Tableau1[[#This Row],[Sorties]]</f>
        <v>24</v>
      </c>
    </row>
    <row r="96" spans="1:8" x14ac:dyDescent="0.3">
      <c r="A96" s="54" t="str">
        <f>Tableau1[[#This Row],[Code Barre]]&amp;Tableau1[[#This Row],[BOX]]&amp;Tableau1[[#This Row],[Compartiment]]</f>
        <v>40 28 956 0816Box 5Comp 3</v>
      </c>
      <c r="B96" s="35" t="s">
        <v>114</v>
      </c>
      <c r="C96" t="s">
        <v>184</v>
      </c>
      <c r="D96" t="s">
        <v>178</v>
      </c>
      <c r="E96" s="3">
        <f>9*3</f>
        <v>27</v>
      </c>
      <c r="F96" s="55"/>
      <c r="G96" s="55"/>
      <c r="H96" s="6">
        <f>E96+Tableau1[[#This Row],[Entrées]]-Tableau1[[#This Row],[Sorties]]</f>
        <v>27</v>
      </c>
    </row>
    <row r="97" spans="1:8" x14ac:dyDescent="0.3">
      <c r="A97" s="54" t="str">
        <f>Tableau1[[#This Row],[Code Barre]]&amp;Tableau1[[#This Row],[BOX]]&amp;Tableau1[[#This Row],[Compartiment]]</f>
        <v>40 28 971 0218Box 5Comp 3</v>
      </c>
      <c r="B97" s="35" t="s">
        <v>216</v>
      </c>
      <c r="C97" s="52" t="s">
        <v>184</v>
      </c>
      <c r="D97" s="52" t="s">
        <v>178</v>
      </c>
      <c r="E97" s="49">
        <v>32</v>
      </c>
      <c r="F97" s="56"/>
      <c r="G97" s="56"/>
      <c r="H97" s="58">
        <f>E97+Tableau1[[#This Row],[Entrées]]-Tableau1[[#This Row],[Sorties]]</f>
        <v>32</v>
      </c>
    </row>
    <row r="98" spans="1:8" x14ac:dyDescent="0.3">
      <c r="A98" s="54" t="str">
        <f>Tableau1[[#This Row],[Code Barre]]&amp;Tableau1[[#This Row],[BOX]]&amp;Tableau1[[#This Row],[Compartiment]]</f>
        <v>40 28 013 0126Box 5Comp 4</v>
      </c>
      <c r="B98" s="36" t="s">
        <v>226</v>
      </c>
      <c r="C98" s="52" t="s">
        <v>184</v>
      </c>
      <c r="D98" s="52" t="s">
        <v>179</v>
      </c>
      <c r="E98" s="49">
        <v>1</v>
      </c>
      <c r="F98" s="56"/>
      <c r="G98" s="56"/>
      <c r="H98" s="58">
        <f>E98+Tableau1[[#This Row],[Entrées]]-Tableau1[[#This Row],[Sorties]]</f>
        <v>1</v>
      </c>
    </row>
    <row r="99" spans="1:8" x14ac:dyDescent="0.3">
      <c r="A99" s="54" t="str">
        <f>Tableau1[[#This Row],[Code Barre]]&amp;Tableau1[[#This Row],[BOX]]&amp;Tableau1[[#This Row],[Compartiment]]</f>
        <v>40 28 013 0129Box 5Comp 4</v>
      </c>
      <c r="B99" s="35" t="s">
        <v>225</v>
      </c>
      <c r="C99" s="52" t="s">
        <v>184</v>
      </c>
      <c r="D99" s="52" t="s">
        <v>179</v>
      </c>
      <c r="E99" s="49">
        <v>1</v>
      </c>
      <c r="F99" s="56"/>
      <c r="G99" s="56"/>
      <c r="H99" s="58">
        <f>E99+Tableau1[[#This Row],[Entrées]]-Tableau1[[#This Row],[Sorties]]</f>
        <v>1</v>
      </c>
    </row>
    <row r="100" spans="1:8" x14ac:dyDescent="0.3">
      <c r="A100" s="54" t="str">
        <f>Tableau1[[#This Row],[Code Barre]]&amp;Tableau1[[#This Row],[BOX]]&amp;Tableau1[[#This Row],[Compartiment]]</f>
        <v>40 28 120 0190Box 5Comp 4</v>
      </c>
      <c r="B100" s="35" t="s">
        <v>121</v>
      </c>
      <c r="C100" t="s">
        <v>184</v>
      </c>
      <c r="D100" t="s">
        <v>179</v>
      </c>
      <c r="E100" s="3">
        <v>8</v>
      </c>
      <c r="F100" s="55"/>
      <c r="G100" s="55"/>
      <c r="H100" s="6">
        <f>E100+Tableau1[[#This Row],[Entrées]]-Tableau1[[#This Row],[Sorties]]</f>
        <v>8</v>
      </c>
    </row>
    <row r="101" spans="1:8" x14ac:dyDescent="0.3">
      <c r="A101" s="54" t="str">
        <f>Tableau1[[#This Row],[Code Barre]]&amp;Tableau1[[#This Row],[BOX]]&amp;Tableau1[[#This Row],[Compartiment]]</f>
        <v>40 28 120 0274Box 5Comp 4</v>
      </c>
      <c r="B101" s="35" t="s">
        <v>120</v>
      </c>
      <c r="C101" t="s">
        <v>184</v>
      </c>
      <c r="D101" t="s">
        <v>179</v>
      </c>
      <c r="E101" s="3">
        <v>8</v>
      </c>
      <c r="F101" s="55"/>
      <c r="G101" s="55"/>
      <c r="H101" s="6">
        <f>E101+Tableau1[[#This Row],[Entrées]]-Tableau1[[#This Row],[Sorties]]</f>
        <v>8</v>
      </c>
    </row>
    <row r="102" spans="1:8" x14ac:dyDescent="0.3">
      <c r="A102" s="54" t="str">
        <f>Tableau1[[#This Row],[Code Barre]]&amp;Tableau1[[#This Row],[BOX]]&amp;Tableau1[[#This Row],[Compartiment]]</f>
        <v>40 28 610 1134Box 5Comp 4</v>
      </c>
      <c r="B102" s="35" t="s">
        <v>227</v>
      </c>
      <c r="C102" s="52" t="s">
        <v>184</v>
      </c>
      <c r="D102" s="52" t="s">
        <v>179</v>
      </c>
      <c r="E102" s="49">
        <v>1</v>
      </c>
      <c r="F102" s="56"/>
      <c r="G102" s="56"/>
      <c r="H102" s="58">
        <f>E102+Tableau1[[#This Row],[Entrées]]-Tableau1[[#This Row],[Sorties]]</f>
        <v>1</v>
      </c>
    </row>
    <row r="103" spans="1:8" x14ac:dyDescent="0.3">
      <c r="A103" s="54" t="str">
        <f>Tableau1[[#This Row],[Code Barre]]&amp;Tableau1[[#This Row],[BOX]]&amp;Tableau1[[#This Row],[Compartiment]]</f>
        <v>40 28 810  1279Box 5Comp 4</v>
      </c>
      <c r="B103" s="35" t="s">
        <v>118</v>
      </c>
      <c r="C103" t="s">
        <v>184</v>
      </c>
      <c r="D103" t="s">
        <v>179</v>
      </c>
      <c r="E103" s="3">
        <f>7+7+7</f>
        <v>21</v>
      </c>
      <c r="F103" s="55"/>
      <c r="G103" s="55"/>
      <c r="H103" s="6">
        <f>E103+Tableau1[[#This Row],[Entrées]]-Tableau1[[#This Row],[Sorties]]</f>
        <v>21</v>
      </c>
    </row>
    <row r="104" spans="1:8" x14ac:dyDescent="0.3">
      <c r="A104" s="54" t="str">
        <f>Tableau1[[#This Row],[Code Barre]]&amp;Tableau1[[#This Row],[BOX]]&amp;Tableau1[[#This Row],[Compartiment]]</f>
        <v>40 28 871 0449Box 5Comp 4</v>
      </c>
      <c r="B104" s="34" t="s">
        <v>217</v>
      </c>
      <c r="C104" s="52" t="s">
        <v>184</v>
      </c>
      <c r="D104" s="52" t="s">
        <v>179</v>
      </c>
      <c r="E104" s="3">
        <v>8</v>
      </c>
      <c r="F104" s="55"/>
      <c r="G104" s="55"/>
      <c r="H104" s="6">
        <f>E104+Tableau1[[#This Row],[Entrées]]-Tableau1[[#This Row],[Sorties]]</f>
        <v>8</v>
      </c>
    </row>
    <row r="105" spans="1:8" x14ac:dyDescent="0.3">
      <c r="A105" s="54" t="str">
        <f>Tableau1[[#This Row],[Code Barre]]&amp;Tableau1[[#This Row],[BOX]]&amp;Tableau1[[#This Row],[Compartiment]]</f>
        <v>40 28 931 0050Box 5Comp 4</v>
      </c>
      <c r="B105" s="35" t="s">
        <v>228</v>
      </c>
      <c r="C105" s="52" t="s">
        <v>184</v>
      </c>
      <c r="D105" s="52" t="s">
        <v>179</v>
      </c>
      <c r="E105" s="59">
        <v>1</v>
      </c>
      <c r="F105" s="56"/>
      <c r="G105" s="56"/>
      <c r="H105" s="58">
        <f>E105+Tableau1[[#This Row],[Entrées]]-Tableau1[[#This Row],[Sorties]]</f>
        <v>1</v>
      </c>
    </row>
    <row r="106" spans="1:8" x14ac:dyDescent="0.3">
      <c r="A106" s="54" t="str">
        <f>Tableau1[[#This Row],[Code Barre]]&amp;Tableau1[[#This Row],[BOX]]&amp;Tableau1[[#This Row],[Compartiment]]</f>
        <v>40 28 954 2070Box 5Comp 4</v>
      </c>
      <c r="B106" s="34" t="s">
        <v>218</v>
      </c>
      <c r="C106" s="52" t="s">
        <v>184</v>
      </c>
      <c r="D106" s="52" t="s">
        <v>179</v>
      </c>
      <c r="E106" s="3">
        <v>30</v>
      </c>
      <c r="F106" s="55"/>
      <c r="G106" s="55"/>
      <c r="H106" s="6">
        <f>E106+Tableau1[[#This Row],[Entrées]]-Tableau1[[#This Row],[Sorties]]</f>
        <v>30</v>
      </c>
    </row>
    <row r="107" spans="1:8" x14ac:dyDescent="0.3">
      <c r="A107" s="54" t="str">
        <f>Tableau1[[#This Row],[Code Barre]]&amp;Tableau1[[#This Row],[BOX]]&amp;Tableau1[[#This Row],[Compartiment]]</f>
        <v>40 28 954 3292Box 5Comp 4</v>
      </c>
      <c r="B107" s="35" t="s">
        <v>223</v>
      </c>
      <c r="C107" s="52" t="s">
        <v>184</v>
      </c>
      <c r="D107" s="52" t="s">
        <v>179</v>
      </c>
      <c r="E107" s="49">
        <v>10</v>
      </c>
      <c r="F107" s="56"/>
      <c r="G107" s="56"/>
      <c r="H107" s="58">
        <f>E107+Tableau1[[#This Row],[Entrées]]-Tableau1[[#This Row],[Sorties]]</f>
        <v>10</v>
      </c>
    </row>
    <row r="108" spans="1:8" x14ac:dyDescent="0.3">
      <c r="A108" s="54" t="str">
        <f>Tableau1[[#This Row],[Code Barre]]&amp;Tableau1[[#This Row],[BOX]]&amp;Tableau1[[#This Row],[Compartiment]]</f>
        <v>40 28 954 3416Box 5Comp 4</v>
      </c>
      <c r="B108" s="35" t="s">
        <v>224</v>
      </c>
      <c r="C108" s="52" t="s">
        <v>184</v>
      </c>
      <c r="D108" s="52" t="s">
        <v>179</v>
      </c>
      <c r="E108" s="49">
        <v>7</v>
      </c>
      <c r="F108" s="56"/>
      <c r="G108" s="56"/>
      <c r="H108" s="58">
        <f>E108+Tableau1[[#This Row],[Entrées]]-Tableau1[[#This Row],[Sorties]]</f>
        <v>7</v>
      </c>
    </row>
    <row r="109" spans="1:8" x14ac:dyDescent="0.3">
      <c r="A109" s="54" t="str">
        <f>Tableau1[[#This Row],[Code Barre]]&amp;Tableau1[[#This Row],[BOX]]&amp;Tableau1[[#This Row],[Compartiment]]</f>
        <v>40 28 959 0698Box 5Comp 4</v>
      </c>
      <c r="B109" s="35" t="s">
        <v>129</v>
      </c>
      <c r="C109" s="52" t="s">
        <v>184</v>
      </c>
      <c r="D109" s="52" t="s">
        <v>179</v>
      </c>
      <c r="E109" s="49">
        <v>9</v>
      </c>
      <c r="F109" s="56"/>
      <c r="G109" s="56"/>
      <c r="H109" s="58">
        <f>E109+Tableau1[[#This Row],[Entrées]]-Tableau1[[#This Row],[Sorties]]</f>
        <v>9</v>
      </c>
    </row>
    <row r="110" spans="1:8" x14ac:dyDescent="0.3">
      <c r="A110" s="54" t="str">
        <f>Tableau1[[#This Row],[Code Barre]]&amp;Tableau1[[#This Row],[BOX]]&amp;Tableau1[[#This Row],[Compartiment]]</f>
        <v>40 28 975 0093Box 5Comp 4</v>
      </c>
      <c r="B110" s="36" t="s">
        <v>119</v>
      </c>
      <c r="C110" t="s">
        <v>184</v>
      </c>
      <c r="D110" t="s">
        <v>179</v>
      </c>
      <c r="E110" s="3">
        <f>5*7</f>
        <v>35</v>
      </c>
      <c r="F110" s="55"/>
      <c r="G110" s="55"/>
      <c r="H110" s="6">
        <f>E110+Tableau1[[#This Row],[Entrées]]-Tableau1[[#This Row],[Sorties]]</f>
        <v>35</v>
      </c>
    </row>
    <row r="111" spans="1:8" x14ac:dyDescent="0.3">
      <c r="A111" s="54" t="str">
        <f>Tableau1[[#This Row],[Code Barre]]&amp;Tableau1[[#This Row],[BOX]]&amp;Tableau1[[#This Row],[Compartiment]]</f>
        <v>40 28 840 0502Box 6Comp 1</v>
      </c>
      <c r="B111" s="35" t="s">
        <v>145</v>
      </c>
      <c r="C111" t="s">
        <v>185</v>
      </c>
      <c r="D111" t="s">
        <v>176</v>
      </c>
      <c r="E111" s="3">
        <v>6</v>
      </c>
      <c r="F111" s="55"/>
      <c r="G111" s="55"/>
      <c r="H111" s="6">
        <f>E111+Tableau1[[#This Row],[Entrées]]-Tableau1[[#This Row],[Sorties]]</f>
        <v>6</v>
      </c>
    </row>
    <row r="112" spans="1:8" x14ac:dyDescent="0.3">
      <c r="A112" s="54" t="str">
        <f>Tableau1[[#This Row],[Code Barre]]&amp;Tableau1[[#This Row],[BOX]]&amp;Tableau1[[#This Row],[Compartiment]]</f>
        <v>40 28 849 0367Box 6Comp 1</v>
      </c>
      <c r="B112" s="35" t="s">
        <v>144</v>
      </c>
      <c r="C112" t="s">
        <v>185</v>
      </c>
      <c r="D112" t="s">
        <v>176</v>
      </c>
      <c r="E112" s="3">
        <v>14</v>
      </c>
      <c r="F112" s="55"/>
      <c r="G112" s="55"/>
      <c r="H112" s="6">
        <f>E112+Tableau1[[#This Row],[Entrées]]-Tableau1[[#This Row],[Sorties]]</f>
        <v>14</v>
      </c>
    </row>
    <row r="113" spans="1:8" x14ac:dyDescent="0.3">
      <c r="A113" s="54" t="str">
        <f>Tableau1[[#This Row],[Code Barre]]&amp;Tableau1[[#This Row],[BOX]]&amp;Tableau1[[#This Row],[Compartiment]]</f>
        <v>40 28 954 1533Box 6Comp 1</v>
      </c>
      <c r="B113" s="35" t="s">
        <v>172</v>
      </c>
      <c r="C113" t="s">
        <v>185</v>
      </c>
      <c r="D113" t="s">
        <v>176</v>
      </c>
      <c r="E113" s="3">
        <v>12</v>
      </c>
      <c r="F113" s="55"/>
      <c r="G113" s="55"/>
      <c r="H113" s="6">
        <f>E113+Tableau1[[#This Row],[Entrées]]-Tableau1[[#This Row],[Sorties]]</f>
        <v>12</v>
      </c>
    </row>
    <row r="114" spans="1:8" x14ac:dyDescent="0.3">
      <c r="A114" s="54" t="str">
        <f>Tableau1[[#This Row],[Code Barre]]&amp;Tableau1[[#This Row],[BOX]]&amp;Tableau1[[#This Row],[Compartiment]]</f>
        <v>40 28 954 1836Box 6Comp 1</v>
      </c>
      <c r="B114" s="35" t="s">
        <v>173</v>
      </c>
      <c r="C114" t="s">
        <v>185</v>
      </c>
      <c r="D114" t="s">
        <v>176</v>
      </c>
      <c r="E114" s="3">
        <v>4</v>
      </c>
      <c r="F114" s="55"/>
      <c r="G114" s="55"/>
      <c r="H114" s="6">
        <f>E114+Tableau1[[#This Row],[Entrées]]-Tableau1[[#This Row],[Sorties]]</f>
        <v>4</v>
      </c>
    </row>
    <row r="115" spans="1:8" x14ac:dyDescent="0.3">
      <c r="A115" s="54" t="str">
        <f>Tableau1[[#This Row],[Code Barre]]&amp;Tableau1[[#This Row],[BOX]]&amp;Tableau1[[#This Row],[Compartiment]]</f>
        <v>40 28 954 3170Box 6Comp 1</v>
      </c>
      <c r="B115" s="35" t="s">
        <v>174</v>
      </c>
      <c r="C115" t="s">
        <v>185</v>
      </c>
      <c r="D115" t="s">
        <v>176</v>
      </c>
      <c r="E115" s="3">
        <v>10</v>
      </c>
      <c r="F115" s="55"/>
      <c r="G115" s="55"/>
      <c r="H115" s="6">
        <f>E115+Tableau1[[#This Row],[Entrées]]-Tableau1[[#This Row],[Sorties]]</f>
        <v>10</v>
      </c>
    </row>
    <row r="116" spans="1:8" x14ac:dyDescent="0.3">
      <c r="A116" s="54" t="str">
        <f>Tableau1[[#This Row],[Code Barre]]&amp;Tableau1[[#This Row],[BOX]]&amp;Tableau1[[#This Row],[Compartiment]]</f>
        <v>40 28 954 3171Box 6Comp 1</v>
      </c>
      <c r="B116" s="35" t="s">
        <v>175</v>
      </c>
      <c r="C116" t="s">
        <v>185</v>
      </c>
      <c r="D116" t="s">
        <v>176</v>
      </c>
      <c r="E116" s="3">
        <v>23</v>
      </c>
      <c r="F116" s="55"/>
      <c r="G116" s="55"/>
      <c r="H116" s="6">
        <f>E116+Tableau1[[#This Row],[Entrées]]-Tableau1[[#This Row],[Sorties]]</f>
        <v>23</v>
      </c>
    </row>
    <row r="117" spans="1:8" x14ac:dyDescent="0.3">
      <c r="A117" s="54" t="str">
        <f>Tableau1[[#This Row],[Code Barre]]&amp;Tableau1[[#This Row],[BOX]]&amp;Tableau1[[#This Row],[Compartiment]]</f>
        <v>40 28 957 0676Box 6Comp 1</v>
      </c>
      <c r="B117" s="35" t="s">
        <v>170</v>
      </c>
      <c r="C117" t="s">
        <v>185</v>
      </c>
      <c r="D117" t="s">
        <v>176</v>
      </c>
      <c r="E117" s="3">
        <v>13</v>
      </c>
      <c r="F117" s="55"/>
      <c r="G117" s="55"/>
      <c r="H117" s="6">
        <f>E117+Tableau1[[#This Row],[Entrées]]-Tableau1[[#This Row],[Sorties]]</f>
        <v>13</v>
      </c>
    </row>
    <row r="118" spans="1:8" x14ac:dyDescent="0.3">
      <c r="A118" s="54" t="str">
        <f>Tableau1[[#This Row],[Code Barre]]&amp;Tableau1[[#This Row],[BOX]]&amp;Tableau1[[#This Row],[Compartiment]]</f>
        <v>40 28 959 0276Box 6Comp 1</v>
      </c>
      <c r="B118" s="35" t="s">
        <v>171</v>
      </c>
      <c r="C118" t="s">
        <v>185</v>
      </c>
      <c r="D118" t="s">
        <v>176</v>
      </c>
      <c r="E118" s="3">
        <v>14</v>
      </c>
      <c r="F118" s="55"/>
      <c r="G118" s="55"/>
      <c r="H118" s="6">
        <f>E118+Tableau1[[#This Row],[Entrées]]-Tableau1[[#This Row],[Sorties]]</f>
        <v>14</v>
      </c>
    </row>
    <row r="119" spans="1:8" x14ac:dyDescent="0.3">
      <c r="A119" s="54" t="str">
        <f>Tableau1[[#This Row],[Code Barre]]&amp;Tableau1[[#This Row],[BOX]]&amp;Tableau1[[#This Row],[Compartiment]]</f>
        <v>40 28 971 0255Box 6Comp 1</v>
      </c>
      <c r="B119" s="35" t="s">
        <v>146</v>
      </c>
      <c r="C119" t="s">
        <v>185</v>
      </c>
      <c r="D119" t="s">
        <v>176</v>
      </c>
      <c r="E119" s="3">
        <v>8</v>
      </c>
      <c r="F119" s="55"/>
      <c r="G119" s="55"/>
      <c r="H119" s="6">
        <f>E119+Tableau1[[#This Row],[Entrées]]-Tableau1[[#This Row],[Sorties]]</f>
        <v>8</v>
      </c>
    </row>
    <row r="120" spans="1:8" x14ac:dyDescent="0.3">
      <c r="A120" s="54" t="str">
        <f>Tableau1[[#This Row],[Code Barre]]&amp;Tableau1[[#This Row],[BOX]]&amp;Tableau1[[#This Row],[Compartiment]]</f>
        <v>40 28 954  1704Box 6Comp 2</v>
      </c>
      <c r="B120" s="35" t="s">
        <v>158</v>
      </c>
      <c r="C120" t="s">
        <v>185</v>
      </c>
      <c r="D120" t="s">
        <v>177</v>
      </c>
      <c r="E120" s="3">
        <v>10</v>
      </c>
      <c r="F120" s="55"/>
      <c r="G120" s="55"/>
      <c r="H120" s="6">
        <f>E120+Tableau1[[#This Row],[Entrées]]-Tableau1[[#This Row],[Sorties]]</f>
        <v>10</v>
      </c>
    </row>
    <row r="121" spans="1:8" x14ac:dyDescent="0.3">
      <c r="A121" s="54" t="str">
        <f>Tableau1[[#This Row],[Code Barre]]&amp;Tableau1[[#This Row],[BOX]]&amp;Tableau1[[#This Row],[Compartiment]]</f>
        <v>40 28 954 1531Box 6Comp 2</v>
      </c>
      <c r="B121" s="35" t="s">
        <v>157</v>
      </c>
      <c r="C121" t="s">
        <v>185</v>
      </c>
      <c r="D121" t="s">
        <v>177</v>
      </c>
      <c r="E121" s="3">
        <v>16</v>
      </c>
      <c r="F121" s="55"/>
      <c r="G121" s="55"/>
      <c r="H121" s="6">
        <f>E121+Tableau1[[#This Row],[Entrées]]-Tableau1[[#This Row],[Sorties]]</f>
        <v>16</v>
      </c>
    </row>
    <row r="122" spans="1:8" x14ac:dyDescent="0.3">
      <c r="A122" s="54" t="str">
        <f>Tableau1[[#This Row],[Code Barre]]&amp;Tableau1[[#This Row],[BOX]]&amp;Tableau1[[#This Row],[Compartiment]]</f>
        <v>40 28 954 2125Box 6Comp 2</v>
      </c>
      <c r="B122" s="35" t="s">
        <v>159</v>
      </c>
      <c r="C122" t="s">
        <v>185</v>
      </c>
      <c r="D122" t="s">
        <v>177</v>
      </c>
      <c r="E122" s="3">
        <v>15</v>
      </c>
      <c r="F122" s="55"/>
      <c r="G122" s="55"/>
      <c r="H122" s="6">
        <f>E122+Tableau1[[#This Row],[Entrées]]-Tableau1[[#This Row],[Sorties]]</f>
        <v>15</v>
      </c>
    </row>
    <row r="123" spans="1:8" x14ac:dyDescent="0.3">
      <c r="A123" s="54" t="str">
        <f>Tableau1[[#This Row],[Code Barre]]&amp;Tableau1[[#This Row],[BOX]]&amp;Tableau1[[#This Row],[Compartiment]]</f>
        <v>40 28 954 2126Box 6Comp 2</v>
      </c>
      <c r="B123" s="35" t="s">
        <v>166</v>
      </c>
      <c r="C123" t="s">
        <v>185</v>
      </c>
      <c r="D123" t="s">
        <v>177</v>
      </c>
      <c r="E123" s="3">
        <v>15</v>
      </c>
      <c r="F123" s="55"/>
      <c r="G123" s="55"/>
      <c r="H123" s="6">
        <f>E123+Tableau1[[#This Row],[Entrées]]-Tableau1[[#This Row],[Sorties]]</f>
        <v>15</v>
      </c>
    </row>
    <row r="124" spans="1:8" x14ac:dyDescent="0.3">
      <c r="A124" s="54" t="str">
        <f>Tableau1[[#This Row],[Code Barre]]&amp;Tableau1[[#This Row],[BOX]]&amp;Tableau1[[#This Row],[Compartiment]]</f>
        <v>40 28 954 2128Box 6Comp 2</v>
      </c>
      <c r="B124" s="35" t="s">
        <v>162</v>
      </c>
      <c r="C124" t="s">
        <v>185</v>
      </c>
      <c r="D124" t="s">
        <v>177</v>
      </c>
      <c r="E124" s="3">
        <f>15+15</f>
        <v>30</v>
      </c>
      <c r="F124" s="55"/>
      <c r="G124" s="55"/>
      <c r="H124" s="6">
        <f>E124+Tableau1[[#This Row],[Entrées]]-Tableau1[[#This Row],[Sorties]]</f>
        <v>30</v>
      </c>
    </row>
    <row r="125" spans="1:8" x14ac:dyDescent="0.3">
      <c r="A125" s="54" t="str">
        <f>Tableau1[[#This Row],[Code Barre]]&amp;Tableau1[[#This Row],[BOX]]&amp;Tableau1[[#This Row],[Compartiment]]</f>
        <v>40 28 954 2149Box 6Comp 2</v>
      </c>
      <c r="B125" s="35" t="s">
        <v>160</v>
      </c>
      <c r="C125" t="s">
        <v>185</v>
      </c>
      <c r="D125" t="s">
        <v>177</v>
      </c>
      <c r="E125" s="3">
        <f>15*3</f>
        <v>45</v>
      </c>
      <c r="F125" s="55"/>
      <c r="G125" s="55"/>
      <c r="H125" s="6">
        <f>E125+Tableau1[[#This Row],[Entrées]]-Tableau1[[#This Row],[Sorties]]</f>
        <v>45</v>
      </c>
    </row>
    <row r="126" spans="1:8" x14ac:dyDescent="0.3">
      <c r="A126" s="54" t="str">
        <f>Tableau1[[#This Row],[Code Barre]]&amp;Tableau1[[#This Row],[BOX]]&amp;Tableau1[[#This Row],[Compartiment]]</f>
        <v>40 28 954 3447Box 6Comp 2</v>
      </c>
      <c r="B126" s="36" t="s">
        <v>164</v>
      </c>
      <c r="C126" t="s">
        <v>185</v>
      </c>
      <c r="D126" t="s">
        <v>177</v>
      </c>
      <c r="E126" s="3">
        <v>10</v>
      </c>
      <c r="F126" s="55"/>
      <c r="G126" s="55"/>
      <c r="H126" s="6">
        <f>E126+Tableau1[[#This Row],[Entrées]]-Tableau1[[#This Row],[Sorties]]</f>
        <v>10</v>
      </c>
    </row>
    <row r="127" spans="1:8" x14ac:dyDescent="0.3">
      <c r="A127" s="54" t="str">
        <f>Tableau1[[#This Row],[Code Barre]]&amp;Tableau1[[#This Row],[BOX]]&amp;Tableau1[[#This Row],[Compartiment]]</f>
        <v>40 28 957 0381Box 6Comp 2</v>
      </c>
      <c r="B127" s="36" t="s">
        <v>153</v>
      </c>
      <c r="C127" t="s">
        <v>185</v>
      </c>
      <c r="D127" t="s">
        <v>177</v>
      </c>
      <c r="E127" s="38">
        <v>12</v>
      </c>
      <c r="F127" s="55"/>
      <c r="G127" s="55"/>
      <c r="H127" s="6">
        <f>E127+Tableau1[[#This Row],[Entrées]]-Tableau1[[#This Row],[Sorties]]</f>
        <v>12</v>
      </c>
    </row>
    <row r="128" spans="1:8" x14ac:dyDescent="0.3">
      <c r="A128" s="54" t="str">
        <f>Tableau1[[#This Row],[Code Barre]]&amp;Tableau1[[#This Row],[BOX]]&amp;Tableau1[[#This Row],[Compartiment]]</f>
        <v>40 28 957 0799Box 6Comp 2</v>
      </c>
      <c r="B128" s="36" t="s">
        <v>167</v>
      </c>
      <c r="C128" t="s">
        <v>185</v>
      </c>
      <c r="D128" t="s">
        <v>177</v>
      </c>
      <c r="E128" s="38">
        <f>7+7</f>
        <v>14</v>
      </c>
      <c r="F128" s="55"/>
      <c r="G128" s="55"/>
      <c r="H128" s="6">
        <f>E128+Tableau1[[#This Row],[Entrées]]-Tableau1[[#This Row],[Sorties]]</f>
        <v>14</v>
      </c>
    </row>
    <row r="129" spans="1:8" x14ac:dyDescent="0.3">
      <c r="A129" s="54" t="str">
        <f>Tableau1[[#This Row],[Code Barre]]&amp;Tableau1[[#This Row],[BOX]]&amp;Tableau1[[#This Row],[Compartiment]]</f>
        <v>40 28 957 0801Box 6Comp 2</v>
      </c>
      <c r="B129" s="36" t="s">
        <v>165</v>
      </c>
      <c r="C129" t="s">
        <v>185</v>
      </c>
      <c r="D129" t="s">
        <v>177</v>
      </c>
      <c r="E129" s="38">
        <v>7</v>
      </c>
      <c r="F129" s="55"/>
      <c r="G129" s="55"/>
      <c r="H129" s="6">
        <f>E129+Tableau1[[#This Row],[Entrées]]-Tableau1[[#This Row],[Sorties]]</f>
        <v>7</v>
      </c>
    </row>
    <row r="130" spans="1:8" x14ac:dyDescent="0.3">
      <c r="A130" s="54" t="str">
        <f>Tableau1[[#This Row],[Code Barre]]&amp;Tableau1[[#This Row],[BOX]]&amp;Tableau1[[#This Row],[Compartiment]]</f>
        <v>40 28 959 0273Box 6Comp 2</v>
      </c>
      <c r="B130" s="36" t="s">
        <v>154</v>
      </c>
      <c r="C130" t="s">
        <v>185</v>
      </c>
      <c r="D130" t="s">
        <v>177</v>
      </c>
      <c r="E130" s="38">
        <v>4</v>
      </c>
      <c r="F130" s="55"/>
      <c r="G130" s="55"/>
      <c r="H130" s="6">
        <f>E130+Tableau1[[#This Row],[Entrées]]-Tableau1[[#This Row],[Sorties]]</f>
        <v>4</v>
      </c>
    </row>
    <row r="131" spans="1:8" x14ac:dyDescent="0.3">
      <c r="A131" s="54" t="str">
        <f>Tableau1[[#This Row],[Code Barre]]&amp;Tableau1[[#This Row],[BOX]]&amp;Tableau1[[#This Row],[Compartiment]]</f>
        <v>40 28 959 0435Box 6Comp 2</v>
      </c>
      <c r="B131" s="36" t="s">
        <v>155</v>
      </c>
      <c r="C131" t="s">
        <v>185</v>
      </c>
      <c r="D131" t="s">
        <v>177</v>
      </c>
      <c r="E131" s="38">
        <v>3</v>
      </c>
      <c r="F131" s="55"/>
      <c r="G131" s="55"/>
      <c r="H131" s="6">
        <f>E131+Tableau1[[#This Row],[Entrées]]-Tableau1[[#This Row],[Sorties]]</f>
        <v>3</v>
      </c>
    </row>
    <row r="132" spans="1:8" x14ac:dyDescent="0.3">
      <c r="A132" s="54" t="str">
        <f>Tableau1[[#This Row],[Code Barre]]&amp;Tableau1[[#This Row],[BOX]]&amp;Tableau1[[#This Row],[Compartiment]]</f>
        <v>40 28 959 0539Box 6Comp 2</v>
      </c>
      <c r="B132" s="36" t="s">
        <v>169</v>
      </c>
      <c r="C132" t="s">
        <v>185</v>
      </c>
      <c r="D132" t="s">
        <v>177</v>
      </c>
      <c r="E132" s="38">
        <v>7</v>
      </c>
      <c r="F132" s="55"/>
      <c r="G132" s="55"/>
      <c r="H132" s="6">
        <f>E132+Tableau1[[#This Row],[Entrées]]-Tableau1[[#This Row],[Sorties]]</f>
        <v>7</v>
      </c>
    </row>
    <row r="133" spans="1:8" x14ac:dyDescent="0.3">
      <c r="A133" s="54" t="str">
        <f>Tableau1[[#This Row],[Code Barre]]&amp;Tableau1[[#This Row],[BOX]]&amp;Tableau1[[#This Row],[Compartiment]]</f>
        <v>40 28 959 0586Box 6Comp 2</v>
      </c>
      <c r="B133" s="36" t="s">
        <v>168</v>
      </c>
      <c r="C133" t="s">
        <v>185</v>
      </c>
      <c r="D133" t="s">
        <v>177</v>
      </c>
      <c r="E133" s="38">
        <v>10</v>
      </c>
      <c r="F133" s="55"/>
      <c r="G133" s="55"/>
      <c r="H133" s="6">
        <f>E133+Tableau1[[#This Row],[Entrées]]-Tableau1[[#This Row],[Sorties]]</f>
        <v>10</v>
      </c>
    </row>
    <row r="134" spans="1:8" x14ac:dyDescent="0.3">
      <c r="A134" s="54" t="str">
        <f>Tableau1[[#This Row],[Code Barre]]&amp;Tableau1[[#This Row],[BOX]]&amp;Tableau1[[#This Row],[Compartiment]]</f>
        <v>40 28 959 0682Box 6Comp 2</v>
      </c>
      <c r="B134" s="36" t="s">
        <v>161</v>
      </c>
      <c r="C134" t="s">
        <v>185</v>
      </c>
      <c r="D134" t="s">
        <v>177</v>
      </c>
      <c r="E134" s="38">
        <f>15*2</f>
        <v>30</v>
      </c>
      <c r="F134" s="55"/>
      <c r="G134" s="55"/>
      <c r="H134" s="6">
        <f>E134+Tableau1[[#This Row],[Entrées]]-Tableau1[[#This Row],[Sorties]]</f>
        <v>30</v>
      </c>
    </row>
    <row r="135" spans="1:8" x14ac:dyDescent="0.3">
      <c r="A135" s="54" t="str">
        <f>Tableau1[[#This Row],[Code Barre]]&amp;Tableau1[[#This Row],[BOX]]&amp;Tableau1[[#This Row],[Compartiment]]</f>
        <v>40 28 959 0683Box 6Comp 2</v>
      </c>
      <c r="B135" s="36" t="s">
        <v>163</v>
      </c>
      <c r="C135" t="s">
        <v>185</v>
      </c>
      <c r="D135" t="s">
        <v>177</v>
      </c>
      <c r="E135" s="38">
        <f>15+15</f>
        <v>30</v>
      </c>
      <c r="F135" s="55"/>
      <c r="G135" s="55"/>
      <c r="H135" s="6">
        <f>E135+Tableau1[[#This Row],[Entrées]]-Tableau1[[#This Row],[Sorties]]</f>
        <v>30</v>
      </c>
    </row>
    <row r="136" spans="1:8" x14ac:dyDescent="0.3">
      <c r="A136" s="54" t="str">
        <f>Tableau1[[#This Row],[Code Barre]]&amp;Tableau1[[#This Row],[BOX]]&amp;Tableau1[[#This Row],[Compartiment]]</f>
        <v>40 28 013 0388Box 6Comp 3</v>
      </c>
      <c r="B136" s="36" t="s">
        <v>156</v>
      </c>
      <c r="C136" t="s">
        <v>185</v>
      </c>
      <c r="D136" t="s">
        <v>178</v>
      </c>
      <c r="E136" s="38">
        <v>1</v>
      </c>
      <c r="F136" s="55"/>
      <c r="G136" s="55"/>
      <c r="H136" s="6">
        <f>E136+Tableau1[[#This Row],[Entrées]]-Tableau1[[#This Row],[Sorties]]</f>
        <v>1</v>
      </c>
    </row>
    <row r="137" spans="1:8" x14ac:dyDescent="0.3">
      <c r="A137" s="54" t="str">
        <f>Tableau1[[#This Row],[Code Barre]]&amp;Tableau1[[#This Row],[BOX]]&amp;Tableau1[[#This Row],[Compartiment]]</f>
        <v>40 28 849 0366Box 6Comp 3</v>
      </c>
      <c r="B137" s="36" t="s">
        <v>122</v>
      </c>
      <c r="C137" t="s">
        <v>185</v>
      </c>
      <c r="D137" t="s">
        <v>178</v>
      </c>
      <c r="E137" s="38">
        <v>2</v>
      </c>
      <c r="F137" s="55"/>
      <c r="G137" s="55"/>
      <c r="H137" s="6">
        <f>E137+Tableau1[[#This Row],[Entrées]]-Tableau1[[#This Row],[Sorties]]</f>
        <v>2</v>
      </c>
    </row>
    <row r="138" spans="1:8" x14ac:dyDescent="0.3">
      <c r="A138" s="54" t="str">
        <f>Tableau1[[#This Row],[Code Barre]]&amp;Tableau1[[#This Row],[BOX]]&amp;Tableau1[[#This Row],[Compartiment]]</f>
        <v>40 28 849 0371Box 6Comp 3</v>
      </c>
      <c r="B138" s="36" t="s">
        <v>123</v>
      </c>
      <c r="C138" t="s">
        <v>185</v>
      </c>
      <c r="D138" t="s">
        <v>178</v>
      </c>
      <c r="E138" s="38">
        <v>10</v>
      </c>
      <c r="F138" s="55"/>
      <c r="G138" s="55"/>
      <c r="H138" s="6">
        <f>E138+Tableau1[[#This Row],[Entrées]]-Tableau1[[#This Row],[Sorties]]</f>
        <v>10</v>
      </c>
    </row>
    <row r="139" spans="1:8" x14ac:dyDescent="0.3">
      <c r="A139" s="54" t="str">
        <f>Tableau1[[#This Row],[Code Barre]]&amp;Tableau1[[#This Row],[BOX]]&amp;Tableau1[[#This Row],[Compartiment]]</f>
        <v>40 28 857 0414Box 6Comp 3</v>
      </c>
      <c r="B139" s="36" t="s">
        <v>126</v>
      </c>
      <c r="C139" t="s">
        <v>185</v>
      </c>
      <c r="D139" t="s">
        <v>178</v>
      </c>
      <c r="E139" s="38">
        <f>8*3+7</f>
        <v>31</v>
      </c>
      <c r="F139" s="55"/>
      <c r="G139" s="55"/>
      <c r="H139" s="6">
        <f>E139+Tableau1[[#This Row],[Entrées]]-Tableau1[[#This Row],[Sorties]]</f>
        <v>31</v>
      </c>
    </row>
    <row r="140" spans="1:8" x14ac:dyDescent="0.3">
      <c r="A140" s="54" t="str">
        <f>Tableau1[[#This Row],[Code Barre]]&amp;Tableau1[[#This Row],[BOX]]&amp;Tableau1[[#This Row],[Compartiment]]</f>
        <v>40 28 857 0443Box 6Comp 3</v>
      </c>
      <c r="B140" s="36" t="s">
        <v>127</v>
      </c>
      <c r="C140" t="s">
        <v>185</v>
      </c>
      <c r="D140" t="s">
        <v>178</v>
      </c>
      <c r="E140" s="38">
        <v>7</v>
      </c>
      <c r="F140" s="55"/>
      <c r="G140" s="55"/>
      <c r="H140" s="6">
        <f>E140+Tableau1[[#This Row],[Entrées]]-Tableau1[[#This Row],[Sorties]]</f>
        <v>7</v>
      </c>
    </row>
    <row r="141" spans="1:8" x14ac:dyDescent="0.3">
      <c r="A141" s="54" t="str">
        <f>Tableau1[[#This Row],[Code Barre]]&amp;Tableau1[[#This Row],[BOX]]&amp;Tableau1[[#This Row],[Compartiment]]</f>
        <v>40 28 871 0506Box 6Comp 3</v>
      </c>
      <c r="B141" s="36" t="s">
        <v>128</v>
      </c>
      <c r="C141" t="s">
        <v>185</v>
      </c>
      <c r="D141" t="s">
        <v>178</v>
      </c>
      <c r="E141" s="38">
        <f>7+7</f>
        <v>14</v>
      </c>
      <c r="F141" s="55"/>
      <c r="G141" s="55"/>
      <c r="H141" s="6">
        <f>E141+Tableau1[[#This Row],[Entrées]]-Tableau1[[#This Row],[Sorties]]</f>
        <v>14</v>
      </c>
    </row>
    <row r="142" spans="1:8" x14ac:dyDescent="0.3">
      <c r="A142" s="54" t="str">
        <f>Tableau1[[#This Row],[Code Barre]]&amp;Tableau1[[#This Row],[BOX]]&amp;Tableau1[[#This Row],[Compartiment]]</f>
        <v>40 28 871 0507Box 6Comp 3</v>
      </c>
      <c r="B142" s="36" t="s">
        <v>125</v>
      </c>
      <c r="C142" t="s">
        <v>185</v>
      </c>
      <c r="D142" t="s">
        <v>178</v>
      </c>
      <c r="E142" s="38">
        <f>7+7</f>
        <v>14</v>
      </c>
      <c r="F142" s="55"/>
      <c r="G142" s="55"/>
      <c r="H142" s="6">
        <f>E142+Tableau1[[#This Row],[Entrées]]-Tableau1[[#This Row],[Sorties]]</f>
        <v>14</v>
      </c>
    </row>
    <row r="143" spans="1:8" x14ac:dyDescent="0.3">
      <c r="A143" s="54" t="str">
        <f>Tableau1[[#This Row],[Code Barre]]&amp;Tableau1[[#This Row],[BOX]]&amp;Tableau1[[#This Row],[Compartiment]]</f>
        <v>40 28 877 0032Box 6Comp 3</v>
      </c>
      <c r="B143" s="36" t="s">
        <v>131</v>
      </c>
      <c r="C143" t="s">
        <v>185</v>
      </c>
      <c r="D143" t="s">
        <v>178</v>
      </c>
      <c r="E143" s="38">
        <v>1</v>
      </c>
      <c r="F143" s="55"/>
      <c r="G143" s="55"/>
      <c r="H143" s="6">
        <f>E143+Tableau1[[#This Row],[Entrées]]-Tableau1[[#This Row],[Sorties]]</f>
        <v>1</v>
      </c>
    </row>
    <row r="144" spans="1:8" x14ac:dyDescent="0.3">
      <c r="A144" s="54" t="str">
        <f>Tableau1[[#This Row],[Code Barre]]&amp;Tableau1[[#This Row],[BOX]]&amp;Tableau1[[#This Row],[Compartiment]]</f>
        <v>40 28 877 0033Box 6Comp 3</v>
      </c>
      <c r="B144" s="36" t="s">
        <v>130</v>
      </c>
      <c r="C144" t="s">
        <v>185</v>
      </c>
      <c r="D144" t="s">
        <v>178</v>
      </c>
      <c r="E144" s="38">
        <v>7</v>
      </c>
      <c r="F144" s="55"/>
      <c r="G144" s="55"/>
      <c r="H144" s="6">
        <f>E144+Tableau1[[#This Row],[Entrées]]-Tableau1[[#This Row],[Sorties]]</f>
        <v>7</v>
      </c>
    </row>
    <row r="145" spans="1:8" x14ac:dyDescent="0.3">
      <c r="A145" s="54" t="str">
        <f>Tableau1[[#This Row],[Code Barre]]&amp;Tableau1[[#This Row],[BOX]]&amp;Tableau1[[#This Row],[Compartiment]]</f>
        <v>40 28 959 0633Box 6Comp 3</v>
      </c>
      <c r="B145" s="36" t="s">
        <v>124</v>
      </c>
      <c r="C145" t="s">
        <v>185</v>
      </c>
      <c r="D145" t="s">
        <v>178</v>
      </c>
      <c r="E145" s="38">
        <v>8</v>
      </c>
      <c r="F145" s="55"/>
      <c r="G145" s="55"/>
      <c r="H145" s="6">
        <f>E145+Tableau1[[#This Row],[Entrées]]-Tableau1[[#This Row],[Sorties]]</f>
        <v>8</v>
      </c>
    </row>
    <row r="146" spans="1:8" x14ac:dyDescent="0.3">
      <c r="A146" s="54" t="str">
        <f>Tableau1[[#This Row],[Code Barre]]&amp;Tableau1[[#This Row],[BOX]]&amp;Tableau1[[#This Row],[Compartiment]]</f>
        <v>40 28 959 0698Box 6Comp 3</v>
      </c>
      <c r="B146" s="36" t="s">
        <v>129</v>
      </c>
      <c r="C146" t="s">
        <v>185</v>
      </c>
      <c r="D146" t="s">
        <v>178</v>
      </c>
      <c r="E146" s="38">
        <v>10</v>
      </c>
      <c r="F146" s="55"/>
      <c r="G146" s="55"/>
      <c r="H146" s="6">
        <f>E146+Tableau1[[#This Row],[Entrées]]-Tableau1[[#This Row],[Sorties]]</f>
        <v>10</v>
      </c>
    </row>
    <row r="147" spans="1:8" x14ac:dyDescent="0.3">
      <c r="A147" s="54" t="str">
        <f>Tableau1[[#This Row],[Code Barre]]&amp;Tableau1[[#This Row],[BOX]]&amp;Tableau1[[#This Row],[Compartiment]]</f>
        <v>40 28 959 0726Box 6Comp 3</v>
      </c>
      <c r="B147" s="36" t="s">
        <v>132</v>
      </c>
      <c r="C147" t="s">
        <v>185</v>
      </c>
      <c r="D147" t="s">
        <v>178</v>
      </c>
      <c r="E147" s="38">
        <v>9</v>
      </c>
      <c r="F147" s="55"/>
      <c r="G147" s="55"/>
      <c r="H147" s="6">
        <f>E147+Tableau1[[#This Row],[Entrées]]-Tableau1[[#This Row],[Sorties]]</f>
        <v>9</v>
      </c>
    </row>
    <row r="148" spans="1:8" x14ac:dyDescent="0.3">
      <c r="A148" s="54" t="str">
        <f>Tableau1[[#This Row],[Code Barre]]&amp;Tableau1[[#This Row],[BOX]]&amp;Tableau1[[#This Row],[Compartiment]]</f>
        <v>40 28 150 0426Box 6Comp 4</v>
      </c>
      <c r="B148" s="36" t="s">
        <v>140</v>
      </c>
      <c r="C148" t="s">
        <v>185</v>
      </c>
      <c r="D148" t="s">
        <v>179</v>
      </c>
      <c r="E148" s="38">
        <v>8</v>
      </c>
      <c r="F148" s="55"/>
      <c r="G148" s="55"/>
      <c r="H148" s="6">
        <f>E148+Tableau1[[#This Row],[Entrées]]-Tableau1[[#This Row],[Sorties]]</f>
        <v>8</v>
      </c>
    </row>
    <row r="149" spans="1:8" x14ac:dyDescent="0.3">
      <c r="A149" s="54" t="str">
        <f>Tableau1[[#This Row],[Code Barre]]&amp;Tableau1[[#This Row],[BOX]]&amp;Tableau1[[#This Row],[Compartiment]]</f>
        <v>40 28 846 0108Box 6Comp 4</v>
      </c>
      <c r="B149" s="36" t="s">
        <v>142</v>
      </c>
      <c r="C149" t="s">
        <v>185</v>
      </c>
      <c r="D149" t="s">
        <v>179</v>
      </c>
      <c r="E149" s="38">
        <v>16</v>
      </c>
      <c r="F149" s="55"/>
      <c r="G149" s="55"/>
      <c r="H149" s="6">
        <f>E149+Tableau1[[#This Row],[Entrées]]-Tableau1[[#This Row],[Sorties]]</f>
        <v>16</v>
      </c>
    </row>
    <row r="150" spans="1:8" x14ac:dyDescent="0.3">
      <c r="A150" s="54" t="str">
        <f>Tableau1[[#This Row],[Code Barre]]&amp;Tableau1[[#This Row],[BOX]]&amp;Tableau1[[#This Row],[Compartiment]]</f>
        <v>40 28 848 0090Box 6Comp 4</v>
      </c>
      <c r="B150" s="36" t="s">
        <v>136</v>
      </c>
      <c r="C150" t="s">
        <v>185</v>
      </c>
      <c r="D150" t="s">
        <v>179</v>
      </c>
      <c r="E150" s="38">
        <v>1</v>
      </c>
      <c r="F150" s="55"/>
      <c r="G150" s="55"/>
      <c r="H150" s="6">
        <f>E150+Tableau1[[#This Row],[Entrées]]-Tableau1[[#This Row],[Sorties]]</f>
        <v>1</v>
      </c>
    </row>
    <row r="151" spans="1:8" x14ac:dyDescent="0.3">
      <c r="A151" s="36" t="str">
        <f>Tableau1[[#This Row],[Code Barre]]&amp;Tableau1[[#This Row],[BOX]]&amp;Tableau1[[#This Row],[Compartiment]]</f>
        <v>40 28 849 0355Box 6Comp 4</v>
      </c>
      <c r="B151" s="36" t="s">
        <v>143</v>
      </c>
      <c r="C151" t="s">
        <v>185</v>
      </c>
      <c r="D151" t="s">
        <v>179</v>
      </c>
      <c r="E151" s="38">
        <v>14</v>
      </c>
      <c r="F151" s="55"/>
      <c r="G151" s="55"/>
      <c r="H151" s="6">
        <f>E151+Tableau1[[#This Row],[Entrées]]-Tableau1[[#This Row],[Sorties]]</f>
        <v>14</v>
      </c>
    </row>
    <row r="152" spans="1:8" x14ac:dyDescent="0.3">
      <c r="A152" s="36" t="str">
        <f>Tableau1[[#This Row],[Code Barre]]&amp;Tableau1[[#This Row],[BOX]]&amp;Tableau1[[#This Row],[Compartiment]]</f>
        <v>40 28 849 0373Box 6Comp 4</v>
      </c>
      <c r="B152" s="36" t="s">
        <v>139</v>
      </c>
      <c r="C152" t="s">
        <v>185</v>
      </c>
      <c r="D152" t="s">
        <v>179</v>
      </c>
      <c r="E152" s="38">
        <v>9</v>
      </c>
      <c r="F152" s="55"/>
      <c r="G152" s="55"/>
      <c r="H152" s="6">
        <f>E152+Tableau1[[#This Row],[Entrées]]-Tableau1[[#This Row],[Sorties]]</f>
        <v>9</v>
      </c>
    </row>
    <row r="153" spans="1:8" x14ac:dyDescent="0.3">
      <c r="A153" s="36" t="str">
        <f>Tableau1[[#This Row],[Code Barre]]&amp;Tableau1[[#This Row],[BOX]]&amp;Tableau1[[#This Row],[Compartiment]]</f>
        <v>40 28 849 0373Box 6Comp 4</v>
      </c>
      <c r="B153" s="36" t="s">
        <v>139</v>
      </c>
      <c r="C153" t="s">
        <v>185</v>
      </c>
      <c r="D153" t="s">
        <v>179</v>
      </c>
      <c r="E153" s="38">
        <v>2</v>
      </c>
      <c r="F153" s="55"/>
      <c r="G153" s="55"/>
      <c r="H153" s="6">
        <f>E153+Tableau1[[#This Row],[Entrées]]-Tableau1[[#This Row],[Sorties]]</f>
        <v>2</v>
      </c>
    </row>
    <row r="154" spans="1:8" x14ac:dyDescent="0.3">
      <c r="A154" s="36" t="str">
        <f>Tableau1[[#This Row],[Code Barre]]&amp;Tableau1[[#This Row],[BOX]]&amp;Tableau1[[#This Row],[Compartiment]]</f>
        <v>40 28 849 0375Box 6Comp 4</v>
      </c>
      <c r="B154" s="36" t="s">
        <v>135</v>
      </c>
      <c r="C154" t="s">
        <v>185</v>
      </c>
      <c r="D154" t="s">
        <v>179</v>
      </c>
      <c r="E154" s="38">
        <v>7</v>
      </c>
      <c r="F154" s="55"/>
      <c r="G154" s="55"/>
      <c r="H154" s="6">
        <f>E154+Tableau1[[#This Row],[Entrées]]-Tableau1[[#This Row],[Sorties]]</f>
        <v>7</v>
      </c>
    </row>
    <row r="155" spans="1:8" x14ac:dyDescent="0.3">
      <c r="A155" s="36" t="str">
        <f>Tableau1[[#This Row],[Code Barre]]&amp;Tableau1[[#This Row],[BOX]]&amp;Tableau1[[#This Row],[Compartiment]]</f>
        <v>40 28 857 0312Box 6Comp 4</v>
      </c>
      <c r="B155" s="36" t="s">
        <v>148</v>
      </c>
      <c r="C155" t="s">
        <v>185</v>
      </c>
      <c r="D155" t="s">
        <v>179</v>
      </c>
      <c r="E155" s="38">
        <v>1</v>
      </c>
      <c r="F155" s="55"/>
      <c r="G155" s="55"/>
      <c r="H155" s="6">
        <f>E155+Tableau1[[#This Row],[Entrées]]-Tableau1[[#This Row],[Sorties]]</f>
        <v>1</v>
      </c>
    </row>
    <row r="156" spans="1:8" x14ac:dyDescent="0.3">
      <c r="A156" s="36" t="str">
        <f>Tableau1[[#This Row],[Code Barre]]&amp;Tableau1[[#This Row],[BOX]]&amp;Tableau1[[#This Row],[Compartiment]]</f>
        <v>40 28 857 0313Box 6Comp 4</v>
      </c>
      <c r="B156" s="36" t="s">
        <v>147</v>
      </c>
      <c r="C156" t="s">
        <v>185</v>
      </c>
      <c r="D156" t="s">
        <v>179</v>
      </c>
      <c r="E156" s="38">
        <v>3</v>
      </c>
      <c r="F156" s="55"/>
      <c r="G156" s="55"/>
      <c r="H156" s="6">
        <f>E156+Tableau1[[#This Row],[Entrées]]-Tableau1[[#This Row],[Sorties]]</f>
        <v>3</v>
      </c>
    </row>
    <row r="157" spans="1:8" x14ac:dyDescent="0.3">
      <c r="A157" s="36" t="str">
        <f>Tableau1[[#This Row],[Code Barre]]&amp;Tableau1[[#This Row],[BOX]]&amp;Tableau1[[#This Row],[Compartiment]]</f>
        <v>40 28 857 0427Box 6Comp 4</v>
      </c>
      <c r="B157" s="36" t="s">
        <v>134</v>
      </c>
      <c r="C157" t="s">
        <v>185</v>
      </c>
      <c r="D157" t="s">
        <v>179</v>
      </c>
      <c r="E157" s="38">
        <f>8+8</f>
        <v>16</v>
      </c>
      <c r="F157" s="55"/>
      <c r="G157" s="55"/>
      <c r="H157" s="6">
        <f>E157+Tableau1[[#This Row],[Entrées]]-Tableau1[[#This Row],[Sorties]]</f>
        <v>16</v>
      </c>
    </row>
    <row r="158" spans="1:8" x14ac:dyDescent="0.3">
      <c r="A158" s="36" t="str">
        <f>Tableau1[[#This Row],[Code Barre]]&amp;Tableau1[[#This Row],[BOX]]&amp;Tableau1[[#This Row],[Compartiment]]</f>
        <v>40 28 857 0444Box 6Comp 4</v>
      </c>
      <c r="B158" s="36" t="s">
        <v>133</v>
      </c>
      <c r="C158" t="s">
        <v>185</v>
      </c>
      <c r="D158" t="s">
        <v>179</v>
      </c>
      <c r="E158" s="38">
        <f>7+7+7</f>
        <v>21</v>
      </c>
      <c r="F158" s="55"/>
      <c r="G158" s="55"/>
      <c r="H158" s="6">
        <f>E158+Tableau1[[#This Row],[Entrées]]-Tableau1[[#This Row],[Sorties]]</f>
        <v>21</v>
      </c>
    </row>
    <row r="159" spans="1:8" x14ac:dyDescent="0.3">
      <c r="A159" s="36" t="str">
        <f>Tableau1[[#This Row],[Code Barre]]&amp;Tableau1[[#This Row],[BOX]]&amp;Tableau1[[#This Row],[Compartiment]]</f>
        <v>40 28 954 1323Box 6Comp 4</v>
      </c>
      <c r="B159" s="36" t="s">
        <v>149</v>
      </c>
      <c r="C159" t="s">
        <v>185</v>
      </c>
      <c r="D159" t="s">
        <v>179</v>
      </c>
      <c r="E159" s="38">
        <v>1</v>
      </c>
      <c r="F159" s="55"/>
      <c r="G159" s="55"/>
      <c r="H159" s="6">
        <f>E159+Tableau1[[#This Row],[Entrées]]-Tableau1[[#This Row],[Sorties]]</f>
        <v>1</v>
      </c>
    </row>
    <row r="160" spans="1:8" x14ac:dyDescent="0.3">
      <c r="A160" s="36" t="str">
        <f>Tableau1[[#This Row],[Code Barre]]&amp;Tableau1[[#This Row],[BOX]]&amp;Tableau1[[#This Row],[Compartiment]]</f>
        <v>40 28 954 3222Box 6Comp 4</v>
      </c>
      <c r="B160" s="36" t="s">
        <v>141</v>
      </c>
      <c r="C160" t="s">
        <v>185</v>
      </c>
      <c r="D160" t="s">
        <v>179</v>
      </c>
      <c r="E160" s="38">
        <v>7</v>
      </c>
      <c r="F160" s="55"/>
      <c r="G160" s="55"/>
      <c r="H160" s="6">
        <f>E160+Tableau1[[#This Row],[Entrées]]-Tableau1[[#This Row],[Sorties]]</f>
        <v>7</v>
      </c>
    </row>
    <row r="161" spans="1:8" x14ac:dyDescent="0.3">
      <c r="A161" s="36" t="str">
        <f>Tableau1[[#This Row],[Code Barre]]&amp;Tableau1[[#This Row],[BOX]]&amp;Tableau1[[#This Row],[Compartiment]]</f>
        <v>40 28 958 0623Box 6Comp 4</v>
      </c>
      <c r="B161" s="36" t="s">
        <v>150</v>
      </c>
      <c r="C161" t="s">
        <v>185</v>
      </c>
      <c r="D161" t="s">
        <v>179</v>
      </c>
      <c r="E161" s="38">
        <v>1</v>
      </c>
      <c r="F161" s="55"/>
      <c r="G161" s="55"/>
      <c r="H161" s="6">
        <f>E161+Tableau1[[#This Row],[Entrées]]-Tableau1[[#This Row],[Sorties]]</f>
        <v>1</v>
      </c>
    </row>
    <row r="162" spans="1:8" x14ac:dyDescent="0.3">
      <c r="A162" s="36" t="str">
        <f>Tableau1[[#This Row],[Code Barre]]&amp;Tableau1[[#This Row],[BOX]]&amp;Tableau1[[#This Row],[Compartiment]]</f>
        <v>40 28 959 0632Box 6Comp 4</v>
      </c>
      <c r="B162" s="36" t="s">
        <v>137</v>
      </c>
      <c r="C162" t="s">
        <v>185</v>
      </c>
      <c r="D162" t="s">
        <v>179</v>
      </c>
      <c r="E162" s="38">
        <f>8+8+8</f>
        <v>24</v>
      </c>
      <c r="F162" s="55"/>
      <c r="G162" s="55"/>
      <c r="H162" s="6">
        <f>E162+Tableau1[[#This Row],[Entrées]]-Tableau1[[#This Row],[Sorties]]</f>
        <v>24</v>
      </c>
    </row>
    <row r="163" spans="1:8" x14ac:dyDescent="0.3">
      <c r="A163" s="36" t="str">
        <f>Tableau1[[#This Row],[Code Barre]]&amp;Tableau1[[#This Row],[BOX]]&amp;Tableau1[[#This Row],[Compartiment]]</f>
        <v>40 28 959 0699Box 6Comp 4</v>
      </c>
      <c r="B163" s="36" t="s">
        <v>138</v>
      </c>
      <c r="C163" t="s">
        <v>185</v>
      </c>
      <c r="D163" t="s">
        <v>179</v>
      </c>
      <c r="E163" s="38">
        <v>20</v>
      </c>
      <c r="F163" s="55"/>
      <c r="G163" s="55"/>
      <c r="H163" s="6">
        <f>E163+Tableau1[[#This Row],[Entrées]]-Tableau1[[#This Row],[Sorties]]</f>
        <v>20</v>
      </c>
    </row>
    <row r="164" spans="1:8" x14ac:dyDescent="0.3">
      <c r="A164" s="36" t="str">
        <f>Tableau1[[#This Row],[Code Barre]]&amp;Tableau1[[#This Row],[BOX]]&amp;Tableau1[[#This Row],[Compartiment]]</f>
        <v>40 28 849 0393Box 7Comp 1</v>
      </c>
      <c r="B164" s="36" t="s">
        <v>229</v>
      </c>
      <c r="C164" s="52" t="s">
        <v>186</v>
      </c>
      <c r="D164" s="52" t="s">
        <v>176</v>
      </c>
      <c r="E164" s="53">
        <v>8</v>
      </c>
      <c r="F164" s="56"/>
      <c r="G164" s="56"/>
      <c r="H164" s="58">
        <f>E164+Tableau1[[#This Row],[Entrées]]-Tableau1[[#This Row],[Sorties]]</f>
        <v>8</v>
      </c>
    </row>
    <row r="165" spans="1:8" x14ac:dyDescent="0.3">
      <c r="A165" s="36" t="str">
        <f>Tableau1[[#This Row],[Code Barre]]&amp;Tableau1[[#This Row],[BOX]]&amp;Tableau1[[#This Row],[Compartiment]]</f>
        <v>40 28 954 1577Box 7Comp 1</v>
      </c>
      <c r="B165" s="36" t="s">
        <v>236</v>
      </c>
      <c r="C165" s="52" t="s">
        <v>186</v>
      </c>
      <c r="D165" s="52" t="s">
        <v>176</v>
      </c>
      <c r="E165" s="53">
        <v>7</v>
      </c>
      <c r="F165" s="56"/>
      <c r="G165" s="56"/>
      <c r="H165" s="58">
        <f>E165+Tableau1[[#This Row],[Entrées]]-Tableau1[[#This Row],[Sorties]]</f>
        <v>7</v>
      </c>
    </row>
    <row r="166" spans="1:8" x14ac:dyDescent="0.3">
      <c r="A166" s="36" t="str">
        <f>Tableau1[[#This Row],[Code Barre]]&amp;Tableau1[[#This Row],[BOX]]&amp;Tableau1[[#This Row],[Compartiment]]</f>
        <v>40 28 954 2071Box 7Comp 1</v>
      </c>
      <c r="B166" s="36" t="s">
        <v>230</v>
      </c>
      <c r="C166" s="52" t="s">
        <v>186</v>
      </c>
      <c r="D166" s="52" t="s">
        <v>176</v>
      </c>
      <c r="E166" s="53">
        <v>30</v>
      </c>
      <c r="F166" s="56"/>
      <c r="G166" s="56"/>
      <c r="H166" s="58">
        <f>E166+Tableau1[[#This Row],[Entrées]]-Tableau1[[#This Row],[Sorties]]</f>
        <v>30</v>
      </c>
    </row>
    <row r="167" spans="1:8" x14ac:dyDescent="0.3">
      <c r="A167" s="36" t="str">
        <f>Tableau1[[#This Row],[Code Barre]]&amp;Tableau1[[#This Row],[BOX]]&amp;Tableau1[[#This Row],[Compartiment]]</f>
        <v>40 28 954 3210Box 7Comp 1</v>
      </c>
      <c r="B167" s="36" t="s">
        <v>231</v>
      </c>
      <c r="C167" s="52" t="s">
        <v>186</v>
      </c>
      <c r="D167" s="52" t="s">
        <v>176</v>
      </c>
      <c r="E167" s="53">
        <v>7</v>
      </c>
      <c r="F167" s="56"/>
      <c r="G167" s="56"/>
      <c r="H167" s="58">
        <f>E167+Tableau1[[#This Row],[Entrées]]-Tableau1[[#This Row],[Sorties]]</f>
        <v>7</v>
      </c>
    </row>
    <row r="168" spans="1:8" x14ac:dyDescent="0.3">
      <c r="A168" s="36" t="str">
        <f>Tableau1[[#This Row],[Code Barre]]&amp;Tableau1[[#This Row],[BOX]]&amp;Tableau1[[#This Row],[Compartiment]]</f>
        <v>40 28 954 3239Box 7Comp 1</v>
      </c>
      <c r="B168" s="36" t="s">
        <v>235</v>
      </c>
      <c r="C168" s="52" t="s">
        <v>186</v>
      </c>
      <c r="D168" s="52" t="s">
        <v>176</v>
      </c>
      <c r="E168" s="53">
        <v>7</v>
      </c>
      <c r="F168" s="56"/>
      <c r="G168" s="56"/>
      <c r="H168" s="58">
        <f>E168+Tableau1[[#This Row],[Entrées]]-Tableau1[[#This Row],[Sorties]]</f>
        <v>7</v>
      </c>
    </row>
    <row r="169" spans="1:8" x14ac:dyDescent="0.3">
      <c r="A169" s="36" t="str">
        <f>Tableau1[[#This Row],[Code Barre]]&amp;Tableau1[[#This Row],[BOX]]&amp;Tableau1[[#This Row],[Compartiment]]</f>
        <v>40 28 954 3253Box 7Comp 1</v>
      </c>
      <c r="B169" s="36" t="s">
        <v>234</v>
      </c>
      <c r="C169" s="52" t="s">
        <v>186</v>
      </c>
      <c r="D169" s="52" t="s">
        <v>176</v>
      </c>
      <c r="E169" s="53">
        <v>14</v>
      </c>
      <c r="F169" s="56"/>
      <c r="G169" s="56"/>
      <c r="H169" s="58">
        <f>E169+Tableau1[[#This Row],[Entrées]]-Tableau1[[#This Row],[Sorties]]</f>
        <v>14</v>
      </c>
    </row>
    <row r="170" spans="1:8" x14ac:dyDescent="0.3">
      <c r="A170" s="36" t="str">
        <f>Tableau1[[#This Row],[Code Barre]]&amp;Tableau1[[#This Row],[BOX]]&amp;Tableau1[[#This Row],[Compartiment]]</f>
        <v>40 28 954 3330Box 7Comp 1</v>
      </c>
      <c r="B170" s="36" t="s">
        <v>232</v>
      </c>
      <c r="C170" s="52" t="s">
        <v>186</v>
      </c>
      <c r="D170" s="52" t="s">
        <v>176</v>
      </c>
      <c r="E170" s="53">
        <v>9</v>
      </c>
      <c r="F170" s="56"/>
      <c r="G170" s="56"/>
      <c r="H170" s="58">
        <f>E170+Tableau1[[#This Row],[Entrées]]-Tableau1[[#This Row],[Sorties]]</f>
        <v>9</v>
      </c>
    </row>
    <row r="171" spans="1:8" x14ac:dyDescent="0.3">
      <c r="A171" s="36" t="str">
        <f>Tableau1[[#This Row],[Code Barre]]&amp;Tableau1[[#This Row],[BOX]]&amp;Tableau1[[#This Row],[Compartiment]]</f>
        <v>40 28 954 3413Box 7Comp 1</v>
      </c>
      <c r="B171" s="36" t="s">
        <v>233</v>
      </c>
      <c r="C171" s="52" t="s">
        <v>186</v>
      </c>
      <c r="D171" s="52" t="s">
        <v>176</v>
      </c>
      <c r="E171" s="53">
        <v>10</v>
      </c>
      <c r="F171" s="56"/>
      <c r="G171" s="56"/>
      <c r="H171" s="58">
        <f>E171+Tableau1[[#This Row],[Entrées]]-Tableau1[[#This Row],[Sorties]]</f>
        <v>10</v>
      </c>
    </row>
    <row r="172" spans="1:8" x14ac:dyDescent="0.3">
      <c r="A172" s="36" t="str">
        <f>Tableau1[[#This Row],[Code Barre]]&amp;Tableau1[[#This Row],[BOX]]&amp;Tableau1[[#This Row],[Compartiment]]</f>
        <v>40 28 959 0601Box 7Comp 1</v>
      </c>
      <c r="B172" s="36" t="s">
        <v>237</v>
      </c>
      <c r="C172" s="52" t="s">
        <v>186</v>
      </c>
      <c r="D172" s="52" t="s">
        <v>176</v>
      </c>
      <c r="E172" s="53">
        <v>6</v>
      </c>
      <c r="F172" s="56"/>
      <c r="G172" s="56"/>
      <c r="H172" s="58">
        <f>E172+Tableau1[[#This Row],[Entrées]]-Tableau1[[#This Row],[Sorties]]</f>
        <v>6</v>
      </c>
    </row>
    <row r="173" spans="1:8" x14ac:dyDescent="0.3">
      <c r="A173" s="36" t="str">
        <f>Tableau1[[#This Row],[Code Barre]]&amp;Tableau1[[#This Row],[BOX]]&amp;Tableau1[[#This Row],[Compartiment]]</f>
        <v>40 28 013 0002Box 7Comp 2</v>
      </c>
      <c r="B173" s="36" t="s">
        <v>244</v>
      </c>
      <c r="C173" s="52" t="s">
        <v>186</v>
      </c>
      <c r="D173" s="52" t="s">
        <v>177</v>
      </c>
      <c r="E173" s="53">
        <v>1</v>
      </c>
      <c r="F173" s="56"/>
      <c r="G173" s="56"/>
      <c r="H173" s="58">
        <f>E173+Tableau1[[#This Row],[Entrées]]-Tableau1[[#This Row],[Sorties]]</f>
        <v>1</v>
      </c>
    </row>
    <row r="174" spans="1:8" x14ac:dyDescent="0.3">
      <c r="A174" s="36" t="str">
        <f>Tableau1[[#This Row],[Code Barre]]&amp;Tableau1[[#This Row],[BOX]]&amp;Tableau1[[#This Row],[Compartiment]]</f>
        <v>40 28 857 0426Box 7Comp 2</v>
      </c>
      <c r="B174" s="36" t="s">
        <v>247</v>
      </c>
      <c r="C174" s="52" t="s">
        <v>186</v>
      </c>
      <c r="D174" s="52" t="s">
        <v>177</v>
      </c>
      <c r="E174" s="53">
        <v>16</v>
      </c>
      <c r="F174" s="56"/>
      <c r="G174" s="56"/>
      <c r="H174" s="58">
        <f>E174+Tableau1[[#This Row],[Entrées]]-Tableau1[[#This Row],[Sorties]]</f>
        <v>16</v>
      </c>
    </row>
    <row r="175" spans="1:8" x14ac:dyDescent="0.3">
      <c r="A175" s="36" t="str">
        <f>Tableau1[[#This Row],[Code Barre]]&amp;Tableau1[[#This Row],[BOX]]&amp;Tableau1[[#This Row],[Compartiment]]</f>
        <v>40 28 954 1862Box 7Comp 2</v>
      </c>
      <c r="B175" s="36" t="s">
        <v>242</v>
      </c>
      <c r="C175" s="52" t="s">
        <v>186</v>
      </c>
      <c r="D175" s="52" t="s">
        <v>177</v>
      </c>
      <c r="E175" s="53">
        <v>3</v>
      </c>
      <c r="F175" s="56"/>
      <c r="G175" s="56"/>
      <c r="H175" s="58">
        <f>E175+Tableau1[[#This Row],[Entrées]]-Tableau1[[#This Row],[Sorties]]</f>
        <v>3</v>
      </c>
    </row>
    <row r="176" spans="1:8" x14ac:dyDescent="0.3">
      <c r="A176" s="36" t="str">
        <f>Tableau1[[#This Row],[Code Barre]]&amp;Tableau1[[#This Row],[BOX]]&amp;Tableau1[[#This Row],[Compartiment]]</f>
        <v>40 28 954 2143Box 7Comp 2</v>
      </c>
      <c r="B176" s="36" t="s">
        <v>252</v>
      </c>
      <c r="C176" s="52" t="s">
        <v>186</v>
      </c>
      <c r="D176" s="52" t="s">
        <v>177</v>
      </c>
      <c r="E176" s="53">
        <v>16</v>
      </c>
      <c r="F176" s="56"/>
      <c r="G176" s="56"/>
      <c r="H176" s="58">
        <f>E176+Tableau1[[#This Row],[Entrées]]-Tableau1[[#This Row],[Sorties]]</f>
        <v>16</v>
      </c>
    </row>
    <row r="177" spans="1:8" x14ac:dyDescent="0.3">
      <c r="A177" s="36" t="str">
        <f>Tableau1[[#This Row],[Code Barre]]&amp;Tableau1[[#This Row],[BOX]]&amp;Tableau1[[#This Row],[Compartiment]]</f>
        <v>40 28 954 2231Box 7Comp 2</v>
      </c>
      <c r="B177" s="36" t="s">
        <v>238</v>
      </c>
      <c r="C177" s="52" t="s">
        <v>186</v>
      </c>
      <c r="D177" s="52" t="s">
        <v>177</v>
      </c>
      <c r="E177" s="53">
        <v>20</v>
      </c>
      <c r="F177" s="56"/>
      <c r="G177" s="56"/>
      <c r="H177" s="58">
        <f>E177+Tableau1[[#This Row],[Entrées]]-Tableau1[[#This Row],[Sorties]]</f>
        <v>20</v>
      </c>
    </row>
    <row r="178" spans="1:8" x14ac:dyDescent="0.3">
      <c r="A178" s="36" t="str">
        <f>Tableau1[[#This Row],[Code Barre]]&amp;Tableau1[[#This Row],[BOX]]&amp;Tableau1[[#This Row],[Compartiment]]</f>
        <v>40 28 954 3153Box 7Comp 2</v>
      </c>
      <c r="B178" s="36" t="s">
        <v>253</v>
      </c>
      <c r="C178" s="52" t="s">
        <v>186</v>
      </c>
      <c r="D178" s="52" t="s">
        <v>177</v>
      </c>
      <c r="E178" s="53">
        <v>20</v>
      </c>
      <c r="F178" s="56"/>
      <c r="G178" s="56"/>
      <c r="H178" s="58">
        <f>E178+Tableau1[[#This Row],[Entrées]]-Tableau1[[#This Row],[Sorties]]</f>
        <v>20</v>
      </c>
    </row>
    <row r="179" spans="1:8" x14ac:dyDescent="0.3">
      <c r="A179" s="36" t="str">
        <f>Tableau1[[#This Row],[Code Barre]]&amp;Tableau1[[#This Row],[BOX]]&amp;Tableau1[[#This Row],[Compartiment]]</f>
        <v>40 28 954 3185Box 7Comp 2</v>
      </c>
      <c r="B179" s="36" t="s">
        <v>249</v>
      </c>
      <c r="C179" s="52" t="s">
        <v>186</v>
      </c>
      <c r="D179" s="52" t="s">
        <v>177</v>
      </c>
      <c r="E179" s="53">
        <v>14</v>
      </c>
      <c r="F179" s="56"/>
      <c r="G179" s="56"/>
      <c r="H179" s="58">
        <f>E179+Tableau1[[#This Row],[Entrées]]-Tableau1[[#This Row],[Sorties]]</f>
        <v>14</v>
      </c>
    </row>
    <row r="180" spans="1:8" x14ac:dyDescent="0.3">
      <c r="A180" s="36" t="str">
        <f>Tableau1[[#This Row],[Code Barre]]&amp;Tableau1[[#This Row],[BOX]]&amp;Tableau1[[#This Row],[Compartiment]]</f>
        <v>40 28 954 3191Box 7Comp 2</v>
      </c>
      <c r="B180" s="36" t="s">
        <v>239</v>
      </c>
      <c r="C180" s="52" t="s">
        <v>186</v>
      </c>
      <c r="D180" s="52" t="s">
        <v>177</v>
      </c>
      <c r="E180" s="53">
        <v>17</v>
      </c>
      <c r="F180" s="56"/>
      <c r="G180" s="56"/>
      <c r="H180" s="58">
        <f>E180+Tableau1[[#This Row],[Entrées]]-Tableau1[[#This Row],[Sorties]]</f>
        <v>17</v>
      </c>
    </row>
    <row r="181" spans="1:8" x14ac:dyDescent="0.3">
      <c r="A181" s="36" t="str">
        <f>Tableau1[[#This Row],[Code Barre]]&amp;Tableau1[[#This Row],[BOX]]&amp;Tableau1[[#This Row],[Compartiment]]</f>
        <v>40 28 954 3200Box 7Comp 2</v>
      </c>
      <c r="B181" s="36" t="s">
        <v>248</v>
      </c>
      <c r="C181" s="52" t="s">
        <v>186</v>
      </c>
      <c r="D181" s="52" t="s">
        <v>177</v>
      </c>
      <c r="E181" s="53">
        <v>9</v>
      </c>
      <c r="F181" s="56"/>
      <c r="G181" s="56"/>
      <c r="H181" s="58">
        <f>E181+Tableau1[[#This Row],[Entrées]]-Tableau1[[#This Row],[Sorties]]</f>
        <v>9</v>
      </c>
    </row>
    <row r="182" spans="1:8" x14ac:dyDescent="0.3">
      <c r="A182" s="36" t="str">
        <f>Tableau1[[#This Row],[Code Barre]]&amp;Tableau1[[#This Row],[BOX]]&amp;Tableau1[[#This Row],[Compartiment]]</f>
        <v>40 28 954 3212Box 7Comp 2</v>
      </c>
      <c r="B182" s="36" t="s">
        <v>251</v>
      </c>
      <c r="C182" s="52" t="s">
        <v>186</v>
      </c>
      <c r="D182" s="52" t="s">
        <v>177</v>
      </c>
      <c r="E182" s="53">
        <v>20</v>
      </c>
      <c r="F182" s="56"/>
      <c r="G182" s="56"/>
      <c r="H182" s="58">
        <f>E182+Tableau1[[#This Row],[Entrées]]-Tableau1[[#This Row],[Sorties]]</f>
        <v>20</v>
      </c>
    </row>
    <row r="183" spans="1:8" x14ac:dyDescent="0.3">
      <c r="A183" s="36" t="str">
        <f>Tableau1[[#This Row],[Code Barre]]&amp;Tableau1[[#This Row],[BOX]]&amp;Tableau1[[#This Row],[Compartiment]]</f>
        <v>40 28 954 3242Box 7Comp 2</v>
      </c>
      <c r="B183" s="36" t="s">
        <v>246</v>
      </c>
      <c r="C183" s="52" t="s">
        <v>186</v>
      </c>
      <c r="D183" s="52" t="s">
        <v>177</v>
      </c>
      <c r="E183" s="53">
        <v>8</v>
      </c>
      <c r="F183" s="56"/>
      <c r="G183" s="56"/>
      <c r="H183" s="58">
        <f>E183+Tableau1[[#This Row],[Entrées]]-Tableau1[[#This Row],[Sorties]]</f>
        <v>8</v>
      </c>
    </row>
    <row r="184" spans="1:8" x14ac:dyDescent="0.3">
      <c r="A184" s="36" t="str">
        <f>Tableau1[[#This Row],[Code Barre]]&amp;Tableau1[[#This Row],[BOX]]&amp;Tableau1[[#This Row],[Compartiment]]</f>
        <v>40 28 954 3412Box 7Comp 2</v>
      </c>
      <c r="B184" s="36" t="s">
        <v>250</v>
      </c>
      <c r="C184" s="52" t="s">
        <v>186</v>
      </c>
      <c r="D184" s="52" t="s">
        <v>177</v>
      </c>
      <c r="E184" s="53">
        <v>10</v>
      </c>
      <c r="F184" s="56"/>
      <c r="G184" s="56"/>
      <c r="H184" s="58">
        <f>E184+Tableau1[[#This Row],[Entrées]]-Tableau1[[#This Row],[Sorties]]</f>
        <v>10</v>
      </c>
    </row>
    <row r="185" spans="1:8" x14ac:dyDescent="0.3">
      <c r="A185" s="36" t="str">
        <f>Tableau1[[#This Row],[Code Barre]]&amp;Tableau1[[#This Row],[BOX]]&amp;Tableau1[[#This Row],[Compartiment]]</f>
        <v>40 28 957 0382Box 7Comp 2</v>
      </c>
      <c r="B185" s="36" t="s">
        <v>243</v>
      </c>
      <c r="C185" s="52" t="s">
        <v>186</v>
      </c>
      <c r="D185" s="52" t="s">
        <v>177</v>
      </c>
      <c r="E185" s="53">
        <v>3</v>
      </c>
      <c r="F185" s="56"/>
      <c r="G185" s="56"/>
      <c r="H185" s="58">
        <f>E185+Tableau1[[#This Row],[Entrées]]-Tableau1[[#This Row],[Sorties]]</f>
        <v>3</v>
      </c>
    </row>
    <row r="186" spans="1:8" x14ac:dyDescent="0.3">
      <c r="A186" s="36" t="str">
        <f>Tableau1[[#This Row],[Code Barre]]&amp;Tableau1[[#This Row],[BOX]]&amp;Tableau1[[#This Row],[Compartiment]]</f>
        <v>40 28 957 0383Box 7Comp 2</v>
      </c>
      <c r="B186" s="36" t="s">
        <v>245</v>
      </c>
      <c r="C186" s="52" t="s">
        <v>186</v>
      </c>
      <c r="D186" s="52" t="s">
        <v>177</v>
      </c>
      <c r="E186" s="53">
        <v>1</v>
      </c>
      <c r="F186" s="56"/>
      <c r="G186" s="56"/>
      <c r="H186" s="58">
        <f>E186+Tableau1[[#This Row],[Entrées]]-Tableau1[[#This Row],[Sorties]]</f>
        <v>1</v>
      </c>
    </row>
    <row r="187" spans="1:8" x14ac:dyDescent="0.3">
      <c r="A187" s="36" t="str">
        <f>Tableau1[[#This Row],[Code Barre]]&amp;Tableau1[[#This Row],[BOX]]&amp;Tableau1[[#This Row],[Compartiment]]</f>
        <v>40 28 959 0274Box 7Comp 2</v>
      </c>
      <c r="B187" s="36" t="s">
        <v>241</v>
      </c>
      <c r="C187" s="52" t="s">
        <v>186</v>
      </c>
      <c r="D187" s="52" t="s">
        <v>177</v>
      </c>
      <c r="E187" s="53">
        <v>11</v>
      </c>
      <c r="F187" s="56"/>
      <c r="G187" s="56"/>
      <c r="H187" s="58">
        <f>E187+Tableau1[[#This Row],[Entrées]]-Tableau1[[#This Row],[Sorties]]</f>
        <v>11</v>
      </c>
    </row>
    <row r="188" spans="1:8" x14ac:dyDescent="0.3">
      <c r="A188" s="36" t="str">
        <f>Tableau1[[#This Row],[Code Barre]]&amp;Tableau1[[#This Row],[BOX]]&amp;Tableau1[[#This Row],[Compartiment]]</f>
        <v>40 28 959 0435Box 7Comp 2</v>
      </c>
      <c r="B188" s="36" t="s">
        <v>155</v>
      </c>
      <c r="C188" s="52" t="s">
        <v>186</v>
      </c>
      <c r="D188" s="52" t="s">
        <v>177</v>
      </c>
      <c r="E188" s="53">
        <v>1</v>
      </c>
      <c r="F188" s="56"/>
      <c r="G188" s="56"/>
      <c r="H188" s="58">
        <f>E188+Tableau1[[#This Row],[Entrées]]-Tableau1[[#This Row],[Sorties]]</f>
        <v>1</v>
      </c>
    </row>
    <row r="189" spans="1:8" x14ac:dyDescent="0.3">
      <c r="A189" s="36" t="str">
        <f>Tableau1[[#This Row],[Code Barre]]&amp;Tableau1[[#This Row],[BOX]]&amp;Tableau1[[#This Row],[Compartiment]]</f>
        <v>40 28 959 0436Box 7Comp 2</v>
      </c>
      <c r="B189" s="36" t="s">
        <v>240</v>
      </c>
      <c r="C189" s="52" t="s">
        <v>186</v>
      </c>
      <c r="D189" s="52" t="s">
        <v>177</v>
      </c>
      <c r="E189" s="53">
        <v>15</v>
      </c>
      <c r="F189" s="56"/>
      <c r="G189" s="56"/>
      <c r="H189" s="58">
        <f>E189+Tableau1[[#This Row],[Entrées]]-Tableau1[[#This Row],[Sorties]]</f>
        <v>15</v>
      </c>
    </row>
    <row r="190" spans="1:8" x14ac:dyDescent="0.3">
      <c r="A190" s="36" t="str">
        <f>Tableau1[[#This Row],[Code Barre]]&amp;Tableau1[[#This Row],[BOX]]&amp;Tableau1[[#This Row],[Compartiment]]</f>
        <v>40 28 959 0586Box 7Comp 2</v>
      </c>
      <c r="B190" s="36" t="s">
        <v>168</v>
      </c>
      <c r="C190" s="52" t="s">
        <v>186</v>
      </c>
      <c r="D190" s="52" t="s">
        <v>177</v>
      </c>
      <c r="E190" s="53">
        <v>10</v>
      </c>
      <c r="F190" s="56"/>
      <c r="G190" s="56"/>
      <c r="H190" s="58">
        <f>E190+Tableau1[[#This Row],[Entrées]]-Tableau1[[#This Row],[Sorties]]</f>
        <v>10</v>
      </c>
    </row>
    <row r="191" spans="1:8" x14ac:dyDescent="0.3">
      <c r="A191" s="36" t="str">
        <f>Tableau1[[#This Row],[Code Barre]]&amp;Tableau1[[#This Row],[BOX]]&amp;Tableau1[[#This Row],[Compartiment]]</f>
        <v>40 28 832 0146Box 7Comp 3</v>
      </c>
      <c r="B191" s="36" t="s">
        <v>259</v>
      </c>
      <c r="C191" s="52" t="s">
        <v>186</v>
      </c>
      <c r="D191" s="52" t="s">
        <v>178</v>
      </c>
      <c r="E191" s="53">
        <v>1</v>
      </c>
      <c r="F191" s="56"/>
      <c r="G191" s="56"/>
      <c r="H191" s="58">
        <f>E191+Tableau1[[#This Row],[Entrées]]-Tableau1[[#This Row],[Sorties]]</f>
        <v>1</v>
      </c>
    </row>
    <row r="192" spans="1:8" x14ac:dyDescent="0.3">
      <c r="A192" s="36" t="str">
        <f>Tableau1[[#This Row],[Code Barre]]&amp;Tableau1[[#This Row],[BOX]]&amp;Tableau1[[#This Row],[Compartiment]]</f>
        <v>40 28 846 0106Box 7Comp 3</v>
      </c>
      <c r="B192" s="36" t="s">
        <v>262</v>
      </c>
      <c r="C192" s="52" t="s">
        <v>186</v>
      </c>
      <c r="D192" s="52" t="s">
        <v>178</v>
      </c>
      <c r="E192" s="53">
        <v>8</v>
      </c>
      <c r="F192" s="56"/>
      <c r="G192" s="56"/>
      <c r="H192" s="58">
        <f>E192+Tableau1[[#This Row],[Entrées]]-Tableau1[[#This Row],[Sorties]]</f>
        <v>8</v>
      </c>
    </row>
    <row r="193" spans="1:8" x14ac:dyDescent="0.3">
      <c r="A193" s="36" t="str">
        <f>Tableau1[[#This Row],[Code Barre]]&amp;Tableau1[[#This Row],[BOX]]&amp;Tableau1[[#This Row],[Compartiment]]</f>
        <v>40 28 849 0354Box 7Comp 3</v>
      </c>
      <c r="B193" s="36" t="s">
        <v>263</v>
      </c>
      <c r="C193" s="52" t="s">
        <v>186</v>
      </c>
      <c r="D193" s="52" t="s">
        <v>178</v>
      </c>
      <c r="E193" s="53">
        <v>7</v>
      </c>
      <c r="F193" s="56"/>
      <c r="G193" s="56"/>
      <c r="H193" s="58">
        <f>E193+Tableau1[[#This Row],[Entrées]]-Tableau1[[#This Row],[Sorties]]</f>
        <v>7</v>
      </c>
    </row>
    <row r="194" spans="1:8" x14ac:dyDescent="0.3">
      <c r="A194" s="36" t="str">
        <f>Tableau1[[#This Row],[Code Barre]]&amp;Tableau1[[#This Row],[BOX]]&amp;Tableau1[[#This Row],[Compartiment]]</f>
        <v>40 28 849 0356Box 7Comp 3</v>
      </c>
      <c r="B194" s="36" t="s">
        <v>261</v>
      </c>
      <c r="C194" s="52" t="s">
        <v>186</v>
      </c>
      <c r="D194" s="52" t="s">
        <v>178</v>
      </c>
      <c r="E194" s="53">
        <v>11</v>
      </c>
      <c r="F194" s="56"/>
      <c r="G194" s="56"/>
      <c r="H194" s="58">
        <f>E194+Tableau1[[#This Row],[Entrées]]-Tableau1[[#This Row],[Sorties]]</f>
        <v>11</v>
      </c>
    </row>
    <row r="195" spans="1:8" x14ac:dyDescent="0.3">
      <c r="A195" s="36" t="str">
        <f>Tableau1[[#This Row],[Code Barre]]&amp;Tableau1[[#This Row],[BOX]]&amp;Tableau1[[#This Row],[Compartiment]]</f>
        <v>40 28 857 0410Box 7Comp 3</v>
      </c>
      <c r="B195" s="36" t="s">
        <v>260</v>
      </c>
      <c r="C195" s="52" t="s">
        <v>186</v>
      </c>
      <c r="D195" s="52" t="s">
        <v>178</v>
      </c>
      <c r="E195" s="53">
        <v>16</v>
      </c>
      <c r="F195" s="56"/>
      <c r="G195" s="56"/>
      <c r="H195" s="58">
        <f>E195+Tableau1[[#This Row],[Entrées]]-Tableau1[[#This Row],[Sorties]]</f>
        <v>16</v>
      </c>
    </row>
    <row r="196" spans="1:8" x14ac:dyDescent="0.3">
      <c r="A196" s="36" t="str">
        <f>Tableau1[[#This Row],[Code Barre]]&amp;Tableau1[[#This Row],[BOX]]&amp;Tableau1[[#This Row],[Compartiment]]</f>
        <v>40 28 871 0331Box 7Comp 3</v>
      </c>
      <c r="B196" s="36" t="s">
        <v>266</v>
      </c>
      <c r="C196" s="52" t="s">
        <v>186</v>
      </c>
      <c r="D196" s="52" t="s">
        <v>178</v>
      </c>
      <c r="E196" s="53">
        <v>8</v>
      </c>
      <c r="F196" s="56"/>
      <c r="G196" s="56"/>
      <c r="H196" s="58">
        <f>E196+Tableau1[[#This Row],[Entrées]]-Tableau1[[#This Row],[Sorties]]</f>
        <v>8</v>
      </c>
    </row>
    <row r="197" spans="1:8" x14ac:dyDescent="0.3">
      <c r="A197" s="36" t="str">
        <f>Tableau1[[#This Row],[Code Barre]]&amp;Tableau1[[#This Row],[BOX]]&amp;Tableau1[[#This Row],[Compartiment]]</f>
        <v>40 28 871 0336Box 7Comp 3</v>
      </c>
      <c r="B197" s="36" t="s">
        <v>254</v>
      </c>
      <c r="C197" s="52" t="s">
        <v>186</v>
      </c>
      <c r="D197" s="52" t="s">
        <v>178</v>
      </c>
      <c r="E197" s="53">
        <v>8</v>
      </c>
      <c r="F197" s="56"/>
      <c r="G197" s="56"/>
      <c r="H197" s="58">
        <f>E197+Tableau1[[#This Row],[Entrées]]-Tableau1[[#This Row],[Sorties]]</f>
        <v>8</v>
      </c>
    </row>
    <row r="198" spans="1:8" x14ac:dyDescent="0.3">
      <c r="A198" s="36" t="str">
        <f>Tableau1[[#This Row],[Code Barre]]&amp;Tableau1[[#This Row],[BOX]]&amp;Tableau1[[#This Row],[Compartiment]]</f>
        <v>40 28 871 0340Box 7Comp 3</v>
      </c>
      <c r="B198" s="36" t="s">
        <v>264</v>
      </c>
      <c r="C198" s="52" t="s">
        <v>186</v>
      </c>
      <c r="D198" s="52" t="s">
        <v>178</v>
      </c>
      <c r="E198" s="53">
        <v>7</v>
      </c>
      <c r="F198" s="56"/>
      <c r="G198" s="56"/>
      <c r="H198" s="58">
        <f>E198+Tableau1[[#This Row],[Entrées]]-Tableau1[[#This Row],[Sorties]]</f>
        <v>7</v>
      </c>
    </row>
    <row r="199" spans="1:8" x14ac:dyDescent="0.3">
      <c r="A199" s="36" t="str">
        <f>Tableau1[[#This Row],[Code Barre]]&amp;Tableau1[[#This Row],[BOX]]&amp;Tableau1[[#This Row],[Compartiment]]</f>
        <v>40 28 871 0446Box 7Comp 3</v>
      </c>
      <c r="B199" s="36" t="s">
        <v>255</v>
      </c>
      <c r="C199" s="52" t="s">
        <v>186</v>
      </c>
      <c r="D199" s="52" t="s">
        <v>178</v>
      </c>
      <c r="E199" s="53">
        <v>23</v>
      </c>
      <c r="F199" s="56"/>
      <c r="G199" s="56"/>
      <c r="H199" s="58">
        <f>E199+Tableau1[[#This Row],[Entrées]]-Tableau1[[#This Row],[Sorties]]</f>
        <v>23</v>
      </c>
    </row>
    <row r="200" spans="1:8" x14ac:dyDescent="0.3">
      <c r="A200" s="36" t="str">
        <f>Tableau1[[#This Row],[Code Barre]]&amp;Tableau1[[#This Row],[BOX]]&amp;Tableau1[[#This Row],[Compartiment]]</f>
        <v>40 28 871 0447Box 7Comp 3</v>
      </c>
      <c r="B200" s="36" t="s">
        <v>257</v>
      </c>
      <c r="C200" s="52" t="s">
        <v>186</v>
      </c>
      <c r="D200" s="52" t="s">
        <v>178</v>
      </c>
      <c r="E200" s="53">
        <v>24</v>
      </c>
      <c r="F200" s="56"/>
      <c r="G200" s="56"/>
      <c r="H200" s="58">
        <f>E200+Tableau1[[#This Row],[Entrées]]-Tableau1[[#This Row],[Sorties]]</f>
        <v>24</v>
      </c>
    </row>
    <row r="201" spans="1:8" x14ac:dyDescent="0.3">
      <c r="A201" s="36" t="str">
        <f>Tableau1[[#This Row],[Code Barre]]&amp;Tableau1[[#This Row],[BOX]]&amp;Tableau1[[#This Row],[Compartiment]]</f>
        <v>40 28 954 3275Box 7Comp 3</v>
      </c>
      <c r="B201" s="36" t="s">
        <v>265</v>
      </c>
      <c r="C201" s="52" t="s">
        <v>186</v>
      </c>
      <c r="D201" s="52" t="s">
        <v>178</v>
      </c>
      <c r="E201" s="53">
        <v>10</v>
      </c>
      <c r="F201" s="56"/>
      <c r="G201" s="56"/>
      <c r="H201" s="58">
        <f>E201+Tableau1[[#This Row],[Entrées]]-Tableau1[[#This Row],[Sorties]]</f>
        <v>10</v>
      </c>
    </row>
    <row r="202" spans="1:8" x14ac:dyDescent="0.3">
      <c r="A202" s="36" t="str">
        <f>Tableau1[[#This Row],[Code Barre]]&amp;Tableau1[[#This Row],[BOX]]&amp;Tableau1[[#This Row],[Compartiment]]</f>
        <v>40 28 971 0420Box 7Comp 3</v>
      </c>
      <c r="B202" s="36" t="s">
        <v>256</v>
      </c>
      <c r="C202" s="52" t="s">
        <v>186</v>
      </c>
      <c r="D202" s="52" t="s">
        <v>178</v>
      </c>
      <c r="E202" s="53">
        <v>10</v>
      </c>
      <c r="F202" s="56"/>
      <c r="G202" s="56"/>
      <c r="H202" s="58">
        <f>E202+Tableau1[[#This Row],[Entrées]]-Tableau1[[#This Row],[Sorties]]</f>
        <v>10</v>
      </c>
    </row>
    <row r="203" spans="1:8" x14ac:dyDescent="0.3">
      <c r="A203" s="36" t="str">
        <f>Tableau1[[#This Row],[Code Barre]]&amp;Tableau1[[#This Row],[BOX]]&amp;Tableau1[[#This Row],[Compartiment]]</f>
        <v>40 28 971 0421Box 7Comp 3</v>
      </c>
      <c r="B203" s="36" t="s">
        <v>258</v>
      </c>
      <c r="C203" s="52" t="s">
        <v>186</v>
      </c>
      <c r="D203" s="52" t="s">
        <v>178</v>
      </c>
      <c r="E203" s="53">
        <v>10</v>
      </c>
      <c r="F203" s="56"/>
      <c r="G203" s="56"/>
      <c r="H203" s="58">
        <f>E203+Tableau1[[#This Row],[Entrées]]-Tableau1[[#This Row],[Sorties]]</f>
        <v>10</v>
      </c>
    </row>
    <row r="204" spans="1:8" x14ac:dyDescent="0.3">
      <c r="A204" s="36" t="str">
        <f>Tableau1[[#This Row],[Code Barre]]&amp;Tableau1[[#This Row],[BOX]]&amp;Tableau1[[#This Row],[Compartiment]]</f>
        <v>40 28 871 0453Box 7Comp 4</v>
      </c>
      <c r="B204" s="36" t="s">
        <v>267</v>
      </c>
      <c r="C204" s="52" t="s">
        <v>186</v>
      </c>
      <c r="D204" s="52" t="s">
        <v>179</v>
      </c>
      <c r="E204" s="53">
        <v>18</v>
      </c>
      <c r="F204" s="56"/>
      <c r="G204" s="56"/>
      <c r="H204" s="58">
        <f>E204+Tableau1[[#This Row],[Entrées]]-Tableau1[[#This Row],[Sorties]]</f>
        <v>18</v>
      </c>
    </row>
  </sheetData>
  <sortState ref="A3:H203">
    <sortCondition ref="C3"/>
    <sortCondition ref="D3"/>
    <sortCondition ref="B3"/>
  </sortState>
  <conditionalFormatting sqref="B8:B11">
    <cfRule type="dataBar" priority="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B8:B11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B11">
    <cfRule type="dataBar" priority="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B12:B14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B14">
    <cfRule type="dataBar" priority="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B12:B14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B15:B19">
    <cfRule type="dataBar" priority="7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B15:B19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:B19">
    <cfRule type="dataBar" priority="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B25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B37">
    <cfRule type="dataBar" priority="5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B33:B37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3:B37">
    <cfRule type="dataBar" priority="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B38:B42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2">
    <cfRule type="dataBar" priority="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B43:B48">
    <cfRule type="dataBar" priority="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B43:B48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B48">
    <cfRule type="dataBar" priority="5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B49:B54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B54">
    <cfRule type="dataBar" priority="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B49:B54">
    <cfRule type="dataBar" priority="4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B55:B59">
    <cfRule type="dataBar" priority="3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B55:B59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B59"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B60:B69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0:B69">
    <cfRule type="dataBar" priority="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B70:B73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B70:B73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:B73">
    <cfRule type="dataBar" priority="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B74:B82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4:B82">
    <cfRule type="dataBar" priority="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B74:B82">
    <cfRule type="dataBar" priority="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B83:B98">
    <cfRule type="dataBar" priority="1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B83:B98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3:B98">
    <cfRule type="dataBar" priority="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B99:B105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B111:B126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B5">
    <cfRule type="dataBar" priority="655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B5">
    <cfRule type="colorScale" priority="65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dataBar" priority="65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E8:G11">
    <cfRule type="dataBar" priority="659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E8:G11">
    <cfRule type="dataBar" priority="65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E12:G14">
    <cfRule type="dataBar" priority="66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E12:G14">
    <cfRule type="dataBar" priority="6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E15:G19">
    <cfRule type="dataBar" priority="660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E15:G19">
    <cfRule type="dataBar" priority="66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E33:G37">
    <cfRule type="dataBar" priority="661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E33:G37">
    <cfRule type="dataBar" priority="66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E38:G42">
    <cfRule type="dataBar" priority="66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E43:G48">
    <cfRule type="dataBar" priority="66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E43:G48">
    <cfRule type="dataBar" priority="66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E49:G54">
    <cfRule type="dataBar" priority="66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E49:G54">
    <cfRule type="dataBar" priority="66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E55:G59">
    <cfRule type="dataBar" priority="663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E55:G59">
    <cfRule type="dataBar" priority="66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E60:G69">
    <cfRule type="dataBar" priority="6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E70:G73">
    <cfRule type="dataBar" priority="663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E70:G73">
    <cfRule type="dataBar" priority="6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E74:G82">
    <cfRule type="dataBar" priority="66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E74:G82">
    <cfRule type="dataBar" priority="6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E83:G98">
    <cfRule type="dataBar" priority="664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E83:G98">
    <cfRule type="dataBar" priority="6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E99:G105">
    <cfRule type="dataBar" priority="66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E99:G110">
    <cfRule type="dataBar" priority="6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E3:G4">
    <cfRule type="dataBar" priority="665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E3:G4">
    <cfRule type="dataBar" priority="66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E5:G5">
    <cfRule type="dataBar" priority="666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E5:G5">
    <cfRule type="dataBar" priority="66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B6:B7">
    <cfRule type="colorScale" priority="66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:B7">
    <cfRule type="dataBar" priority="66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E6:G7">
    <cfRule type="dataBar" priority="66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B25:B27">
    <cfRule type="dataBar" priority="668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B25:B27">
    <cfRule type="colorScale" priority="66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:B27">
    <cfRule type="dataBar" priority="6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E25:G27">
    <cfRule type="dataBar" priority="669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E25:G27">
    <cfRule type="dataBar" priority="66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B20:B24">
    <cfRule type="colorScale" priority="67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0:B24">
    <cfRule type="dataBar" priority="67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E20:G24">
    <cfRule type="dataBar" priority="67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B28:B32">
    <cfRule type="colorScale" priority="67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:B32">
    <cfRule type="dataBar" priority="67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B28:B32">
    <cfRule type="dataBar" priority="67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E28:G32">
    <cfRule type="dataBar" priority="67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E28:G32">
    <cfRule type="dataBar" priority="67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:B3 B4 A4:A150">
    <cfRule type="colorScale" priority="6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B3 B4 A4:A150">
    <cfRule type="dataBar" priority="67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B3 B4 A4:A150">
    <cfRule type="dataBar" priority="67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E3:H204">
    <cfRule type="dataBar" priority="718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718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718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71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E1048576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{CF3594B4-7365-4B91-A4CB-6195E49A4D14}</x14:id>
        </ext>
      </extLst>
    </cfRule>
  </conditionalFormatting>
  <conditionalFormatting sqref="F1:F104857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{B26B76EB-30FD-4F12-B94C-E4164B6EDBA1}</x14:id>
        </ext>
      </extLst>
    </cfRule>
  </conditionalFormatting>
  <conditionalFormatting sqref="G1:G104857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{4270C6B4-D1F5-460B-87A5-CC10E0FC2709}</x14:id>
        </ext>
      </extLst>
    </cfRule>
  </conditionalFormatting>
  <conditionalFormatting sqref="H1:H1048576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{7FB4DE67-F62B-4EB6-AD45-AE108D38EC19}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B38:B42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B60:B69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B99:B105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B99:B110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B111:B126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E38:G42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E60:G69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E99:G105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E99:G110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B6:B7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E6:G7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B20:B24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E20:G24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E3:H204</xm:sqref>
        </x14:conditionalFormatting>
        <x14:conditionalFormatting xmlns:xm="http://schemas.microsoft.com/office/excel/2006/main">
          <x14:cfRule type="dataBar" id="{CF3594B4-7365-4B91-A4CB-6195E49A4D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E1:E1048576</xm:sqref>
        </x14:conditionalFormatting>
        <x14:conditionalFormatting xmlns:xm="http://schemas.microsoft.com/office/excel/2006/main">
          <x14:cfRule type="dataBar" id="{B26B76EB-30FD-4F12-B94C-E4164B6EDB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F1:F1048576</xm:sqref>
        </x14:conditionalFormatting>
        <x14:conditionalFormatting xmlns:xm="http://schemas.microsoft.com/office/excel/2006/main">
          <x14:cfRule type="dataBar" id="{4270C6B4-D1F5-460B-87A5-CC10E0FC270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G1:G1048576</xm:sqref>
        </x14:conditionalFormatting>
        <x14:conditionalFormatting xmlns:xm="http://schemas.microsoft.com/office/excel/2006/main">
          <x14:cfRule type="dataBar" id="{7FB4DE67-F62B-4EB6-AD45-AE108D38EC1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H1:H1048576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F18" sqref="F18"/>
    </sheetView>
  </sheetViews>
  <sheetFormatPr baseColWidth="10" defaultRowHeight="14.4" x14ac:dyDescent="0.3"/>
  <cols>
    <col min="1" max="1" width="18.5546875" customWidth="1"/>
  </cols>
  <sheetData>
    <row r="1" spans="1:6" x14ac:dyDescent="0.3">
      <c r="A1" s="88" t="s">
        <v>202</v>
      </c>
      <c r="B1" s="88"/>
      <c r="C1" s="88"/>
      <c r="D1" s="88"/>
    </row>
    <row r="2" spans="1:6" x14ac:dyDescent="0.3">
      <c r="A2" s="41"/>
      <c r="B2" s="42">
        <f>SUM(Tableau2[Entrées])</f>
        <v>10</v>
      </c>
      <c r="C2" s="43">
        <f>SUM(Tableau2[Sorties])</f>
        <v>5</v>
      </c>
      <c r="D2" s="41"/>
    </row>
    <row r="3" spans="1:6" x14ac:dyDescent="0.3">
      <c r="A3" t="s">
        <v>200</v>
      </c>
      <c r="B3" t="s">
        <v>220</v>
      </c>
      <c r="C3" t="s">
        <v>221</v>
      </c>
      <c r="D3" t="s">
        <v>197</v>
      </c>
      <c r="E3" t="s">
        <v>198</v>
      </c>
      <c r="F3" t="s">
        <v>203</v>
      </c>
    </row>
    <row r="4" spans="1:6" x14ac:dyDescent="0.3">
      <c r="A4" t="s">
        <v>92</v>
      </c>
      <c r="B4" t="s">
        <v>180</v>
      </c>
      <c r="C4" t="s">
        <v>176</v>
      </c>
      <c r="D4" s="39">
        <v>10</v>
      </c>
      <c r="E4" s="39"/>
      <c r="F4" s="40">
        <v>45390</v>
      </c>
    </row>
    <row r="5" spans="1:6" x14ac:dyDescent="0.3">
      <c r="A5" t="s">
        <v>92</v>
      </c>
      <c r="B5" t="s">
        <v>180</v>
      </c>
      <c r="C5" t="s">
        <v>176</v>
      </c>
      <c r="D5" s="39"/>
      <c r="E5" s="39">
        <v>5</v>
      </c>
      <c r="F5" s="40">
        <v>45390</v>
      </c>
    </row>
    <row r="6" spans="1:6" x14ac:dyDescent="0.3">
      <c r="A6" t="s">
        <v>92</v>
      </c>
      <c r="B6" t="s">
        <v>180</v>
      </c>
      <c r="C6" t="s">
        <v>176</v>
      </c>
      <c r="D6" s="39"/>
      <c r="E6" s="39"/>
      <c r="F6" s="40">
        <v>45390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GEMO</cp:lastModifiedBy>
  <dcterms:created xsi:type="dcterms:W3CDTF">2024-03-23T12:40:21Z</dcterms:created>
  <dcterms:modified xsi:type="dcterms:W3CDTF">2024-04-18T15:19:50Z</dcterms:modified>
</cp:coreProperties>
</file>