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5" windowWidth="15480" windowHeight="10470" activeTab="1"/>
  </bookViews>
  <sheets>
    <sheet name="Base" sheetId="2" r:id="rId1"/>
    <sheet name="Marge" sheetId="1" r:id="rId2"/>
    <sheet name="Feuil3" sheetId="3" r:id="rId3"/>
  </sheets>
  <definedNames>
    <definedName name="E_MODELES">Base!$E:$E</definedName>
    <definedName name="F_MOTORISATIONS">Base!$G:$G</definedName>
    <definedName name="I_MOTORISATIONS">Base!$G:$G</definedName>
  </definedNames>
  <calcPr calcId="144525" fullCalcOnLoad="1"/>
</workbook>
</file>

<file path=xl/calcChain.xml><?xml version="1.0" encoding="utf-8"?>
<calcChain xmlns="http://schemas.openxmlformats.org/spreadsheetml/2006/main">
  <c r="D25" i="1" l="1"/>
  <c r="D24" i="1"/>
  <c r="D26" i="1"/>
  <c r="D22" i="1"/>
  <c r="D6" i="1"/>
  <c r="D7" i="1" s="1"/>
  <c r="D8" i="1"/>
  <c r="F8" i="1" s="1"/>
  <c r="E11" i="1"/>
  <c r="E5" i="1"/>
  <c r="F18" i="1" s="1"/>
  <c r="D27" i="1"/>
  <c r="D23" i="1"/>
  <c r="F17" i="1" l="1"/>
  <c r="F16" i="1"/>
  <c r="E8" i="1"/>
  <c r="D12" i="1"/>
  <c r="E7" i="1"/>
  <c r="E6" i="1"/>
  <c r="E12" i="1" l="1"/>
  <c r="F12" i="1" l="1"/>
  <c r="E15" i="1"/>
  <c r="E19" i="1" l="1"/>
  <c r="F15" i="1"/>
  <c r="F19" i="1" l="1"/>
  <c r="D21" i="1"/>
  <c r="D30" i="1" s="1"/>
  <c r="F30" i="1" l="1"/>
  <c r="D32" i="1"/>
  <c r="D33" i="1" s="1"/>
  <c r="F33" i="1" s="1"/>
</calcChain>
</file>

<file path=xl/sharedStrings.xml><?xml version="1.0" encoding="utf-8"?>
<sst xmlns="http://schemas.openxmlformats.org/spreadsheetml/2006/main" count="218" uniqueCount="160">
  <si>
    <t>N° VN</t>
  </si>
  <si>
    <t>MODELE</t>
  </si>
  <si>
    <t>STOCK</t>
  </si>
  <si>
    <t>NOM</t>
  </si>
  <si>
    <t>REPRISE</t>
  </si>
  <si>
    <t xml:space="preserve">                            CLIENT</t>
  </si>
  <si>
    <t xml:space="preserve">                         VENDEUR</t>
  </si>
  <si>
    <t>VENDEUR</t>
  </si>
  <si>
    <t xml:space="preserve">                       FINANCEMENT</t>
  </si>
  <si>
    <t>CREDIT</t>
  </si>
  <si>
    <t>MONTANT</t>
  </si>
  <si>
    <t>MARGE HT</t>
  </si>
  <si>
    <t>COMMISSION</t>
  </si>
  <si>
    <t>GRAVAGE</t>
  </si>
  <si>
    <t>COM CREDIT</t>
  </si>
  <si>
    <t>COM TOTALE</t>
  </si>
  <si>
    <t xml:space="preserve">                        COMMISSION</t>
  </si>
  <si>
    <t>ASSURANCES</t>
  </si>
  <si>
    <t xml:space="preserve">                   FEUILLE DE MARGE</t>
  </si>
  <si>
    <t xml:space="preserve">                VEHICULE</t>
  </si>
  <si>
    <t>BONUS ASS</t>
  </si>
  <si>
    <t>SIGNATURE VENDEUR</t>
  </si>
  <si>
    <t>SIGNATURE DIRECTION</t>
  </si>
  <si>
    <t>PRIME SPECIALE</t>
  </si>
  <si>
    <t>PRIX D'ACHAT</t>
  </si>
  <si>
    <t>MARGE €</t>
  </si>
  <si>
    <t>MARGE REST €</t>
  </si>
  <si>
    <t>PRIX TARIF</t>
  </si>
  <si>
    <t xml:space="preserve">                          GRAVAGES</t>
  </si>
  <si>
    <t>PRIX DE VENTE CLIENT*</t>
  </si>
  <si>
    <t>* prix de vente hors accessoires, frais d'immatriculation et gravage</t>
  </si>
  <si>
    <t>HT</t>
  </si>
  <si>
    <t>TRANSFERT VO</t>
  </si>
  <si>
    <t>CADEAUX</t>
  </si>
  <si>
    <t>MARQUE</t>
  </si>
  <si>
    <t xml:space="preserve">            VENTE</t>
  </si>
  <si>
    <t>TTC</t>
  </si>
  <si>
    <t>REMISE TTC</t>
  </si>
  <si>
    <t>DATE CDE</t>
  </si>
  <si>
    <t>CHOIX</t>
  </si>
  <si>
    <t>OUI</t>
  </si>
  <si>
    <t>NON</t>
  </si>
  <si>
    <t>Date d'entrée en Stk</t>
  </si>
  <si>
    <t>ORGANISME</t>
  </si>
  <si>
    <t>Mt Financé</t>
  </si>
  <si>
    <t>Mt Eligible</t>
  </si>
  <si>
    <t>Nbr Assurances</t>
  </si>
  <si>
    <t>Nbre Ass</t>
  </si>
  <si>
    <t>MOTORISATION</t>
  </si>
  <si>
    <t>VERSION</t>
  </si>
  <si>
    <t>MODELES</t>
  </si>
  <si>
    <t>MOTORISATIONS</t>
  </si>
  <si>
    <t>PRIME</t>
  </si>
  <si>
    <t>CARTE VDR</t>
  </si>
  <si>
    <t>ICARE</t>
  </si>
  <si>
    <t>GRAV CLUB</t>
  </si>
  <si>
    <t>GRAV CAPITAL</t>
  </si>
  <si>
    <t>Charges Soc / Comm</t>
  </si>
  <si>
    <t>#NA</t>
  </si>
  <si>
    <t>MRK1</t>
  </si>
  <si>
    <t>M1</t>
  </si>
  <si>
    <t>M2</t>
  </si>
  <si>
    <t>V1</t>
  </si>
  <si>
    <t>V2</t>
  </si>
  <si>
    <t>V3</t>
  </si>
  <si>
    <t>V4</t>
  </si>
  <si>
    <t>V5</t>
  </si>
  <si>
    <t>V6</t>
  </si>
  <si>
    <t>MO1</t>
  </si>
  <si>
    <t>MO2</t>
  </si>
  <si>
    <t>MO3</t>
  </si>
  <si>
    <t>MO4</t>
  </si>
  <si>
    <t>MO5</t>
  </si>
  <si>
    <t>MO6</t>
  </si>
  <si>
    <t>MO7</t>
  </si>
  <si>
    <t>MO8</t>
  </si>
  <si>
    <t>MO9</t>
  </si>
  <si>
    <t>MO10</t>
  </si>
  <si>
    <t>MO11</t>
  </si>
  <si>
    <t>MO12</t>
  </si>
  <si>
    <t>MO13</t>
  </si>
  <si>
    <t>MO14</t>
  </si>
  <si>
    <t>MO15</t>
  </si>
  <si>
    <t>MO16</t>
  </si>
  <si>
    <t>MO17</t>
  </si>
  <si>
    <t>MO18</t>
  </si>
  <si>
    <t>MO19</t>
  </si>
  <si>
    <t>MO20</t>
  </si>
  <si>
    <t>MO21</t>
  </si>
  <si>
    <t>MO22</t>
  </si>
  <si>
    <t>MO23</t>
  </si>
  <si>
    <t>MO24</t>
  </si>
  <si>
    <t>VER1</t>
  </si>
  <si>
    <t>VER2</t>
  </si>
  <si>
    <t>VER3</t>
  </si>
  <si>
    <t>VER4</t>
  </si>
  <si>
    <t>VER5</t>
  </si>
  <si>
    <t>VER6</t>
  </si>
  <si>
    <t>VER7</t>
  </si>
  <si>
    <t>VER8</t>
  </si>
  <si>
    <t>VER9</t>
  </si>
  <si>
    <t>VER10</t>
  </si>
  <si>
    <t>VER11</t>
  </si>
  <si>
    <t>VER12</t>
  </si>
  <si>
    <t>VER13</t>
  </si>
  <si>
    <t>VER14</t>
  </si>
  <si>
    <t>VER15</t>
  </si>
  <si>
    <t>VER16</t>
  </si>
  <si>
    <t>VER17</t>
  </si>
  <si>
    <t>VER18</t>
  </si>
  <si>
    <t>VER19</t>
  </si>
  <si>
    <t>VER20</t>
  </si>
  <si>
    <t>VER21</t>
  </si>
  <si>
    <t>VER22</t>
  </si>
  <si>
    <t>VER23</t>
  </si>
  <si>
    <t>MOT1</t>
  </si>
  <si>
    <t>MOT2</t>
  </si>
  <si>
    <t>MOT3</t>
  </si>
  <si>
    <t>MOT4</t>
  </si>
  <si>
    <t>MOT5</t>
  </si>
  <si>
    <t>MOT6</t>
  </si>
  <si>
    <t>MOT7</t>
  </si>
  <si>
    <t>MOT8</t>
  </si>
  <si>
    <t>MOT9</t>
  </si>
  <si>
    <t>MOT10</t>
  </si>
  <si>
    <t>MOT11</t>
  </si>
  <si>
    <t>MOT12</t>
  </si>
  <si>
    <t>MOT13</t>
  </si>
  <si>
    <t>MOT14</t>
  </si>
  <si>
    <t>MOT15</t>
  </si>
  <si>
    <t>MOT16</t>
  </si>
  <si>
    <t>MOT17</t>
  </si>
  <si>
    <t>MOT18</t>
  </si>
  <si>
    <t>MOT19</t>
  </si>
  <si>
    <t>MOT20</t>
  </si>
  <si>
    <t>MOT21</t>
  </si>
  <si>
    <t>MOT22</t>
  </si>
  <si>
    <t>MOT23</t>
  </si>
  <si>
    <t>VER24</t>
  </si>
  <si>
    <t>VER25</t>
  </si>
  <si>
    <t>VER26</t>
  </si>
  <si>
    <t>VER27</t>
  </si>
  <si>
    <t>VER28</t>
  </si>
  <si>
    <t>VER29</t>
  </si>
  <si>
    <t>VER30</t>
  </si>
  <si>
    <t>VER31</t>
  </si>
  <si>
    <t>VER32</t>
  </si>
  <si>
    <t>VER33</t>
  </si>
  <si>
    <t>VER34</t>
  </si>
  <si>
    <t>VER35</t>
  </si>
  <si>
    <t>VER36</t>
  </si>
  <si>
    <t>VER37</t>
  </si>
  <si>
    <t>VER38</t>
  </si>
  <si>
    <t>VER39</t>
  </si>
  <si>
    <t>VER40</t>
  </si>
  <si>
    <t>BCQ1</t>
  </si>
  <si>
    <t>BCQ2</t>
  </si>
  <si>
    <t>BCQ3</t>
  </si>
  <si>
    <t>V7</t>
  </si>
  <si>
    <t>V8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</si>
</sst>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5" x14ac:knownFonts="1">
    <font>
      <sz val="10"/>
      <name val="Arial"/>
    </font>
    <font>
      <sz val="16"/>
      <name val="Arial"/>
    </font>
    <font>
      <sz val="14"/>
      <name val="Arial"/>
    </font>
    <font>
      <sz val="24"/>
      <name val="Arial"/>
    </font>
    <font>
      <sz val="8"/>
      <name val="Arial"/>
    </font>
    <font>
      <b/>
      <sz val="14"/>
      <name val="Arial"/>
      <family val="2"/>
    </font>
    <font>
      <sz val="16"/>
      <name val="Arial"/>
      <family val="2"/>
    </font>
    <font>
      <sz val="12"/>
      <name val="Arial"/>
      <family val="2"/>
    </font>
    <font>
      <sz val="14"/>
      <name val="Arial"/>
      <family val="2"/>
    </font>
    <font>
      <sz val="10"/>
      <name val="Arial"/>
      <family val="2"/>
    </font>
    <font>
      <sz val="14"/>
      <color rgb="FFFF0000"/>
      <name val="Arial"/>
      <family val="2"/>
    </font>
    <font>
      <sz val="10"/>
      <color rgb="FFFF0000"/>
      <name val="Arial"/>
      <family val="2"/>
    </font>
    <font>
      <sz val="14"/>
      <color rgb="FF33CC33"/>
      <name val="Arial"/>
      <family val="2"/>
    </font>
    <font>
      <sz val="10"/>
      <color rgb="FF33CC33"/>
      <name val="Arial"/>
      <family val="2"/>
    </font>
    <font>
      <sz val="14"/>
      <color rgb="FF7030A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0" xfId="0" applyFont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6" xfId="0" applyFont="1" applyBorder="1"/>
    <xf numFmtId="0" fontId="2" fillId="2" borderId="7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center"/>
    </xf>
    <xf numFmtId="0" fontId="1" fillId="2" borderId="6" xfId="0" applyFont="1" applyFill="1" applyBorder="1"/>
    <xf numFmtId="0" fontId="1" fillId="2" borderId="2" xfId="0" applyFont="1" applyFill="1" applyBorder="1"/>
    <xf numFmtId="0" fontId="2" fillId="2" borderId="7" xfId="0" applyFont="1" applyFill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0" fillId="0" borderId="0" xfId="0" applyBorder="1"/>
    <xf numFmtId="0" fontId="0" fillId="0" borderId="9" xfId="0" applyBorder="1"/>
    <xf numFmtId="0" fontId="2" fillId="0" borderId="8" xfId="0" applyFont="1" applyBorder="1"/>
    <xf numFmtId="0" fontId="2" fillId="0" borderId="12" xfId="0" applyFont="1" applyBorder="1"/>
    <xf numFmtId="0" fontId="2" fillId="0" borderId="11" xfId="0" applyFont="1" applyBorder="1"/>
    <xf numFmtId="0" fontId="2" fillId="0" borderId="10" xfId="0" applyFont="1" applyBorder="1"/>
    <xf numFmtId="0" fontId="2" fillId="0" borderId="9" xfId="0" applyFont="1" applyBorder="1"/>
    <xf numFmtId="0" fontId="2" fillId="2" borderId="7" xfId="0" applyFont="1" applyFill="1" applyBorder="1"/>
    <xf numFmtId="0" fontId="2" fillId="2" borderId="5" xfId="0" applyFont="1" applyFill="1" applyBorder="1"/>
    <xf numFmtId="0" fontId="4" fillId="0" borderId="1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164" fontId="2" fillId="0" borderId="4" xfId="0" applyNumberFormat="1" applyFont="1" applyBorder="1"/>
    <xf numFmtId="10" fontId="2" fillId="0" borderId="0" xfId="0" applyNumberFormat="1" applyFont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14" fontId="2" fillId="4" borderId="4" xfId="0" applyNumberFormat="1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0" fillId="0" borderId="0" xfId="0" applyAlignment="1">
      <alignment horizontal="center"/>
    </xf>
    <xf numFmtId="10" fontId="0" fillId="0" borderId="0" xfId="0" applyNumberFormat="1"/>
    <xf numFmtId="164" fontId="2" fillId="5" borderId="4" xfId="0" applyNumberFormat="1" applyFont="1" applyFill="1" applyBorder="1"/>
    <xf numFmtId="164" fontId="2" fillId="0" borderId="4" xfId="0" applyNumberFormat="1" applyFont="1" applyFill="1" applyBorder="1" applyAlignment="1">
      <alignment horizontal="center"/>
    </xf>
    <xf numFmtId="164" fontId="2" fillId="0" borderId="4" xfId="0" applyNumberFormat="1" applyFont="1" applyFill="1" applyBorder="1"/>
    <xf numFmtId="164" fontId="2" fillId="4" borderId="4" xfId="0" applyNumberFormat="1" applyFont="1" applyFill="1" applyBorder="1" applyAlignment="1">
      <alignment horizontal="center"/>
    </xf>
    <xf numFmtId="4" fontId="2" fillId="0" borderId="4" xfId="0" applyNumberFormat="1" applyFont="1" applyFill="1" applyBorder="1"/>
    <xf numFmtId="0" fontId="10" fillId="0" borderId="4" xfId="0" applyFont="1" applyBorder="1" applyAlignment="1">
      <alignment horizontal="center"/>
    </xf>
    <xf numFmtId="164" fontId="10" fillId="0" borderId="4" xfId="0" applyNumberFormat="1" applyFont="1" applyFill="1" applyBorder="1"/>
    <xf numFmtId="10" fontId="11" fillId="0" borderId="0" xfId="0" applyNumberFormat="1" applyFont="1"/>
    <xf numFmtId="0" fontId="12" fillId="0" borderId="4" xfId="0" applyFont="1" applyBorder="1" applyAlignment="1">
      <alignment horizontal="center"/>
    </xf>
    <xf numFmtId="10" fontId="13" fillId="0" borderId="0" xfId="0" applyNumberFormat="1" applyFont="1"/>
    <xf numFmtId="164" fontId="12" fillId="0" borderId="4" xfId="0" applyNumberFormat="1" applyFont="1" applyFill="1" applyBorder="1" applyAlignment="1">
      <alignment horizontal="center"/>
    </xf>
    <xf numFmtId="164" fontId="12" fillId="0" borderId="5" xfId="0" applyNumberFormat="1" applyFont="1" applyFill="1" applyBorder="1"/>
    <xf numFmtId="164" fontId="2" fillId="4" borderId="4" xfId="0" applyNumberFormat="1" applyFont="1" applyFill="1" applyBorder="1"/>
    <xf numFmtId="10" fontId="0" fillId="3" borderId="0" xfId="0" applyNumberFormat="1" applyFill="1"/>
    <xf numFmtId="164" fontId="2" fillId="4" borderId="3" xfId="0" applyNumberFormat="1" applyFont="1" applyFill="1" applyBorder="1" applyAlignment="1">
      <alignment horizontal="right"/>
    </xf>
    <xf numFmtId="164" fontId="2" fillId="0" borderId="4" xfId="0" applyNumberFormat="1" applyFont="1" applyBorder="1" applyAlignment="1">
      <alignment horizontal="right"/>
    </xf>
    <xf numFmtId="164" fontId="2" fillId="5" borderId="4" xfId="0" applyNumberFormat="1" applyFont="1" applyFill="1" applyBorder="1" applyAlignment="1">
      <alignment horizontal="right"/>
    </xf>
    <xf numFmtId="164" fontId="10" fillId="0" borderId="4" xfId="0" applyNumberFormat="1" applyFont="1" applyFill="1" applyBorder="1" applyAlignment="1">
      <alignment horizontal="right"/>
    </xf>
    <xf numFmtId="164" fontId="2" fillId="0" borderId="4" xfId="0" applyNumberFormat="1" applyFont="1" applyFill="1" applyBorder="1" applyAlignment="1">
      <alignment horizontal="right"/>
    </xf>
    <xf numFmtId="164" fontId="2" fillId="4" borderId="4" xfId="0" applyNumberFormat="1" applyFont="1" applyFill="1" applyBorder="1" applyAlignment="1">
      <alignment horizontal="right"/>
    </xf>
    <xf numFmtId="164" fontId="12" fillId="0" borderId="4" xfId="0" applyNumberFormat="1" applyFont="1" applyFill="1" applyBorder="1" applyAlignment="1">
      <alignment horizontal="right"/>
    </xf>
    <xf numFmtId="0" fontId="2" fillId="2" borderId="5" xfId="0" applyFont="1" applyFill="1" applyBorder="1" applyAlignment="1">
      <alignment horizontal="right"/>
    </xf>
    <xf numFmtId="164" fontId="5" fillId="0" borderId="4" xfId="0" applyNumberFormat="1" applyFont="1" applyBorder="1" applyAlignment="1">
      <alignment horizontal="right"/>
    </xf>
    <xf numFmtId="0" fontId="8" fillId="0" borderId="13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4" fontId="2" fillId="0" borderId="4" xfId="0" applyNumberFormat="1" applyFont="1" applyFill="1" applyBorder="1" applyAlignment="1">
      <alignment horizontal="right"/>
    </xf>
    <xf numFmtId="164" fontId="2" fillId="4" borderId="15" xfId="0" applyNumberFormat="1" applyFont="1" applyFill="1" applyBorder="1" applyAlignment="1">
      <alignment horizontal="right"/>
    </xf>
    <xf numFmtId="0" fontId="14" fillId="0" borderId="5" xfId="0" applyFont="1" applyBorder="1" applyAlignment="1">
      <alignment horizontal="center"/>
    </xf>
    <xf numFmtId="164" fontId="14" fillId="0" borderId="3" xfId="0" applyNumberFormat="1" applyFont="1" applyFill="1" applyBorder="1" applyAlignment="1">
      <alignment horizontal="right"/>
    </xf>
    <xf numFmtId="0" fontId="5" fillId="0" borderId="4" xfId="0" applyFont="1" applyFill="1" applyBorder="1" applyAlignment="1">
      <alignment horizontal="center"/>
    </xf>
    <xf numFmtId="164" fontId="5" fillId="0" borderId="4" xfId="0" applyNumberFormat="1" applyFont="1" applyFill="1" applyBorder="1" applyAlignment="1">
      <alignment horizontal="right"/>
    </xf>
    <xf numFmtId="14" fontId="5" fillId="0" borderId="4" xfId="0" applyNumberFormat="1" applyFont="1" applyFill="1" applyBorder="1" applyAlignment="1">
      <alignment horizontal="center"/>
    </xf>
    <xf numFmtId="164" fontId="7" fillId="0" borderId="4" xfId="0" applyNumberFormat="1" applyFont="1" applyBorder="1" applyAlignment="1">
      <alignment horizontal="right"/>
    </xf>
    <xf numFmtId="14" fontId="5" fillId="3" borderId="1" xfId="0" applyNumberFormat="1" applyFont="1" applyFill="1" applyBorder="1" applyAlignment="1">
      <alignment horizontal="center"/>
    </xf>
    <xf numFmtId="0" fontId="9" fillId="0" borderId="11" xfId="0" applyFont="1" applyBorder="1"/>
    <xf numFmtId="0" fontId="9" fillId="0" borderId="12" xfId="0" applyFont="1" applyBorder="1"/>
    <xf numFmtId="0" fontId="9" fillId="0" borderId="10" xfId="0" applyFont="1" applyBorder="1"/>
    <xf numFmtId="0" fontId="9" fillId="0" borderId="9" xfId="0" applyFont="1" applyBorder="1"/>
    <xf numFmtId="0" fontId="0" fillId="0" borderId="7" xfId="0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33CC33"/>
      <color rgb="FF99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workbookViewId="0">
      <selection activeCell="B10" sqref="B10"/>
    </sheetView>
  </sheetViews>
  <sheetFormatPr baseColWidth="10" defaultRowHeight="12.75" x14ac:dyDescent="0.2"/>
  <cols>
    <col min="5" max="5" width="15.7109375" bestFit="1" customWidth="1"/>
    <col min="6" max="6" width="15.7109375" customWidth="1"/>
    <col min="7" max="7" width="16.140625" bestFit="1" customWidth="1"/>
    <col min="8" max="8" width="20.7109375" bestFit="1" customWidth="1"/>
  </cols>
  <sheetData>
    <row r="1" spans="1:12" x14ac:dyDescent="0.2">
      <c r="A1" s="83" t="s">
        <v>34</v>
      </c>
      <c r="B1" s="84" t="s">
        <v>7</v>
      </c>
      <c r="C1" s="84" t="s">
        <v>59</v>
      </c>
      <c r="E1" s="40" t="s">
        <v>50</v>
      </c>
      <c r="F1" s="40" t="s">
        <v>49</v>
      </c>
      <c r="G1" s="40" t="s">
        <v>51</v>
      </c>
      <c r="H1" s="40" t="s">
        <v>49</v>
      </c>
      <c r="J1" s="40" t="s">
        <v>43</v>
      </c>
      <c r="K1" s="41" t="s">
        <v>47</v>
      </c>
      <c r="L1" t="s">
        <v>39</v>
      </c>
    </row>
    <row r="2" spans="1:12" x14ac:dyDescent="0.2">
      <c r="A2" s="80" t="s">
        <v>60</v>
      </c>
      <c r="B2" s="79" t="s">
        <v>62</v>
      </c>
      <c r="C2" s="40" t="s">
        <v>60</v>
      </c>
      <c r="E2" s="40" t="s">
        <v>68</v>
      </c>
      <c r="F2" s="40" t="s">
        <v>92</v>
      </c>
      <c r="G2" s="40" t="s">
        <v>115</v>
      </c>
      <c r="H2" s="40" t="s">
        <v>92</v>
      </c>
      <c r="J2" s="40" t="s">
        <v>155</v>
      </c>
      <c r="K2" s="42">
        <v>1</v>
      </c>
      <c r="L2" t="s">
        <v>40</v>
      </c>
    </row>
    <row r="3" spans="1:12" x14ac:dyDescent="0.2">
      <c r="A3" s="80" t="s">
        <v>60</v>
      </c>
      <c r="B3" s="79" t="s">
        <v>63</v>
      </c>
      <c r="C3" s="40" t="s">
        <v>61</v>
      </c>
      <c r="E3" s="40" t="s">
        <v>69</v>
      </c>
      <c r="F3" s="40" t="s">
        <v>93</v>
      </c>
      <c r="G3" s="40" t="s">
        <v>116</v>
      </c>
      <c r="H3" s="40" t="s">
        <v>93</v>
      </c>
      <c r="J3" s="40" t="s">
        <v>156</v>
      </c>
      <c r="K3" s="42">
        <v>2</v>
      </c>
      <c r="L3" t="s">
        <v>41</v>
      </c>
    </row>
    <row r="4" spans="1:12" x14ac:dyDescent="0.2">
      <c r="A4" s="80" t="s">
        <v>61</v>
      </c>
      <c r="B4" s="79" t="s">
        <v>64</v>
      </c>
      <c r="C4" s="40" t="s">
        <v>58</v>
      </c>
      <c r="E4" s="40" t="s">
        <v>70</v>
      </c>
      <c r="F4" s="40" t="s">
        <v>94</v>
      </c>
      <c r="G4" s="40" t="s">
        <v>117</v>
      </c>
      <c r="H4" s="40" t="s">
        <v>94</v>
      </c>
      <c r="J4" s="40" t="s">
        <v>157</v>
      </c>
      <c r="K4" s="42">
        <v>3</v>
      </c>
    </row>
    <row r="5" spans="1:12" x14ac:dyDescent="0.2">
      <c r="A5" s="80" t="s">
        <v>61</v>
      </c>
      <c r="B5" s="79" t="s">
        <v>65</v>
      </c>
      <c r="C5" s="40"/>
      <c r="E5" s="40" t="s">
        <v>71</v>
      </c>
      <c r="F5" s="40" t="s">
        <v>95</v>
      </c>
      <c r="G5" s="40" t="s">
        <v>118</v>
      </c>
      <c r="H5" s="40" t="s">
        <v>95</v>
      </c>
    </row>
    <row r="6" spans="1:12" x14ac:dyDescent="0.2">
      <c r="A6" s="80" t="s">
        <v>61</v>
      </c>
      <c r="B6" s="79" t="s">
        <v>66</v>
      </c>
      <c r="C6" s="40"/>
      <c r="E6" s="40" t="s">
        <v>72</v>
      </c>
      <c r="F6" s="40" t="s">
        <v>96</v>
      </c>
      <c r="G6" s="40" t="s">
        <v>119</v>
      </c>
      <c r="H6" s="40" t="s">
        <v>96</v>
      </c>
    </row>
    <row r="7" spans="1:12" x14ac:dyDescent="0.2">
      <c r="A7" s="80" t="s">
        <v>58</v>
      </c>
      <c r="B7" s="79" t="s">
        <v>67</v>
      </c>
      <c r="C7" s="40"/>
      <c r="E7" s="40" t="s">
        <v>73</v>
      </c>
      <c r="F7" s="40" t="s">
        <v>97</v>
      </c>
      <c r="G7" s="40" t="s">
        <v>120</v>
      </c>
      <c r="H7" s="40" t="s">
        <v>97</v>
      </c>
    </row>
    <row r="8" spans="1:12" x14ac:dyDescent="0.2">
      <c r="A8" s="80" t="s">
        <v>58</v>
      </c>
      <c r="B8" s="79" t="s">
        <v>158</v>
      </c>
      <c r="C8" s="40"/>
      <c r="E8" s="40" t="s">
        <v>74</v>
      </c>
      <c r="F8" s="40" t="s">
        <v>98</v>
      </c>
      <c r="G8" s="40" t="s">
        <v>121</v>
      </c>
      <c r="H8" s="40" t="s">
        <v>98</v>
      </c>
    </row>
    <row r="9" spans="1:12" x14ac:dyDescent="0.2">
      <c r="A9" s="81" t="s">
        <v>58</v>
      </c>
      <c r="B9" s="82" t="s">
        <v>159</v>
      </c>
      <c r="C9" s="40"/>
      <c r="E9" s="40" t="s">
        <v>75</v>
      </c>
      <c r="F9" s="40" t="s">
        <v>99</v>
      </c>
      <c r="G9" s="40" t="s">
        <v>122</v>
      </c>
      <c r="H9" s="40" t="s">
        <v>99</v>
      </c>
    </row>
    <row r="10" spans="1:12" x14ac:dyDescent="0.2">
      <c r="E10" s="40" t="s">
        <v>76</v>
      </c>
      <c r="F10" s="40" t="s">
        <v>100</v>
      </c>
      <c r="G10" s="40" t="s">
        <v>123</v>
      </c>
      <c r="H10" s="40" t="s">
        <v>100</v>
      </c>
    </row>
    <row r="11" spans="1:12" x14ac:dyDescent="0.2">
      <c r="E11" s="40" t="s">
        <v>77</v>
      </c>
      <c r="F11" s="40" t="s">
        <v>101</v>
      </c>
      <c r="G11" s="40" t="s">
        <v>124</v>
      </c>
      <c r="H11" s="40" t="s">
        <v>101</v>
      </c>
    </row>
    <row r="12" spans="1:12" x14ac:dyDescent="0.2">
      <c r="E12" s="40" t="s">
        <v>78</v>
      </c>
      <c r="F12" s="40" t="s">
        <v>102</v>
      </c>
      <c r="G12" s="40" t="s">
        <v>125</v>
      </c>
      <c r="H12" s="40" t="s">
        <v>102</v>
      </c>
    </row>
    <row r="13" spans="1:12" x14ac:dyDescent="0.2">
      <c r="E13" s="40" t="s">
        <v>79</v>
      </c>
      <c r="F13" s="40" t="s">
        <v>103</v>
      </c>
      <c r="G13" s="40" t="s">
        <v>126</v>
      </c>
      <c r="H13" s="40" t="s">
        <v>103</v>
      </c>
    </row>
    <row r="14" spans="1:12" x14ac:dyDescent="0.2">
      <c r="E14" s="40" t="s">
        <v>80</v>
      </c>
      <c r="F14" s="40" t="s">
        <v>104</v>
      </c>
      <c r="G14" s="40" t="s">
        <v>127</v>
      </c>
      <c r="H14" s="40" t="s">
        <v>104</v>
      </c>
    </row>
    <row r="15" spans="1:12" x14ac:dyDescent="0.2">
      <c r="E15" s="40" t="s">
        <v>81</v>
      </c>
      <c r="F15" s="40" t="s">
        <v>105</v>
      </c>
      <c r="G15" s="40" t="s">
        <v>128</v>
      </c>
      <c r="H15" s="40" t="s">
        <v>105</v>
      </c>
    </row>
    <row r="16" spans="1:12" x14ac:dyDescent="0.2">
      <c r="E16" s="40" t="s">
        <v>82</v>
      </c>
      <c r="F16" s="40" t="s">
        <v>106</v>
      </c>
      <c r="G16" s="40" t="s">
        <v>129</v>
      </c>
      <c r="H16" s="40" t="s">
        <v>106</v>
      </c>
    </row>
    <row r="17" spans="5:8" x14ac:dyDescent="0.2">
      <c r="E17" s="40" t="s">
        <v>83</v>
      </c>
      <c r="F17" s="40" t="s">
        <v>107</v>
      </c>
      <c r="G17" s="40" t="s">
        <v>130</v>
      </c>
      <c r="H17" s="40" t="s">
        <v>107</v>
      </c>
    </row>
    <row r="18" spans="5:8" x14ac:dyDescent="0.2">
      <c r="E18" s="40" t="s">
        <v>84</v>
      </c>
      <c r="F18" s="40" t="s">
        <v>108</v>
      </c>
      <c r="G18" s="40" t="s">
        <v>131</v>
      </c>
      <c r="H18" s="40" t="s">
        <v>108</v>
      </c>
    </row>
    <row r="19" spans="5:8" x14ac:dyDescent="0.2">
      <c r="E19" s="40" t="s">
        <v>85</v>
      </c>
      <c r="F19" s="40" t="s">
        <v>109</v>
      </c>
      <c r="G19" s="40" t="s">
        <v>132</v>
      </c>
      <c r="H19" s="40" t="s">
        <v>109</v>
      </c>
    </row>
    <row r="20" spans="5:8" x14ac:dyDescent="0.2">
      <c r="E20" s="40" t="s">
        <v>86</v>
      </c>
      <c r="F20" s="40" t="s">
        <v>110</v>
      </c>
      <c r="G20" s="40" t="s">
        <v>133</v>
      </c>
      <c r="H20" s="40" t="s">
        <v>110</v>
      </c>
    </row>
    <row r="21" spans="5:8" x14ac:dyDescent="0.2">
      <c r="E21" s="40" t="s">
        <v>87</v>
      </c>
      <c r="F21" s="40" t="s">
        <v>111</v>
      </c>
      <c r="G21" s="40" t="s">
        <v>134</v>
      </c>
      <c r="H21" s="40" t="s">
        <v>111</v>
      </c>
    </row>
    <row r="22" spans="5:8" x14ac:dyDescent="0.2">
      <c r="E22" s="40" t="s">
        <v>88</v>
      </c>
      <c r="F22" s="40" t="s">
        <v>112</v>
      </c>
      <c r="G22" s="40" t="s">
        <v>135</v>
      </c>
      <c r="H22" s="40" t="s">
        <v>112</v>
      </c>
    </row>
    <row r="23" spans="5:8" x14ac:dyDescent="0.2">
      <c r="E23" s="40" t="s">
        <v>89</v>
      </c>
      <c r="F23" s="40" t="s">
        <v>113</v>
      </c>
      <c r="G23" s="40" t="s">
        <v>136</v>
      </c>
      <c r="H23" s="40" t="s">
        <v>113</v>
      </c>
    </row>
    <row r="24" spans="5:8" x14ac:dyDescent="0.2">
      <c r="E24" s="40" t="s">
        <v>90</v>
      </c>
      <c r="F24" s="40" t="s">
        <v>114</v>
      </c>
      <c r="G24" s="40" t="s">
        <v>137</v>
      </c>
      <c r="H24" s="40" t="s">
        <v>114</v>
      </c>
    </row>
    <row r="25" spans="5:8" x14ac:dyDescent="0.2">
      <c r="E25" s="40" t="s">
        <v>91</v>
      </c>
      <c r="H25" s="40" t="s">
        <v>138</v>
      </c>
    </row>
    <row r="26" spans="5:8" x14ac:dyDescent="0.2">
      <c r="H26" s="40" t="s">
        <v>139</v>
      </c>
    </row>
    <row r="27" spans="5:8" x14ac:dyDescent="0.2">
      <c r="H27" s="40" t="s">
        <v>140</v>
      </c>
    </row>
    <row r="28" spans="5:8" x14ac:dyDescent="0.2">
      <c r="H28" s="40" t="s">
        <v>141</v>
      </c>
    </row>
    <row r="29" spans="5:8" x14ac:dyDescent="0.2">
      <c r="H29" s="40" t="s">
        <v>142</v>
      </c>
    </row>
    <row r="30" spans="5:8" x14ac:dyDescent="0.2">
      <c r="H30" s="40" t="s">
        <v>143</v>
      </c>
    </row>
    <row r="31" spans="5:8" x14ac:dyDescent="0.2">
      <c r="H31" s="40" t="s">
        <v>144</v>
      </c>
    </row>
    <row r="32" spans="5:8" x14ac:dyDescent="0.2">
      <c r="H32" s="40" t="s">
        <v>145</v>
      </c>
    </row>
    <row r="33" spans="8:8" x14ac:dyDescent="0.2">
      <c r="H33" s="40" t="s">
        <v>146</v>
      </c>
    </row>
    <row r="34" spans="8:8" x14ac:dyDescent="0.2">
      <c r="H34" s="40" t="s">
        <v>147</v>
      </c>
    </row>
    <row r="35" spans="8:8" x14ac:dyDescent="0.2">
      <c r="H35" s="40" t="s">
        <v>148</v>
      </c>
    </row>
    <row r="36" spans="8:8" x14ac:dyDescent="0.2">
      <c r="H36" s="40" t="s">
        <v>149</v>
      </c>
    </row>
    <row r="37" spans="8:8" x14ac:dyDescent="0.2">
      <c r="H37" s="40" t="s">
        <v>150</v>
      </c>
    </row>
    <row r="38" spans="8:8" x14ac:dyDescent="0.2">
      <c r="H38" s="40" t="s">
        <v>151</v>
      </c>
    </row>
    <row r="39" spans="8:8" x14ac:dyDescent="0.2">
      <c r="H39" s="40" t="s">
        <v>152</v>
      </c>
    </row>
    <row r="40" spans="8:8" x14ac:dyDescent="0.2">
      <c r="H40" s="40" t="s">
        <v>153</v>
      </c>
    </row>
    <row r="41" spans="8:8" x14ac:dyDescent="0.2">
      <c r="H41" s="40" t="s">
        <v>154</v>
      </c>
    </row>
  </sheetData>
  <dataConsolidate topLabels="1">
    <dataRefs count="1">
      <dataRef ref="F1:G65536" sheet="Base"/>
    </dataRefs>
  </dataConsolidate>
  <phoneticPr fontId="4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0"/>
  <sheetViews>
    <sheetView tabSelected="1" workbookViewId="0">
      <selection activeCell="D3" sqref="D3"/>
    </sheetView>
  </sheetViews>
  <sheetFormatPr baseColWidth="10" defaultRowHeight="12.75" x14ac:dyDescent="0.2"/>
  <cols>
    <col min="1" max="1" width="22.7109375" customWidth="1"/>
    <col min="2" max="2" width="24.28515625" customWidth="1"/>
    <col min="3" max="3" width="35.42578125" customWidth="1"/>
    <col min="4" max="4" width="22.7109375" customWidth="1"/>
    <col min="5" max="5" width="19.140625" customWidth="1"/>
  </cols>
  <sheetData>
    <row r="1" spans="1:6" ht="57" customHeight="1" thickBot="1" x14ac:dyDescent="0.25"/>
    <row r="2" spans="1:6" ht="40.15" customHeight="1" thickBot="1" x14ac:dyDescent="0.45">
      <c r="A2" s="6" t="s">
        <v>18</v>
      </c>
      <c r="B2" s="1"/>
      <c r="C2" s="1"/>
      <c r="D2" s="2"/>
    </row>
    <row r="3" spans="1:6" ht="24" customHeight="1" thickBot="1" x14ac:dyDescent="0.3">
      <c r="A3" s="33" t="s">
        <v>38</v>
      </c>
      <c r="B3" s="78">
        <v>40553</v>
      </c>
      <c r="C3" s="29" t="s">
        <v>34</v>
      </c>
      <c r="D3" s="35" t="s">
        <v>61</v>
      </c>
    </row>
    <row r="4" spans="1:6" s="3" customFormat="1" ht="21" thickBot="1" x14ac:dyDescent="0.35">
      <c r="A4" s="9" t="s">
        <v>19</v>
      </c>
      <c r="B4" s="10"/>
      <c r="C4" s="9" t="s">
        <v>35</v>
      </c>
      <c r="D4" s="31" t="s">
        <v>36</v>
      </c>
      <c r="E4" s="32" t="s">
        <v>31</v>
      </c>
    </row>
    <row r="5" spans="1:6" ht="21" customHeight="1" x14ac:dyDescent="0.25">
      <c r="A5" s="4" t="s">
        <v>0</v>
      </c>
      <c r="B5" s="34"/>
      <c r="C5" s="4" t="s">
        <v>27</v>
      </c>
      <c r="D5" s="58">
        <v>12190</v>
      </c>
      <c r="E5" s="26">
        <f>D5/1.196</f>
        <v>10192.307692307693</v>
      </c>
    </row>
    <row r="6" spans="1:6" ht="21" customHeight="1" x14ac:dyDescent="0.25">
      <c r="A6" s="5" t="s">
        <v>1</v>
      </c>
      <c r="B6" s="35" t="s">
        <v>83</v>
      </c>
      <c r="C6" s="5" t="s">
        <v>24</v>
      </c>
      <c r="D6" s="59">
        <f>+D5-(D5*F7)</f>
        <v>10849.1</v>
      </c>
      <c r="E6" s="26">
        <f>D6/1.196</f>
        <v>9071.1538461538476</v>
      </c>
    </row>
    <row r="7" spans="1:6" ht="21" customHeight="1" x14ac:dyDescent="0.25">
      <c r="A7" s="37" t="s">
        <v>48</v>
      </c>
      <c r="B7" s="35" t="s">
        <v>116</v>
      </c>
      <c r="C7" s="5" t="s">
        <v>25</v>
      </c>
      <c r="D7" s="60">
        <f>D5-D6</f>
        <v>1340.8999999999996</v>
      </c>
      <c r="E7" s="44">
        <f>D7/1.196</f>
        <v>1121.153846153846</v>
      </c>
      <c r="F7" s="57">
        <v>0.11</v>
      </c>
    </row>
    <row r="8" spans="1:6" ht="21" customHeight="1" x14ac:dyDescent="0.25">
      <c r="A8" s="37" t="s">
        <v>49</v>
      </c>
      <c r="B8" s="35" t="s">
        <v>95</v>
      </c>
      <c r="C8" s="49" t="s">
        <v>37</v>
      </c>
      <c r="D8" s="61">
        <f>+D5-D11</f>
        <v>690</v>
      </c>
      <c r="E8" s="50">
        <f>+D8/1.196</f>
        <v>576.92307692307691</v>
      </c>
      <c r="F8" s="51">
        <f>+D8/D5</f>
        <v>5.6603773584905662E-2</v>
      </c>
    </row>
    <row r="9" spans="1:6" ht="22.15" customHeight="1" x14ac:dyDescent="0.25">
      <c r="A9" s="5" t="s">
        <v>2</v>
      </c>
      <c r="B9" s="35" t="s">
        <v>40</v>
      </c>
      <c r="C9" s="49"/>
      <c r="D9" s="61"/>
      <c r="E9" s="50"/>
    </row>
    <row r="10" spans="1:6" ht="21" customHeight="1" x14ac:dyDescent="0.25">
      <c r="A10" s="36" t="s">
        <v>42</v>
      </c>
      <c r="B10" s="38"/>
      <c r="C10" s="5"/>
      <c r="D10" s="62"/>
      <c r="E10" s="46"/>
    </row>
    <row r="11" spans="1:6" ht="21" customHeight="1" x14ac:dyDescent="0.25">
      <c r="A11" s="7" t="s">
        <v>5</v>
      </c>
      <c r="B11" s="8"/>
      <c r="C11" s="30" t="s">
        <v>29</v>
      </c>
      <c r="D11" s="63">
        <v>11500</v>
      </c>
      <c r="E11" s="48">
        <f>+D11/1.196</f>
        <v>9615.3846153846152</v>
      </c>
    </row>
    <row r="12" spans="1:6" ht="21" customHeight="1" x14ac:dyDescent="0.25">
      <c r="A12" s="5" t="s">
        <v>3</v>
      </c>
      <c r="B12" s="39"/>
      <c r="C12" s="52" t="s">
        <v>26</v>
      </c>
      <c r="D12" s="64">
        <f>D11-D6</f>
        <v>650.89999999999964</v>
      </c>
      <c r="E12" s="55">
        <f>D12/1.196</f>
        <v>544.23076923076894</v>
      </c>
      <c r="F12" s="53">
        <f>+E12/E5</f>
        <v>5.3396226415094304E-2</v>
      </c>
    </row>
    <row r="13" spans="1:6" ht="21" customHeight="1" x14ac:dyDescent="0.25">
      <c r="A13" s="5" t="s">
        <v>4</v>
      </c>
      <c r="B13" s="35" t="s">
        <v>40</v>
      </c>
      <c r="C13" s="5" t="s">
        <v>32</v>
      </c>
      <c r="D13" s="45"/>
      <c r="E13" s="56">
        <v>100</v>
      </c>
    </row>
    <row r="14" spans="1:6" ht="22.15" customHeight="1" x14ac:dyDescent="0.25">
      <c r="A14" s="5" t="s">
        <v>34</v>
      </c>
      <c r="B14" s="39"/>
      <c r="C14" s="5" t="s">
        <v>33</v>
      </c>
      <c r="D14" s="45"/>
      <c r="E14" s="56">
        <v>20</v>
      </c>
    </row>
    <row r="15" spans="1:6" ht="21" customHeight="1" x14ac:dyDescent="0.25">
      <c r="A15" s="37" t="s">
        <v>10</v>
      </c>
      <c r="B15" s="47">
        <v>12000</v>
      </c>
      <c r="C15" s="52" t="s">
        <v>26</v>
      </c>
      <c r="D15" s="54"/>
      <c r="E15" s="55">
        <f>+E12-E13-E14</f>
        <v>424.23076923076894</v>
      </c>
      <c r="F15" s="53">
        <f>+E15/E5</f>
        <v>4.1622641509433927E-2</v>
      </c>
    </row>
    <row r="16" spans="1:6" ht="21" customHeight="1" x14ac:dyDescent="0.25">
      <c r="A16" s="7" t="s">
        <v>6</v>
      </c>
      <c r="B16" s="8"/>
      <c r="C16" s="37" t="s">
        <v>52</v>
      </c>
      <c r="D16" s="45"/>
      <c r="E16" s="56">
        <v>1</v>
      </c>
      <c r="F16" s="43">
        <f>+E16/E5</f>
        <v>9.8113207547169799E-5</v>
      </c>
    </row>
    <row r="17" spans="1:6" ht="22.15" customHeight="1" x14ac:dyDescent="0.25">
      <c r="A17" s="5" t="s">
        <v>7</v>
      </c>
      <c r="B17" s="35" t="s">
        <v>64</v>
      </c>
      <c r="C17" s="37" t="s">
        <v>52</v>
      </c>
      <c r="D17" s="45"/>
      <c r="E17" s="56">
        <v>2</v>
      </c>
      <c r="F17" s="43">
        <f>+E17/E5</f>
        <v>1.962264150943396E-4</v>
      </c>
    </row>
    <row r="18" spans="1:6" ht="21" customHeight="1" x14ac:dyDescent="0.25">
      <c r="A18" s="5"/>
      <c r="B18" s="5"/>
      <c r="C18" s="37" t="s">
        <v>52</v>
      </c>
      <c r="D18" s="45"/>
      <c r="E18" s="56">
        <v>3</v>
      </c>
      <c r="F18" s="43">
        <f>+E18/E5</f>
        <v>2.9433962264150938E-4</v>
      </c>
    </row>
    <row r="19" spans="1:6" ht="21" customHeight="1" x14ac:dyDescent="0.25">
      <c r="A19" s="7" t="s">
        <v>8</v>
      </c>
      <c r="B19" s="8"/>
      <c r="C19" s="52" t="s">
        <v>26</v>
      </c>
      <c r="D19" s="54"/>
      <c r="E19" s="55">
        <f>+E15+E16+E17+E18</f>
        <v>430.23076923076894</v>
      </c>
      <c r="F19" s="53">
        <f>+E19/E5</f>
        <v>4.2211320754716952E-2</v>
      </c>
    </row>
    <row r="20" spans="1:6" ht="21" customHeight="1" x14ac:dyDescent="0.25">
      <c r="A20" s="5" t="s">
        <v>9</v>
      </c>
      <c r="B20" s="35" t="s">
        <v>40</v>
      </c>
      <c r="C20" s="7" t="s">
        <v>16</v>
      </c>
      <c r="D20" s="8"/>
    </row>
    <row r="21" spans="1:6" ht="21" customHeight="1" x14ac:dyDescent="0.25">
      <c r="A21" s="37" t="s">
        <v>43</v>
      </c>
      <c r="B21" s="35" t="s">
        <v>156</v>
      </c>
      <c r="C21" s="5" t="s">
        <v>12</v>
      </c>
      <c r="D21" s="62">
        <f>+E19*10%</f>
        <v>43.0230769230769</v>
      </c>
    </row>
    <row r="22" spans="1:6" ht="22.15" customHeight="1" x14ac:dyDescent="0.25">
      <c r="A22" s="37" t="s">
        <v>44</v>
      </c>
      <c r="B22" s="39">
        <v>15000</v>
      </c>
      <c r="C22" s="5" t="s">
        <v>2</v>
      </c>
      <c r="D22" s="62">
        <f>IF(B9="oui",(5),"0")</f>
        <v>5</v>
      </c>
    </row>
    <row r="23" spans="1:6" ht="21" customHeight="1" x14ac:dyDescent="0.25">
      <c r="A23" s="37" t="s">
        <v>45</v>
      </c>
      <c r="B23" s="39">
        <v>7500</v>
      </c>
      <c r="C23" s="5"/>
      <c r="D23" s="62" t="str">
        <f>IF(B25="oui",(5),"")</f>
        <v/>
      </c>
    </row>
    <row r="24" spans="1:6" ht="21.6" customHeight="1" x14ac:dyDescent="0.25">
      <c r="A24" s="5" t="s">
        <v>17</v>
      </c>
      <c r="B24" s="35" t="s">
        <v>40</v>
      </c>
      <c r="C24" s="5" t="s">
        <v>14</v>
      </c>
      <c r="D24" s="62">
        <f>+B23*0.5%</f>
        <v>37.5</v>
      </c>
    </row>
    <row r="25" spans="1:6" ht="21.6" customHeight="1" x14ac:dyDescent="0.25">
      <c r="A25" s="37" t="s">
        <v>46</v>
      </c>
      <c r="B25" s="35"/>
      <c r="C25" s="5" t="s">
        <v>13</v>
      </c>
      <c r="D25" s="62">
        <f>IF(B27="oui",(10),"")</f>
        <v>10</v>
      </c>
    </row>
    <row r="26" spans="1:6" ht="21" customHeight="1" x14ac:dyDescent="0.25">
      <c r="A26" s="11" t="s">
        <v>28</v>
      </c>
      <c r="B26" s="8"/>
      <c r="C26" s="5" t="s">
        <v>20</v>
      </c>
      <c r="D26" s="62">
        <f>IF(B24="oui",(5),"")</f>
        <v>5</v>
      </c>
    </row>
    <row r="27" spans="1:6" ht="22.15" customHeight="1" x14ac:dyDescent="0.25">
      <c r="A27" s="67" t="s">
        <v>55</v>
      </c>
      <c r="B27" s="35" t="s">
        <v>40</v>
      </c>
      <c r="C27" s="37" t="s">
        <v>53</v>
      </c>
      <c r="D27" s="62" t="str">
        <f>IF(B28="oui",(5),"")</f>
        <v/>
      </c>
    </row>
    <row r="28" spans="1:6" ht="21" customHeight="1" x14ac:dyDescent="0.25">
      <c r="A28" s="68" t="s">
        <v>56</v>
      </c>
      <c r="B28" s="35" t="s">
        <v>41</v>
      </c>
      <c r="C28" s="37" t="s">
        <v>54</v>
      </c>
      <c r="D28" s="70"/>
    </row>
    <row r="29" spans="1:6" ht="21" customHeight="1" thickBot="1" x14ac:dyDescent="0.3">
      <c r="A29" s="68" t="s">
        <v>53</v>
      </c>
      <c r="B29" s="35" t="s">
        <v>40</v>
      </c>
      <c r="C29" s="5" t="s">
        <v>23</v>
      </c>
      <c r="D29" s="71"/>
    </row>
    <row r="30" spans="1:6" ht="21" customHeight="1" thickTop="1" x14ac:dyDescent="0.25">
      <c r="A30" s="69" t="s">
        <v>54</v>
      </c>
      <c r="B30" s="35" t="s">
        <v>40</v>
      </c>
      <c r="C30" s="72" t="s">
        <v>15</v>
      </c>
      <c r="D30" s="73">
        <f>SUM(D21:D29)</f>
        <v>100.5230769230769</v>
      </c>
      <c r="F30" s="43">
        <f>+D30/E5</f>
        <v>9.8626415094339587E-3</v>
      </c>
    </row>
    <row r="31" spans="1:6" ht="22.15" customHeight="1" x14ac:dyDescent="0.25">
      <c r="A31" s="11"/>
      <c r="B31" s="8"/>
      <c r="C31" s="11"/>
      <c r="D31" s="65"/>
      <c r="F31" s="28"/>
    </row>
    <row r="32" spans="1:6" ht="21" customHeight="1" x14ac:dyDescent="0.25">
      <c r="A32" s="24" t="s">
        <v>21</v>
      </c>
      <c r="B32" s="12"/>
      <c r="C32" s="36" t="s">
        <v>57</v>
      </c>
      <c r="D32" s="77">
        <f>+D30*45%</f>
        <v>45.235384615384604</v>
      </c>
      <c r="F32" s="28"/>
    </row>
    <row r="33" spans="1:6" ht="21" customHeight="1" x14ac:dyDescent="0.25">
      <c r="A33" s="14"/>
      <c r="B33" s="13"/>
      <c r="C33" s="25" t="s">
        <v>11</v>
      </c>
      <c r="D33" s="66">
        <f>+E19-D30-D32</f>
        <v>284.47230769230742</v>
      </c>
      <c r="E33" s="27"/>
      <c r="F33" s="43">
        <f>+D33/E5</f>
        <v>2.7910490566037706E-2</v>
      </c>
    </row>
    <row r="34" spans="1:6" ht="21" customHeight="1" x14ac:dyDescent="0.25">
      <c r="A34" s="20"/>
      <c r="B34" s="16"/>
      <c r="C34" s="74"/>
      <c r="D34" s="75"/>
      <c r="E34" s="27"/>
    </row>
    <row r="35" spans="1:6" ht="18" x14ac:dyDescent="0.25">
      <c r="A35" s="22"/>
      <c r="B35" s="23"/>
      <c r="C35" s="74"/>
      <c r="D35" s="75"/>
    </row>
    <row r="36" spans="1:6" ht="18" x14ac:dyDescent="0.25">
      <c r="A36" s="24" t="s">
        <v>22</v>
      </c>
      <c r="B36" s="17"/>
      <c r="C36" s="74"/>
      <c r="D36" s="75"/>
    </row>
    <row r="37" spans="1:6" ht="18" x14ac:dyDescent="0.25">
      <c r="A37" s="18"/>
      <c r="B37" s="19"/>
      <c r="C37" s="74"/>
      <c r="D37" s="74"/>
    </row>
    <row r="38" spans="1:6" ht="18" x14ac:dyDescent="0.25">
      <c r="A38" s="20"/>
      <c r="B38" s="21"/>
      <c r="C38" s="74"/>
      <c r="D38" s="76"/>
    </row>
    <row r="39" spans="1:6" x14ac:dyDescent="0.2">
      <c r="A39" s="15"/>
      <c r="B39" s="15"/>
    </row>
    <row r="40" spans="1:6" x14ac:dyDescent="0.2">
      <c r="A40" t="s">
        <v>30</v>
      </c>
    </row>
  </sheetData>
  <phoneticPr fontId="4" type="noConversion"/>
  <conditionalFormatting sqref="B6">
    <cfRule type="colorScale" priority="1">
      <colorScale>
        <cfvo type="min"/>
        <cfvo type="max"/>
        <color rgb="FFFF7128"/>
        <color rgb="FFFFEF9C"/>
      </colorScale>
    </cfRule>
  </conditionalFormatting>
  <dataValidations count="2">
    <dataValidation type="list" allowBlank="1" showInputMessage="1" showErrorMessage="1" sqref="B7">
      <formula1>F_MOTORISATIONS</formula1>
    </dataValidation>
    <dataValidation type="date" allowBlank="1" showInputMessage="1" showErrorMessage="1" sqref="B3">
      <formula1>40544</formula1>
      <formula2>40908</formula2>
    </dataValidation>
  </dataValidations>
  <pageMargins left="0.78740157499999996" right="0.78740157499999996" top="0.984251969" bottom="0.984251969" header="0.4921259845" footer="0.4921259845"/>
  <pageSetup paperSize="9" scale="59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>
          <x14:formula1>
            <xm:f>Base!$H$2:$H$40</xm:f>
          </x14:formula1>
          <xm:sqref>B8</xm:sqref>
        </x14:dataValidation>
        <x14:dataValidation type="list" allowBlank="1" showInputMessage="1" showErrorMessage="1">
          <x14:formula1>
            <xm:f>IF($D$3="KIA",Base!$E$2:$E$14,Base!$E$16:$E$29)</xm:f>
          </x14:formula1>
          <xm:sqref>B6</xm:sqref>
        </x14:dataValidation>
        <x14:dataValidation type="list" allowBlank="1" showInputMessage="1" showErrorMessage="1">
          <x14:formula1>
            <xm:f>Base!$J$2:$J$4</xm:f>
          </x14:formula1>
          <xm:sqref>B21</xm:sqref>
        </x14:dataValidation>
        <x14:dataValidation type="list" allowBlank="1" showInputMessage="1" showErrorMessage="1">
          <x14:formula1>
            <xm:f>Base!$K$2:$K$4</xm:f>
          </x14:formula1>
          <xm:sqref>B25</xm:sqref>
        </x14:dataValidation>
        <x14:dataValidation type="list" allowBlank="1" showInputMessage="1" showErrorMessage="1" prompt="Voiture neuve en STOCK ?">
          <x14:formula1>
            <xm:f>Base!$L$2:$L$3</xm:f>
          </x14:formula1>
          <xm:sqref>B9</xm:sqref>
        </x14:dataValidation>
        <x14:dataValidation type="list" allowBlank="1" showInputMessage="1" showErrorMessage="1">
          <x14:formula1>
            <xm:f>Base!$L$2:$L$3</xm:f>
          </x14:formula1>
          <xm:sqref>B13</xm:sqref>
        </x14:dataValidation>
        <x14:dataValidation type="list" allowBlank="1" showInputMessage="1" showErrorMessage="1">
          <x14:formula1>
            <xm:f>Base!$L$2:$L$3</xm:f>
          </x14:formula1>
          <xm:sqref>B20</xm:sqref>
        </x14:dataValidation>
        <x14:dataValidation type="list" allowBlank="1" showInputMessage="1" showErrorMessage="1">
          <x14:formula1>
            <xm:f>Base!$L$2:$L$3</xm:f>
          </x14:formula1>
          <xm:sqref>B24</xm:sqref>
        </x14:dataValidation>
        <x14:dataValidation type="list" allowBlank="1" showInputMessage="1" showErrorMessage="1">
          <x14:formula1>
            <xm:f>Base!$L$2:$L$3</xm:f>
          </x14:formula1>
          <xm:sqref>B27:B30</xm:sqref>
        </x14:dataValidation>
        <x14:dataValidation type="list" allowBlank="1" showInputMessage="1" showErrorMessage="1">
          <x14:formula1>
            <xm:f>OFFSET(Base!$B$1,MATCH($D$3,Base!$A:$A,0)-1,COUNTIF(Base!$B:$B,$D$3))</xm:f>
          </x14:formula1>
          <xm:sqref>B17</xm:sqref>
        </x14:dataValidation>
        <x14:dataValidation type="list" allowBlank="1" showInputMessage="1" showErrorMessage="1">
          <x14:formula1>
            <xm:f>OFFSET(Base!$C$2,,,COUNTA(Base!$C:$C)-1)</xm:f>
          </x14:formula1>
          <xm:sqref>D3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4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Base</vt:lpstr>
      <vt:lpstr>Marge</vt:lpstr>
      <vt:lpstr>Feuil3</vt:lpstr>
      <vt:lpstr>E_MODELES</vt:lpstr>
      <vt:lpstr>F_MOTORISATIONS</vt:lpstr>
      <vt:lpstr>I_MOTORISATIONS</vt:lpstr>
    </vt:vector>
  </TitlesOfParts>
  <Company>gedas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MEAUX60</dc:creator>
  <cp:lastModifiedBy>chgau</cp:lastModifiedBy>
  <cp:lastPrinted>2007-02-22T17:14:18Z</cp:lastPrinted>
  <dcterms:created xsi:type="dcterms:W3CDTF">2007-02-16T13:26:34Z</dcterms:created>
  <dcterms:modified xsi:type="dcterms:W3CDTF">2011-02-13T11:57:09Z</dcterms:modified>
</cp:coreProperties>
</file>