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impaaktfr-my.sharepoint.com/personal/nathan_impaakt_fr/Documents/Documents/"/>
    </mc:Choice>
  </mc:AlternateContent>
  <xr:revisionPtr revIDLastSave="369" documentId="13_ncr:1_{CA54D899-8533-44D1-8E5F-F77268FD80D3}" xr6:coauthVersionLast="47" xr6:coauthVersionMax="47" xr10:uidLastSave="{FAE8E3CA-FAE7-434C-B008-A8AFCCAAF356}"/>
  <bookViews>
    <workbookView xWindow="-120" yWindow="-120" windowWidth="29040" windowHeight="15720" tabRatio="624" xr2:uid="{03A1F8FA-A053-485A-9289-B5F5E56DA2B7}"/>
  </bookViews>
  <sheets>
    <sheet name="Récapitulatif 2024" sheetId="11" r:id="rId1"/>
    <sheet name="M" sheetId="34" r:id="rId2"/>
    <sheet name="N" sheetId="33" r:id="rId3"/>
    <sheet name="M2" sheetId="22" r:id="rId4"/>
    <sheet name="J" sheetId="15" r:id="rId5"/>
    <sheet name="G" sheetId="18" r:id="rId6"/>
    <sheet name="E" sheetId="35" r:id="rId7"/>
    <sheet name="L" sheetId="36" r:id="rId8"/>
    <sheet name="A" sheetId="37" r:id="rId9"/>
    <sheet name="T" sheetId="23" r:id="rId10"/>
    <sheet name="V" sheetId="24" r:id="rId11"/>
    <sheet name="CV" sheetId="13" state="hidden" r:id="rId12"/>
    <sheet name="Réglages" sheetId="14" r:id="rId13"/>
  </sheets>
  <definedNames>
    <definedName name="ANNEE" localSheetId="8">A!$F$2</definedName>
    <definedName name="ANNEE" localSheetId="6">E!$F$2</definedName>
    <definedName name="ANNEE" localSheetId="5">G!$G$2</definedName>
    <definedName name="ANNEE" localSheetId="4">J!$G$2</definedName>
    <definedName name="ANNEE" localSheetId="7">L!$F$2</definedName>
    <definedName name="ANNEE" localSheetId="1">M!$F$2</definedName>
    <definedName name="ANNEE" localSheetId="3">'M2'!$G$2</definedName>
    <definedName name="ANNEE" localSheetId="2">N!$F$2</definedName>
    <definedName name="ANNEE" localSheetId="9">T!$G$2</definedName>
    <definedName name="ANNEE" localSheetId="10">V!$G$2</definedName>
    <definedName name="ANNEE">#REF!</definedName>
    <definedName name="_xlnm.Print_Area" localSheetId="8">A!$A$1:$W$45</definedName>
    <definedName name="_xlnm.Print_Area" localSheetId="6">E!$A$1:$W$45</definedName>
    <definedName name="_xlnm.Print_Area" localSheetId="5">G!$A$1:$X$45</definedName>
    <definedName name="_xlnm.Print_Area" localSheetId="4">J!$A$1:$X$45</definedName>
    <definedName name="_xlnm.Print_Area" localSheetId="7">L!$A$1:$W$45</definedName>
    <definedName name="_xlnm.Print_Area" localSheetId="1">M!$A$1:$W$45</definedName>
    <definedName name="_xlnm.Print_Area" localSheetId="3">'M2'!$A$1:$X$45</definedName>
    <definedName name="_xlnm.Print_Area" localSheetId="2">N!$A$1:$W$45</definedName>
    <definedName name="_xlnm.Print_Area" localSheetId="9">T!$A$1:$X$45</definedName>
    <definedName name="_xlnm.Print_Area" localSheetId="10">V!$A$1:$X$45</definedName>
  </definedNames>
  <calcPr calcId="191029" iterateDelta="1.0000000000000001E-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4" l="1"/>
  <c r="C8" i="34"/>
  <c r="AJ37" i="22"/>
  <c r="AI37" i="37"/>
  <c r="F21" i="11"/>
  <c r="H21" i="11"/>
  <c r="F22" i="11"/>
  <c r="H22" i="11"/>
  <c r="F23" i="11"/>
  <c r="H23" i="11"/>
  <c r="F24" i="11"/>
  <c r="H24" i="11"/>
  <c r="F25" i="11"/>
  <c r="H25" i="11"/>
  <c r="F26" i="11"/>
  <c r="H26" i="11"/>
  <c r="F27" i="11"/>
  <c r="H27" i="11"/>
  <c r="F28" i="11"/>
  <c r="H28" i="11"/>
  <c r="F29" i="11"/>
  <c r="H29" i="11"/>
  <c r="F30" i="11"/>
  <c r="H30" i="11"/>
  <c r="F31" i="11"/>
  <c r="H31" i="11"/>
  <c r="B21" i="11"/>
  <c r="D21" i="11"/>
  <c r="B22" i="11"/>
  <c r="D22" i="11"/>
  <c r="B23" i="11"/>
  <c r="D23" i="11"/>
  <c r="B24" i="11"/>
  <c r="D24" i="11"/>
  <c r="B25" i="11"/>
  <c r="D25" i="11"/>
  <c r="B26" i="11"/>
  <c r="D26" i="11"/>
  <c r="B27" i="11"/>
  <c r="D27" i="11"/>
  <c r="B28" i="11"/>
  <c r="D28" i="11"/>
  <c r="B29" i="11"/>
  <c r="D29" i="11"/>
  <c r="B30" i="11"/>
  <c r="D30" i="11"/>
  <c r="B31" i="11"/>
  <c r="D31" i="11"/>
  <c r="D20" i="11"/>
  <c r="B20" i="11"/>
  <c r="H20" i="11"/>
  <c r="F20" i="11"/>
  <c r="L31" i="11"/>
  <c r="J31" i="11"/>
  <c r="L30" i="11"/>
  <c r="J30" i="11"/>
  <c r="L29" i="11"/>
  <c r="J29" i="11"/>
  <c r="L28" i="11"/>
  <c r="J28" i="11"/>
  <c r="L27" i="11"/>
  <c r="J27" i="11"/>
  <c r="L26" i="11"/>
  <c r="J26" i="11"/>
  <c r="L25" i="11"/>
  <c r="J25" i="11"/>
  <c r="L24" i="11"/>
  <c r="J24" i="11"/>
  <c r="L23" i="11"/>
  <c r="J23" i="11"/>
  <c r="L22" i="11"/>
  <c r="J22" i="11"/>
  <c r="L21" i="11"/>
  <c r="J21" i="11"/>
  <c r="L20" i="11"/>
  <c r="J20" i="11"/>
  <c r="X31" i="37" l="1"/>
  <c r="Y31" i="37" s="1"/>
  <c r="Z31" i="37" s="1"/>
  <c r="AA31" i="37" s="1"/>
  <c r="AB31" i="37" s="1"/>
  <c r="AC31" i="37" s="1"/>
  <c r="AD31" i="37" s="1"/>
  <c r="X32" i="37" s="1"/>
  <c r="Y32" i="37" s="1"/>
  <c r="Z32" i="37" s="1"/>
  <c r="AA32" i="37" s="1"/>
  <c r="AB32" i="37" s="1"/>
  <c r="AC32" i="37" s="1"/>
  <c r="AD32" i="37" s="1"/>
  <c r="X33" i="37" s="1"/>
  <c r="Y33" i="37" s="1"/>
  <c r="Z33" i="37" s="1"/>
  <c r="AA33" i="37" s="1"/>
  <c r="AB33" i="37" s="1"/>
  <c r="AC33" i="37" s="1"/>
  <c r="AD33" i="37" s="1"/>
  <c r="X34" i="37" s="1"/>
  <c r="Y34" i="37" s="1"/>
  <c r="Z34" i="37" s="1"/>
  <c r="AA34" i="37" s="1"/>
  <c r="AB34" i="37" s="1"/>
  <c r="AC34" i="37" s="1"/>
  <c r="AD34" i="37" s="1"/>
  <c r="X35" i="37" s="1"/>
  <c r="Y35" i="37" s="1"/>
  <c r="Z35" i="37" s="1"/>
  <c r="AA35" i="37" s="1"/>
  <c r="AB35" i="37" s="1"/>
  <c r="AC35" i="37" s="1"/>
  <c r="AD35" i="37" s="1"/>
  <c r="X36" i="37" s="1"/>
  <c r="Y36" i="37" s="1"/>
  <c r="Z42" i="37" s="1"/>
  <c r="AA42" i="37" s="1"/>
  <c r="AB42" i="37" s="1"/>
  <c r="AC42" i="37" s="1"/>
  <c r="AD42" i="37" s="1"/>
  <c r="P31" i="37"/>
  <c r="Q31" i="37" s="1"/>
  <c r="R31" i="37" s="1"/>
  <c r="S31" i="37" s="1"/>
  <c r="T31" i="37" s="1"/>
  <c r="U31" i="37" s="1"/>
  <c r="V31" i="37" s="1"/>
  <c r="P32" i="37" s="1"/>
  <c r="Q32" i="37" s="1"/>
  <c r="R32" i="37" s="1"/>
  <c r="S32" i="37" s="1"/>
  <c r="T32" i="37" s="1"/>
  <c r="U32" i="37" s="1"/>
  <c r="V32" i="37" s="1"/>
  <c r="P33" i="37" s="1"/>
  <c r="Q33" i="37" s="1"/>
  <c r="R33" i="37" s="1"/>
  <c r="S33" i="37" s="1"/>
  <c r="T33" i="37" s="1"/>
  <c r="U33" i="37" s="1"/>
  <c r="V33" i="37" s="1"/>
  <c r="P34" i="37" s="1"/>
  <c r="Q34" i="37" s="1"/>
  <c r="R34" i="37" s="1"/>
  <c r="S34" i="37" s="1"/>
  <c r="T34" i="37" s="1"/>
  <c r="U34" i="37" s="1"/>
  <c r="V34" i="37" s="1"/>
  <c r="P35" i="37" s="1"/>
  <c r="Q35" i="37" s="1"/>
  <c r="R35" i="37" s="1"/>
  <c r="S35" i="37" s="1"/>
  <c r="T35" i="37" s="1"/>
  <c r="U35" i="37" s="1"/>
  <c r="V35" i="37" s="1"/>
  <c r="P42" i="37" s="1"/>
  <c r="Q42" i="37" s="1"/>
  <c r="R42" i="37" s="1"/>
  <c r="S42" i="37" s="1"/>
  <c r="T42" i="37" s="1"/>
  <c r="U42" i="37" s="1"/>
  <c r="V42" i="37" s="1"/>
  <c r="H31" i="37"/>
  <c r="I31" i="37" s="1"/>
  <c r="J31" i="37" s="1"/>
  <c r="K31" i="37" s="1"/>
  <c r="L31" i="37" s="1"/>
  <c r="M31" i="37" s="1"/>
  <c r="N31" i="37" s="1"/>
  <c r="H32" i="37" s="1"/>
  <c r="I32" i="37" s="1"/>
  <c r="J32" i="37" s="1"/>
  <c r="K32" i="37" s="1"/>
  <c r="L32" i="37" s="1"/>
  <c r="M32" i="37" s="1"/>
  <c r="N32" i="37" s="1"/>
  <c r="H33" i="37" s="1"/>
  <c r="I33" i="37" s="1"/>
  <c r="J33" i="37" s="1"/>
  <c r="K33" i="37" s="1"/>
  <c r="L33" i="37" s="1"/>
  <c r="M33" i="37" s="1"/>
  <c r="N33" i="37" s="1"/>
  <c r="H34" i="37" s="1"/>
  <c r="I34" i="37" s="1"/>
  <c r="J34" i="37" s="1"/>
  <c r="K34" i="37" s="1"/>
  <c r="L34" i="37" s="1"/>
  <c r="M34" i="37" s="1"/>
  <c r="N34" i="37" s="1"/>
  <c r="H35" i="37" s="1"/>
  <c r="I35" i="37" s="1"/>
  <c r="J35" i="37" s="1"/>
  <c r="K35" i="37" s="1"/>
  <c r="L35" i="37" s="1"/>
  <c r="M35" i="37" s="1"/>
  <c r="N35" i="37" s="1"/>
  <c r="H42" i="37" s="1"/>
  <c r="I42" i="37" s="1"/>
  <c r="J42" i="37" s="1"/>
  <c r="K42" i="37" s="1"/>
  <c r="L42" i="37" s="1"/>
  <c r="M42" i="37" s="1"/>
  <c r="N42" i="37" s="1"/>
  <c r="X29" i="37"/>
  <c r="P29" i="37"/>
  <c r="H29" i="37"/>
  <c r="X22" i="37"/>
  <c r="Y22" i="37" s="1"/>
  <c r="Z22" i="37" s="1"/>
  <c r="AA22" i="37" s="1"/>
  <c r="AB22" i="37" s="1"/>
  <c r="AC22" i="37" s="1"/>
  <c r="AD22" i="37" s="1"/>
  <c r="X23" i="37" s="1"/>
  <c r="Y23" i="37" s="1"/>
  <c r="Z23" i="37" s="1"/>
  <c r="AA23" i="37" s="1"/>
  <c r="AB23" i="37" s="1"/>
  <c r="AC23" i="37" s="1"/>
  <c r="AD23" i="37" s="1"/>
  <c r="X24" i="37" s="1"/>
  <c r="Y24" i="37" s="1"/>
  <c r="Z24" i="37" s="1"/>
  <c r="AA24" i="37" s="1"/>
  <c r="AB24" i="37" s="1"/>
  <c r="AC24" i="37" s="1"/>
  <c r="AD24" i="37" s="1"/>
  <c r="X25" i="37" s="1"/>
  <c r="Y25" i="37" s="1"/>
  <c r="Z25" i="37" s="1"/>
  <c r="AA25" i="37" s="1"/>
  <c r="AB25" i="37" s="1"/>
  <c r="AC25" i="37" s="1"/>
  <c r="AD25" i="37" s="1"/>
  <c r="X26" i="37" s="1"/>
  <c r="Y26" i="37" s="1"/>
  <c r="Z26" i="37" s="1"/>
  <c r="AA26" i="37" s="1"/>
  <c r="AB26" i="37" s="1"/>
  <c r="AC26" i="37" s="1"/>
  <c r="AD26" i="37" s="1"/>
  <c r="X27" i="37" s="1"/>
  <c r="Y27" i="37" s="1"/>
  <c r="Z27" i="37" s="1"/>
  <c r="AA27" i="37" s="1"/>
  <c r="AB27" i="37" s="1"/>
  <c r="AC27" i="37" s="1"/>
  <c r="AD27" i="37" s="1"/>
  <c r="X20" i="37"/>
  <c r="P20" i="37"/>
  <c r="P22" i="37" s="1"/>
  <c r="Q22" i="37" s="1"/>
  <c r="R22" i="37" s="1"/>
  <c r="S22" i="37" s="1"/>
  <c r="T22" i="37" s="1"/>
  <c r="U22" i="37" s="1"/>
  <c r="V22" i="37" s="1"/>
  <c r="P23" i="37" s="1"/>
  <c r="Q23" i="37" s="1"/>
  <c r="R23" i="37" s="1"/>
  <c r="S23" i="37" s="1"/>
  <c r="T23" i="37" s="1"/>
  <c r="U23" i="37" s="1"/>
  <c r="V23" i="37" s="1"/>
  <c r="P24" i="37" s="1"/>
  <c r="Q24" i="37" s="1"/>
  <c r="R24" i="37" s="1"/>
  <c r="S24" i="37" s="1"/>
  <c r="T24" i="37" s="1"/>
  <c r="U24" i="37" s="1"/>
  <c r="V24" i="37" s="1"/>
  <c r="P25" i="37" s="1"/>
  <c r="Q25" i="37" s="1"/>
  <c r="R25" i="37" s="1"/>
  <c r="S25" i="37" s="1"/>
  <c r="T25" i="37" s="1"/>
  <c r="U25" i="37" s="1"/>
  <c r="V25" i="37" s="1"/>
  <c r="P26" i="37" s="1"/>
  <c r="Q26" i="37" s="1"/>
  <c r="R26" i="37" s="1"/>
  <c r="S26" i="37" s="1"/>
  <c r="T26" i="37" s="1"/>
  <c r="U26" i="37" s="1"/>
  <c r="V26" i="37" s="1"/>
  <c r="P27" i="37" s="1"/>
  <c r="Q27" i="37" s="1"/>
  <c r="R27" i="37" s="1"/>
  <c r="S27" i="37" s="1"/>
  <c r="T27" i="37" s="1"/>
  <c r="U27" i="37" s="1"/>
  <c r="V27" i="37" s="1"/>
  <c r="H20" i="37"/>
  <c r="H22" i="37" s="1"/>
  <c r="I22" i="37" s="1"/>
  <c r="J22" i="37" s="1"/>
  <c r="K22" i="37" s="1"/>
  <c r="L22" i="37" s="1"/>
  <c r="M22" i="37" s="1"/>
  <c r="N22" i="37" s="1"/>
  <c r="H23" i="37" s="1"/>
  <c r="I23" i="37" s="1"/>
  <c r="J23" i="37" s="1"/>
  <c r="K23" i="37" s="1"/>
  <c r="L23" i="37" s="1"/>
  <c r="M23" i="37" s="1"/>
  <c r="N23" i="37" s="1"/>
  <c r="H24" i="37" s="1"/>
  <c r="I24" i="37" s="1"/>
  <c r="J24" i="37" s="1"/>
  <c r="K24" i="37" s="1"/>
  <c r="L24" i="37" s="1"/>
  <c r="M24" i="37" s="1"/>
  <c r="N24" i="37" s="1"/>
  <c r="H25" i="37" s="1"/>
  <c r="I25" i="37" s="1"/>
  <c r="J25" i="37" s="1"/>
  <c r="K25" i="37" s="1"/>
  <c r="L25" i="37" s="1"/>
  <c r="M25" i="37" s="1"/>
  <c r="N25" i="37" s="1"/>
  <c r="H26" i="37" s="1"/>
  <c r="I26" i="37" s="1"/>
  <c r="J26" i="37" s="1"/>
  <c r="K26" i="37" s="1"/>
  <c r="L26" i="37" s="1"/>
  <c r="M26" i="37" s="1"/>
  <c r="N26" i="37" s="1"/>
  <c r="H27" i="37" s="1"/>
  <c r="I27" i="37" s="1"/>
  <c r="J27" i="37" s="1"/>
  <c r="K27" i="37" s="1"/>
  <c r="L27" i="37" s="1"/>
  <c r="M27" i="37" s="1"/>
  <c r="N27" i="37" s="1"/>
  <c r="C15" i="37"/>
  <c r="K31" i="11" s="1"/>
  <c r="C14" i="37"/>
  <c r="K30" i="11" s="1"/>
  <c r="AG12" i="37"/>
  <c r="Y13" i="37"/>
  <c r="Z13" i="37" s="1"/>
  <c r="AA13" i="37" s="1"/>
  <c r="AB13" i="37" s="1"/>
  <c r="AC13" i="37" s="1"/>
  <c r="AD13" i="37" s="1"/>
  <c r="X14" i="37" s="1"/>
  <c r="Y14" i="37" s="1"/>
  <c r="Z14" i="37" s="1"/>
  <c r="AA14" i="37" s="1"/>
  <c r="AB14" i="37" s="1"/>
  <c r="AC14" i="37" s="1"/>
  <c r="AD14" i="37" s="1"/>
  <c r="X15" i="37" s="1"/>
  <c r="Y15" i="37" s="1"/>
  <c r="Z15" i="37" s="1"/>
  <c r="AA15" i="37" s="1"/>
  <c r="AB15" i="37" s="1"/>
  <c r="AC15" i="37" s="1"/>
  <c r="AD15" i="37" s="1"/>
  <c r="X16" i="37" s="1"/>
  <c r="Y16" i="37" s="1"/>
  <c r="Z16" i="37" s="1"/>
  <c r="AA16" i="37" s="1"/>
  <c r="AB16" i="37" s="1"/>
  <c r="AC16" i="37" s="1"/>
  <c r="AD16" i="37" s="1"/>
  <c r="X17" i="37" s="1"/>
  <c r="Y17" i="37" s="1"/>
  <c r="Z17" i="37" s="1"/>
  <c r="AA17" i="37" s="1"/>
  <c r="AB17" i="37" s="1"/>
  <c r="AC17" i="37" s="1"/>
  <c r="AD17" i="37" s="1"/>
  <c r="X18" i="37" s="1"/>
  <c r="Y18" i="37" s="1"/>
  <c r="Z18" i="37" s="1"/>
  <c r="AA18" i="37" s="1"/>
  <c r="AB18" i="37" s="1"/>
  <c r="AC18" i="37" s="1"/>
  <c r="AD18" i="37" s="1"/>
  <c r="X13" i="37"/>
  <c r="P13" i="37"/>
  <c r="Q13" i="37" s="1"/>
  <c r="R13" i="37" s="1"/>
  <c r="S13" i="37" s="1"/>
  <c r="T13" i="37" s="1"/>
  <c r="U13" i="37" s="1"/>
  <c r="V13" i="37" s="1"/>
  <c r="P14" i="37" s="1"/>
  <c r="Q14" i="37" s="1"/>
  <c r="R14" i="37" s="1"/>
  <c r="S14" i="37" s="1"/>
  <c r="T14" i="37" s="1"/>
  <c r="U14" i="37" s="1"/>
  <c r="V14" i="37" s="1"/>
  <c r="P15" i="37" s="1"/>
  <c r="Q15" i="37" s="1"/>
  <c r="R15" i="37" s="1"/>
  <c r="S15" i="37" s="1"/>
  <c r="T15" i="37" s="1"/>
  <c r="U15" i="37" s="1"/>
  <c r="V15" i="37" s="1"/>
  <c r="P16" i="37" s="1"/>
  <c r="Q16" i="37" s="1"/>
  <c r="R16" i="37" s="1"/>
  <c r="S16" i="37" s="1"/>
  <c r="T16" i="37" s="1"/>
  <c r="U16" i="37" s="1"/>
  <c r="V16" i="37" s="1"/>
  <c r="P17" i="37" s="1"/>
  <c r="Q17" i="37" s="1"/>
  <c r="R17" i="37" s="1"/>
  <c r="S17" i="37" s="1"/>
  <c r="T17" i="37" s="1"/>
  <c r="U17" i="37" s="1"/>
  <c r="V17" i="37" s="1"/>
  <c r="P18" i="37" s="1"/>
  <c r="Q18" i="37" s="1"/>
  <c r="R18" i="37" s="1"/>
  <c r="S18" i="37" s="1"/>
  <c r="T18" i="37" s="1"/>
  <c r="U18" i="37" s="1"/>
  <c r="V18" i="37" s="1"/>
  <c r="C13" i="37"/>
  <c r="K29" i="11" s="1"/>
  <c r="AG11" i="37"/>
  <c r="C12" i="37"/>
  <c r="K28" i="11" s="1"/>
  <c r="AG10" i="37"/>
  <c r="X11" i="37"/>
  <c r="P11" i="37"/>
  <c r="H11" i="37"/>
  <c r="H13" i="37" s="1"/>
  <c r="I13" i="37" s="1"/>
  <c r="J13" i="37" s="1"/>
  <c r="K13" i="37" s="1"/>
  <c r="L13" i="37" s="1"/>
  <c r="M13" i="37" s="1"/>
  <c r="N13" i="37" s="1"/>
  <c r="H14" i="37" s="1"/>
  <c r="I14" i="37" s="1"/>
  <c r="J14" i="37" s="1"/>
  <c r="K14" i="37" s="1"/>
  <c r="L14" i="37" s="1"/>
  <c r="M14" i="37" s="1"/>
  <c r="N14" i="37" s="1"/>
  <c r="H15" i="37" s="1"/>
  <c r="I15" i="37" s="1"/>
  <c r="J15" i="37" s="1"/>
  <c r="K15" i="37" s="1"/>
  <c r="L15" i="37" s="1"/>
  <c r="M15" i="37" s="1"/>
  <c r="N15" i="37" s="1"/>
  <c r="H16" i="37" s="1"/>
  <c r="I16" i="37" s="1"/>
  <c r="J16" i="37" s="1"/>
  <c r="K16" i="37" s="1"/>
  <c r="L16" i="37" s="1"/>
  <c r="M16" i="37" s="1"/>
  <c r="N16" i="37" s="1"/>
  <c r="H17" i="37" s="1"/>
  <c r="I17" i="37" s="1"/>
  <c r="J17" i="37" s="1"/>
  <c r="K17" i="37" s="1"/>
  <c r="L17" i="37" s="1"/>
  <c r="M17" i="37" s="1"/>
  <c r="N17" i="37" s="1"/>
  <c r="H18" i="37" s="1"/>
  <c r="I18" i="37" s="1"/>
  <c r="J18" i="37" s="1"/>
  <c r="K18" i="37" s="1"/>
  <c r="L18" i="37" s="1"/>
  <c r="M18" i="37" s="1"/>
  <c r="N18" i="37" s="1"/>
  <c r="AG9" i="37"/>
  <c r="C10" i="37"/>
  <c r="K26" i="11" s="1"/>
  <c r="AG8" i="37"/>
  <c r="AG7" i="37"/>
  <c r="AG6" i="37"/>
  <c r="AG5" i="37"/>
  <c r="C5" i="37"/>
  <c r="K21" i="11" s="1"/>
  <c r="AG4" i="37"/>
  <c r="H4" i="37"/>
  <c r="I4" i="37" s="1"/>
  <c r="J4" i="37" s="1"/>
  <c r="K4" i="37" s="1"/>
  <c r="L4" i="37" s="1"/>
  <c r="M4" i="37" s="1"/>
  <c r="N4" i="37" s="1"/>
  <c r="H5" i="37" s="1"/>
  <c r="I5" i="37" s="1"/>
  <c r="J5" i="37" s="1"/>
  <c r="K5" i="37" s="1"/>
  <c r="L5" i="37" s="1"/>
  <c r="M5" i="37" s="1"/>
  <c r="N5" i="37" s="1"/>
  <c r="H6" i="37" s="1"/>
  <c r="I6" i="37" s="1"/>
  <c r="J6" i="37" s="1"/>
  <c r="K6" i="37" s="1"/>
  <c r="L6" i="37" s="1"/>
  <c r="M6" i="37" s="1"/>
  <c r="N6" i="37" s="1"/>
  <c r="H7" i="37" s="1"/>
  <c r="I7" i="37" s="1"/>
  <c r="J7" i="37" s="1"/>
  <c r="K7" i="37" s="1"/>
  <c r="L7" i="37" s="1"/>
  <c r="M7" i="37" s="1"/>
  <c r="N7" i="37" s="1"/>
  <c r="H8" i="37" s="1"/>
  <c r="I8" i="37" s="1"/>
  <c r="J8" i="37" s="1"/>
  <c r="K8" i="37" s="1"/>
  <c r="L8" i="37" s="1"/>
  <c r="M8" i="37" s="1"/>
  <c r="N8" i="37" s="1"/>
  <c r="H9" i="37" s="1"/>
  <c r="I9" i="37" s="1"/>
  <c r="J9" i="37" s="1"/>
  <c r="K9" i="37" s="1"/>
  <c r="L9" i="37" s="1"/>
  <c r="M9" i="37" s="1"/>
  <c r="N9" i="37" s="1"/>
  <c r="AG3" i="37"/>
  <c r="X2" i="37"/>
  <c r="X4" i="37" s="1"/>
  <c r="Y4" i="37" s="1"/>
  <c r="Z4" i="37" s="1"/>
  <c r="AA4" i="37" s="1"/>
  <c r="AB4" i="37" s="1"/>
  <c r="AC4" i="37" s="1"/>
  <c r="AD4" i="37" s="1"/>
  <c r="X5" i="37" s="1"/>
  <c r="Y5" i="37" s="1"/>
  <c r="Z5" i="37" s="1"/>
  <c r="AA5" i="37" s="1"/>
  <c r="AB5" i="37" s="1"/>
  <c r="AC5" i="37" s="1"/>
  <c r="AD5" i="37" s="1"/>
  <c r="X6" i="37" s="1"/>
  <c r="Y6" i="37" s="1"/>
  <c r="Z6" i="37" s="1"/>
  <c r="AA6" i="37" s="1"/>
  <c r="AB6" i="37" s="1"/>
  <c r="AC6" i="37" s="1"/>
  <c r="AD6" i="37" s="1"/>
  <c r="X7" i="37" s="1"/>
  <c r="Y7" i="37" s="1"/>
  <c r="Z7" i="37" s="1"/>
  <c r="AA7" i="37" s="1"/>
  <c r="AB7" i="37" s="1"/>
  <c r="AC7" i="37" s="1"/>
  <c r="AD7" i="37" s="1"/>
  <c r="X8" i="37" s="1"/>
  <c r="Y8" i="37" s="1"/>
  <c r="Z8" i="37" s="1"/>
  <c r="AA8" i="37" s="1"/>
  <c r="AB8" i="37" s="1"/>
  <c r="AC8" i="37" s="1"/>
  <c r="AD8" i="37" s="1"/>
  <c r="X9" i="37" s="1"/>
  <c r="Y9" i="37" s="1"/>
  <c r="Z9" i="37" s="1"/>
  <c r="AA9" i="37" s="1"/>
  <c r="AB9" i="37" s="1"/>
  <c r="AC9" i="37" s="1"/>
  <c r="AD9" i="37" s="1"/>
  <c r="P2" i="37"/>
  <c r="P4" i="37" s="1"/>
  <c r="Q4" i="37" s="1"/>
  <c r="R4" i="37" s="1"/>
  <c r="S4" i="37" s="1"/>
  <c r="T4" i="37" s="1"/>
  <c r="U4" i="37" s="1"/>
  <c r="V4" i="37" s="1"/>
  <c r="P5" i="37" s="1"/>
  <c r="Q5" i="37" s="1"/>
  <c r="R5" i="37" s="1"/>
  <c r="S5" i="37" s="1"/>
  <c r="T5" i="37" s="1"/>
  <c r="U5" i="37" s="1"/>
  <c r="V5" i="37" s="1"/>
  <c r="P6" i="37" s="1"/>
  <c r="Q6" i="37" s="1"/>
  <c r="R6" i="37" s="1"/>
  <c r="S6" i="37" s="1"/>
  <c r="T6" i="37" s="1"/>
  <c r="U6" i="37" s="1"/>
  <c r="V6" i="37" s="1"/>
  <c r="P7" i="37" s="1"/>
  <c r="Q7" i="37" s="1"/>
  <c r="R7" i="37" s="1"/>
  <c r="S7" i="37" s="1"/>
  <c r="T7" i="37" s="1"/>
  <c r="U7" i="37" s="1"/>
  <c r="V7" i="37" s="1"/>
  <c r="P8" i="37" s="1"/>
  <c r="Q8" i="37" s="1"/>
  <c r="R8" i="37" s="1"/>
  <c r="S8" i="37" s="1"/>
  <c r="T8" i="37" s="1"/>
  <c r="U8" i="37" s="1"/>
  <c r="V8" i="37" s="1"/>
  <c r="P9" i="37" s="1"/>
  <c r="Q9" i="37" s="1"/>
  <c r="R9" i="37" s="1"/>
  <c r="S9" i="37" s="1"/>
  <c r="T9" i="37" s="1"/>
  <c r="U9" i="37" s="1"/>
  <c r="V9" i="37" s="1"/>
  <c r="H2" i="37"/>
  <c r="P31" i="36"/>
  <c r="Q31" i="36" s="1"/>
  <c r="R31" i="36" s="1"/>
  <c r="S31" i="36" s="1"/>
  <c r="T31" i="36" s="1"/>
  <c r="U31" i="36" s="1"/>
  <c r="V31" i="36" s="1"/>
  <c r="P32" i="36" s="1"/>
  <c r="Q32" i="36" s="1"/>
  <c r="R32" i="36" s="1"/>
  <c r="S32" i="36" s="1"/>
  <c r="T32" i="36" s="1"/>
  <c r="U32" i="36" s="1"/>
  <c r="V32" i="36" s="1"/>
  <c r="P33" i="36" s="1"/>
  <c r="Q33" i="36" s="1"/>
  <c r="R33" i="36" s="1"/>
  <c r="S33" i="36" s="1"/>
  <c r="T33" i="36" s="1"/>
  <c r="U33" i="36" s="1"/>
  <c r="V33" i="36" s="1"/>
  <c r="P34" i="36" s="1"/>
  <c r="Q34" i="36" s="1"/>
  <c r="R34" i="36" s="1"/>
  <c r="S34" i="36" s="1"/>
  <c r="T34" i="36" s="1"/>
  <c r="U34" i="36" s="1"/>
  <c r="V34" i="36" s="1"/>
  <c r="P35" i="36" s="1"/>
  <c r="Q35" i="36" s="1"/>
  <c r="R35" i="36" s="1"/>
  <c r="S35" i="36" s="1"/>
  <c r="T35" i="36" s="1"/>
  <c r="U35" i="36" s="1"/>
  <c r="V35" i="36" s="1"/>
  <c r="P42" i="36" s="1"/>
  <c r="Q42" i="36" s="1"/>
  <c r="R42" i="36" s="1"/>
  <c r="S42" i="36" s="1"/>
  <c r="T42" i="36" s="1"/>
  <c r="U42" i="36" s="1"/>
  <c r="V42" i="36" s="1"/>
  <c r="H31" i="36"/>
  <c r="I31" i="36" s="1"/>
  <c r="J31" i="36" s="1"/>
  <c r="K31" i="36" s="1"/>
  <c r="L31" i="36" s="1"/>
  <c r="M31" i="36" s="1"/>
  <c r="N31" i="36" s="1"/>
  <c r="H32" i="36" s="1"/>
  <c r="I32" i="36" s="1"/>
  <c r="J32" i="36" s="1"/>
  <c r="K32" i="36" s="1"/>
  <c r="L32" i="36" s="1"/>
  <c r="M32" i="36" s="1"/>
  <c r="N32" i="36" s="1"/>
  <c r="H33" i="36" s="1"/>
  <c r="I33" i="36" s="1"/>
  <c r="J33" i="36" s="1"/>
  <c r="K33" i="36" s="1"/>
  <c r="L33" i="36" s="1"/>
  <c r="M33" i="36" s="1"/>
  <c r="N33" i="36" s="1"/>
  <c r="H34" i="36" s="1"/>
  <c r="I34" i="36" s="1"/>
  <c r="J34" i="36" s="1"/>
  <c r="K34" i="36" s="1"/>
  <c r="L34" i="36" s="1"/>
  <c r="M34" i="36" s="1"/>
  <c r="N34" i="36" s="1"/>
  <c r="H35" i="36" s="1"/>
  <c r="I35" i="36" s="1"/>
  <c r="J35" i="36" s="1"/>
  <c r="K35" i="36" s="1"/>
  <c r="L35" i="36" s="1"/>
  <c r="M35" i="36" s="1"/>
  <c r="N35" i="36" s="1"/>
  <c r="H42" i="36" s="1"/>
  <c r="I42" i="36" s="1"/>
  <c r="J42" i="36" s="1"/>
  <c r="K42" i="36" s="1"/>
  <c r="L42" i="36" s="1"/>
  <c r="M42" i="36" s="1"/>
  <c r="N42" i="36" s="1"/>
  <c r="X29" i="36"/>
  <c r="X31" i="36" s="1"/>
  <c r="Y31" i="36" s="1"/>
  <c r="Z31" i="36" s="1"/>
  <c r="AA31" i="36" s="1"/>
  <c r="AB31" i="36" s="1"/>
  <c r="AC31" i="36" s="1"/>
  <c r="AD31" i="36" s="1"/>
  <c r="X32" i="36" s="1"/>
  <c r="Y32" i="36" s="1"/>
  <c r="Z32" i="36" s="1"/>
  <c r="AA32" i="36" s="1"/>
  <c r="AB32" i="36" s="1"/>
  <c r="AC32" i="36" s="1"/>
  <c r="AD32" i="36" s="1"/>
  <c r="X33" i="36" s="1"/>
  <c r="Y33" i="36" s="1"/>
  <c r="Z33" i="36" s="1"/>
  <c r="AA33" i="36" s="1"/>
  <c r="AB33" i="36" s="1"/>
  <c r="AC33" i="36" s="1"/>
  <c r="AD33" i="36" s="1"/>
  <c r="X34" i="36" s="1"/>
  <c r="Y34" i="36" s="1"/>
  <c r="Z34" i="36" s="1"/>
  <c r="AA34" i="36" s="1"/>
  <c r="AB34" i="36" s="1"/>
  <c r="AC34" i="36" s="1"/>
  <c r="AD34" i="36" s="1"/>
  <c r="X35" i="36" s="1"/>
  <c r="Y35" i="36" s="1"/>
  <c r="Z35" i="36" s="1"/>
  <c r="AA35" i="36" s="1"/>
  <c r="AB35" i="36" s="1"/>
  <c r="AC35" i="36" s="1"/>
  <c r="AD35" i="36" s="1"/>
  <c r="X36" i="36" s="1"/>
  <c r="Y36" i="36" s="1"/>
  <c r="Z42" i="36" s="1"/>
  <c r="AA42" i="36" s="1"/>
  <c r="AB42" i="36" s="1"/>
  <c r="AC42" i="36" s="1"/>
  <c r="AD42" i="36" s="1"/>
  <c r="P29" i="36"/>
  <c r="H29" i="36"/>
  <c r="X22" i="36"/>
  <c r="Y22" i="36" s="1"/>
  <c r="Z22" i="36" s="1"/>
  <c r="AA22" i="36" s="1"/>
  <c r="AB22" i="36" s="1"/>
  <c r="AC22" i="36" s="1"/>
  <c r="AD22" i="36" s="1"/>
  <c r="X23" i="36" s="1"/>
  <c r="Y23" i="36" s="1"/>
  <c r="Z23" i="36" s="1"/>
  <c r="AA23" i="36" s="1"/>
  <c r="AB23" i="36" s="1"/>
  <c r="AC23" i="36" s="1"/>
  <c r="AD23" i="36" s="1"/>
  <c r="X24" i="36" s="1"/>
  <c r="Y24" i="36" s="1"/>
  <c r="Z24" i="36" s="1"/>
  <c r="AA24" i="36" s="1"/>
  <c r="AB24" i="36" s="1"/>
  <c r="AC24" i="36" s="1"/>
  <c r="AD24" i="36" s="1"/>
  <c r="X25" i="36" s="1"/>
  <c r="Y25" i="36" s="1"/>
  <c r="Z25" i="36" s="1"/>
  <c r="AA25" i="36" s="1"/>
  <c r="AB25" i="36" s="1"/>
  <c r="AC25" i="36" s="1"/>
  <c r="AD25" i="36" s="1"/>
  <c r="X26" i="36" s="1"/>
  <c r="Y26" i="36" s="1"/>
  <c r="Z26" i="36" s="1"/>
  <c r="AA26" i="36" s="1"/>
  <c r="AB26" i="36" s="1"/>
  <c r="AC26" i="36" s="1"/>
  <c r="AD26" i="36" s="1"/>
  <c r="X27" i="36" s="1"/>
  <c r="Y27" i="36" s="1"/>
  <c r="Z27" i="36" s="1"/>
  <c r="AA27" i="36" s="1"/>
  <c r="AB27" i="36" s="1"/>
  <c r="AC27" i="36" s="1"/>
  <c r="AD27" i="36" s="1"/>
  <c r="X20" i="36"/>
  <c r="P20" i="36"/>
  <c r="P22" i="36" s="1"/>
  <c r="Q22" i="36" s="1"/>
  <c r="R22" i="36" s="1"/>
  <c r="S22" i="36" s="1"/>
  <c r="T22" i="36" s="1"/>
  <c r="U22" i="36" s="1"/>
  <c r="V22" i="36" s="1"/>
  <c r="P23" i="36" s="1"/>
  <c r="Q23" i="36" s="1"/>
  <c r="R23" i="36" s="1"/>
  <c r="S23" i="36" s="1"/>
  <c r="T23" i="36" s="1"/>
  <c r="U23" i="36" s="1"/>
  <c r="V23" i="36" s="1"/>
  <c r="P24" i="36" s="1"/>
  <c r="Q24" i="36" s="1"/>
  <c r="R24" i="36" s="1"/>
  <c r="S24" i="36" s="1"/>
  <c r="T24" i="36" s="1"/>
  <c r="U24" i="36" s="1"/>
  <c r="V24" i="36" s="1"/>
  <c r="P25" i="36" s="1"/>
  <c r="Q25" i="36" s="1"/>
  <c r="R25" i="36" s="1"/>
  <c r="S25" i="36" s="1"/>
  <c r="T25" i="36" s="1"/>
  <c r="U25" i="36" s="1"/>
  <c r="V25" i="36" s="1"/>
  <c r="P26" i="36" s="1"/>
  <c r="Q26" i="36" s="1"/>
  <c r="R26" i="36" s="1"/>
  <c r="S26" i="36" s="1"/>
  <c r="T26" i="36" s="1"/>
  <c r="U26" i="36" s="1"/>
  <c r="V26" i="36" s="1"/>
  <c r="P27" i="36" s="1"/>
  <c r="Q27" i="36" s="1"/>
  <c r="R27" i="36" s="1"/>
  <c r="S27" i="36" s="1"/>
  <c r="T27" i="36" s="1"/>
  <c r="U27" i="36" s="1"/>
  <c r="V27" i="36" s="1"/>
  <c r="H20" i="36"/>
  <c r="H22" i="36" s="1"/>
  <c r="I22" i="36" s="1"/>
  <c r="J22" i="36" s="1"/>
  <c r="K22" i="36" s="1"/>
  <c r="L22" i="36" s="1"/>
  <c r="M22" i="36" s="1"/>
  <c r="N22" i="36" s="1"/>
  <c r="H23" i="36" s="1"/>
  <c r="I23" i="36" s="1"/>
  <c r="J23" i="36" s="1"/>
  <c r="K23" i="36" s="1"/>
  <c r="L23" i="36" s="1"/>
  <c r="M23" i="36" s="1"/>
  <c r="N23" i="36" s="1"/>
  <c r="H24" i="36" s="1"/>
  <c r="I24" i="36" s="1"/>
  <c r="J24" i="36" s="1"/>
  <c r="K24" i="36" s="1"/>
  <c r="L24" i="36" s="1"/>
  <c r="M24" i="36" s="1"/>
  <c r="N24" i="36" s="1"/>
  <c r="H25" i="36" s="1"/>
  <c r="I25" i="36" s="1"/>
  <c r="J25" i="36" s="1"/>
  <c r="K25" i="36" s="1"/>
  <c r="L25" i="36" s="1"/>
  <c r="M25" i="36" s="1"/>
  <c r="N25" i="36" s="1"/>
  <c r="H26" i="36" s="1"/>
  <c r="I26" i="36" s="1"/>
  <c r="J26" i="36" s="1"/>
  <c r="K26" i="36" s="1"/>
  <c r="L26" i="36" s="1"/>
  <c r="M26" i="36" s="1"/>
  <c r="N26" i="36" s="1"/>
  <c r="H27" i="36" s="1"/>
  <c r="I27" i="36" s="1"/>
  <c r="J27" i="36" s="1"/>
  <c r="K27" i="36" s="1"/>
  <c r="L27" i="36" s="1"/>
  <c r="M27" i="36" s="1"/>
  <c r="N27" i="36" s="1"/>
  <c r="C15" i="36"/>
  <c r="G31" i="11" s="1"/>
  <c r="C14" i="36"/>
  <c r="G30" i="11" s="1"/>
  <c r="AG12" i="36"/>
  <c r="Y13" i="36"/>
  <c r="Z13" i="36" s="1"/>
  <c r="AA13" i="36" s="1"/>
  <c r="AB13" i="36" s="1"/>
  <c r="AC13" i="36" s="1"/>
  <c r="AD13" i="36" s="1"/>
  <c r="X14" i="36" s="1"/>
  <c r="Y14" i="36" s="1"/>
  <c r="Z14" i="36" s="1"/>
  <c r="AA14" i="36" s="1"/>
  <c r="AB14" i="36" s="1"/>
  <c r="AC14" i="36" s="1"/>
  <c r="AD14" i="36" s="1"/>
  <c r="X15" i="36" s="1"/>
  <c r="Y15" i="36" s="1"/>
  <c r="Z15" i="36" s="1"/>
  <c r="AA15" i="36" s="1"/>
  <c r="AB15" i="36" s="1"/>
  <c r="AC15" i="36" s="1"/>
  <c r="AD15" i="36" s="1"/>
  <c r="X16" i="36" s="1"/>
  <c r="Y16" i="36" s="1"/>
  <c r="Z16" i="36" s="1"/>
  <c r="AA16" i="36" s="1"/>
  <c r="AB16" i="36" s="1"/>
  <c r="AC16" i="36" s="1"/>
  <c r="AD16" i="36" s="1"/>
  <c r="X17" i="36" s="1"/>
  <c r="Y17" i="36" s="1"/>
  <c r="Z17" i="36" s="1"/>
  <c r="AA17" i="36" s="1"/>
  <c r="AB17" i="36" s="1"/>
  <c r="AC17" i="36" s="1"/>
  <c r="AD17" i="36" s="1"/>
  <c r="X18" i="36" s="1"/>
  <c r="Y18" i="36" s="1"/>
  <c r="Z18" i="36" s="1"/>
  <c r="AA18" i="36" s="1"/>
  <c r="AB18" i="36" s="1"/>
  <c r="AC18" i="36" s="1"/>
  <c r="AD18" i="36" s="1"/>
  <c r="X13" i="36"/>
  <c r="P13" i="36"/>
  <c r="Q13" i="36" s="1"/>
  <c r="R13" i="36" s="1"/>
  <c r="S13" i="36" s="1"/>
  <c r="T13" i="36" s="1"/>
  <c r="U13" i="36" s="1"/>
  <c r="V13" i="36" s="1"/>
  <c r="P14" i="36" s="1"/>
  <c r="Q14" i="36" s="1"/>
  <c r="R14" i="36" s="1"/>
  <c r="S14" i="36" s="1"/>
  <c r="T14" i="36" s="1"/>
  <c r="U14" i="36" s="1"/>
  <c r="V14" i="36" s="1"/>
  <c r="P15" i="36" s="1"/>
  <c r="Q15" i="36" s="1"/>
  <c r="R15" i="36" s="1"/>
  <c r="S15" i="36" s="1"/>
  <c r="T15" i="36" s="1"/>
  <c r="U15" i="36" s="1"/>
  <c r="V15" i="36" s="1"/>
  <c r="P16" i="36" s="1"/>
  <c r="Q16" i="36" s="1"/>
  <c r="R16" i="36" s="1"/>
  <c r="S16" i="36" s="1"/>
  <c r="T16" i="36" s="1"/>
  <c r="U16" i="36" s="1"/>
  <c r="V16" i="36" s="1"/>
  <c r="P17" i="36" s="1"/>
  <c r="Q17" i="36" s="1"/>
  <c r="R17" i="36" s="1"/>
  <c r="S17" i="36" s="1"/>
  <c r="T17" i="36" s="1"/>
  <c r="U17" i="36" s="1"/>
  <c r="V17" i="36" s="1"/>
  <c r="P18" i="36" s="1"/>
  <c r="Q18" i="36" s="1"/>
  <c r="R18" i="36" s="1"/>
  <c r="S18" i="36" s="1"/>
  <c r="T18" i="36" s="1"/>
  <c r="U18" i="36" s="1"/>
  <c r="V18" i="36" s="1"/>
  <c r="H13" i="36"/>
  <c r="I13" i="36" s="1"/>
  <c r="J13" i="36" s="1"/>
  <c r="K13" i="36" s="1"/>
  <c r="L13" i="36" s="1"/>
  <c r="M13" i="36" s="1"/>
  <c r="N13" i="36" s="1"/>
  <c r="H14" i="36" s="1"/>
  <c r="I14" i="36" s="1"/>
  <c r="J14" i="36" s="1"/>
  <c r="K14" i="36" s="1"/>
  <c r="L14" i="36" s="1"/>
  <c r="M14" i="36" s="1"/>
  <c r="N14" i="36" s="1"/>
  <c r="H15" i="36" s="1"/>
  <c r="I15" i="36" s="1"/>
  <c r="J15" i="36" s="1"/>
  <c r="K15" i="36" s="1"/>
  <c r="L15" i="36" s="1"/>
  <c r="M15" i="36" s="1"/>
  <c r="N15" i="36" s="1"/>
  <c r="H16" i="36" s="1"/>
  <c r="I16" i="36" s="1"/>
  <c r="J16" i="36" s="1"/>
  <c r="K16" i="36" s="1"/>
  <c r="L16" i="36" s="1"/>
  <c r="M16" i="36" s="1"/>
  <c r="N16" i="36" s="1"/>
  <c r="H17" i="36" s="1"/>
  <c r="I17" i="36" s="1"/>
  <c r="J17" i="36" s="1"/>
  <c r="K17" i="36" s="1"/>
  <c r="L17" i="36" s="1"/>
  <c r="M17" i="36" s="1"/>
  <c r="N17" i="36" s="1"/>
  <c r="H18" i="36" s="1"/>
  <c r="I18" i="36" s="1"/>
  <c r="J18" i="36" s="1"/>
  <c r="K18" i="36" s="1"/>
  <c r="L18" i="36" s="1"/>
  <c r="M18" i="36" s="1"/>
  <c r="N18" i="36" s="1"/>
  <c r="C13" i="36"/>
  <c r="G29" i="11" s="1"/>
  <c r="AG11" i="36"/>
  <c r="C12" i="36"/>
  <c r="G28" i="11" s="1"/>
  <c r="AG10" i="36"/>
  <c r="X11" i="36"/>
  <c r="P11" i="36"/>
  <c r="H11" i="36"/>
  <c r="AG9" i="36"/>
  <c r="C10" i="36"/>
  <c r="G26" i="11" s="1"/>
  <c r="AG8" i="36"/>
  <c r="AG7" i="36"/>
  <c r="C7" i="36"/>
  <c r="G23" i="11" s="1"/>
  <c r="AG6" i="36"/>
  <c r="C6" i="36"/>
  <c r="G22" i="11" s="1"/>
  <c r="AG5" i="36"/>
  <c r="C5" i="36"/>
  <c r="G21" i="11" s="1"/>
  <c r="AG4" i="36"/>
  <c r="H4" i="36"/>
  <c r="I4" i="36" s="1"/>
  <c r="J4" i="36" s="1"/>
  <c r="K4" i="36" s="1"/>
  <c r="L4" i="36" s="1"/>
  <c r="M4" i="36" s="1"/>
  <c r="N4" i="36" s="1"/>
  <c r="H5" i="36" s="1"/>
  <c r="I5" i="36" s="1"/>
  <c r="J5" i="36" s="1"/>
  <c r="K5" i="36" s="1"/>
  <c r="L5" i="36" s="1"/>
  <c r="M5" i="36" s="1"/>
  <c r="N5" i="36" s="1"/>
  <c r="H6" i="36" s="1"/>
  <c r="I6" i="36" s="1"/>
  <c r="J6" i="36" s="1"/>
  <c r="K6" i="36" s="1"/>
  <c r="L6" i="36" s="1"/>
  <c r="M6" i="36" s="1"/>
  <c r="N6" i="36" s="1"/>
  <c r="H7" i="36" s="1"/>
  <c r="I7" i="36" s="1"/>
  <c r="J7" i="36" s="1"/>
  <c r="K7" i="36" s="1"/>
  <c r="L7" i="36" s="1"/>
  <c r="M7" i="36" s="1"/>
  <c r="N7" i="36" s="1"/>
  <c r="H8" i="36" s="1"/>
  <c r="I8" i="36" s="1"/>
  <c r="J8" i="36" s="1"/>
  <c r="K8" i="36" s="1"/>
  <c r="L8" i="36" s="1"/>
  <c r="M8" i="36" s="1"/>
  <c r="N8" i="36" s="1"/>
  <c r="H9" i="36" s="1"/>
  <c r="I9" i="36" s="1"/>
  <c r="J9" i="36" s="1"/>
  <c r="K9" i="36" s="1"/>
  <c r="L9" i="36" s="1"/>
  <c r="M9" i="36" s="1"/>
  <c r="N9" i="36" s="1"/>
  <c r="AG3" i="36"/>
  <c r="X2" i="36"/>
  <c r="X4" i="36" s="1"/>
  <c r="Y4" i="36" s="1"/>
  <c r="Z4" i="36" s="1"/>
  <c r="AA4" i="36" s="1"/>
  <c r="AB4" i="36" s="1"/>
  <c r="AC4" i="36" s="1"/>
  <c r="AD4" i="36" s="1"/>
  <c r="X5" i="36" s="1"/>
  <c r="Y5" i="36" s="1"/>
  <c r="Z5" i="36" s="1"/>
  <c r="AA5" i="36" s="1"/>
  <c r="AB5" i="36" s="1"/>
  <c r="AC5" i="36" s="1"/>
  <c r="AD5" i="36" s="1"/>
  <c r="X6" i="36" s="1"/>
  <c r="Y6" i="36" s="1"/>
  <c r="Z6" i="36" s="1"/>
  <c r="AA6" i="36" s="1"/>
  <c r="AB6" i="36" s="1"/>
  <c r="AC6" i="36" s="1"/>
  <c r="AD6" i="36" s="1"/>
  <c r="X7" i="36" s="1"/>
  <c r="Y7" i="36" s="1"/>
  <c r="Z7" i="36" s="1"/>
  <c r="AA7" i="36" s="1"/>
  <c r="AB7" i="36" s="1"/>
  <c r="AC7" i="36" s="1"/>
  <c r="AD7" i="36" s="1"/>
  <c r="X8" i="36" s="1"/>
  <c r="Y8" i="36" s="1"/>
  <c r="Z8" i="36" s="1"/>
  <c r="AA8" i="36" s="1"/>
  <c r="AB8" i="36" s="1"/>
  <c r="AC8" i="36" s="1"/>
  <c r="AD8" i="36" s="1"/>
  <c r="X9" i="36" s="1"/>
  <c r="Y9" i="36" s="1"/>
  <c r="Z9" i="36" s="1"/>
  <c r="AA9" i="36" s="1"/>
  <c r="AB9" i="36" s="1"/>
  <c r="AC9" i="36" s="1"/>
  <c r="AD9" i="36" s="1"/>
  <c r="P2" i="36"/>
  <c r="P4" i="36" s="1"/>
  <c r="Q4" i="36" s="1"/>
  <c r="R4" i="36" s="1"/>
  <c r="S4" i="36" s="1"/>
  <c r="T4" i="36" s="1"/>
  <c r="U4" i="36" s="1"/>
  <c r="V4" i="36" s="1"/>
  <c r="P5" i="36" s="1"/>
  <c r="Q5" i="36" s="1"/>
  <c r="R5" i="36" s="1"/>
  <c r="S5" i="36" s="1"/>
  <c r="T5" i="36" s="1"/>
  <c r="U5" i="36" s="1"/>
  <c r="V5" i="36" s="1"/>
  <c r="P6" i="36" s="1"/>
  <c r="Q6" i="36" s="1"/>
  <c r="R6" i="36" s="1"/>
  <c r="S6" i="36" s="1"/>
  <c r="T6" i="36" s="1"/>
  <c r="U6" i="36" s="1"/>
  <c r="V6" i="36" s="1"/>
  <c r="P7" i="36" s="1"/>
  <c r="Q7" i="36" s="1"/>
  <c r="R7" i="36" s="1"/>
  <c r="S7" i="36" s="1"/>
  <c r="T7" i="36" s="1"/>
  <c r="U7" i="36" s="1"/>
  <c r="V7" i="36" s="1"/>
  <c r="P8" i="36" s="1"/>
  <c r="Q8" i="36" s="1"/>
  <c r="R8" i="36" s="1"/>
  <c r="S8" i="36" s="1"/>
  <c r="T8" i="36" s="1"/>
  <c r="U8" i="36" s="1"/>
  <c r="V8" i="36" s="1"/>
  <c r="P9" i="36" s="1"/>
  <c r="Q9" i="36" s="1"/>
  <c r="R9" i="36" s="1"/>
  <c r="S9" i="36" s="1"/>
  <c r="T9" i="36" s="1"/>
  <c r="U9" i="36" s="1"/>
  <c r="V9" i="36" s="1"/>
  <c r="H2" i="36"/>
  <c r="X31" i="35"/>
  <c r="Y31" i="35" s="1"/>
  <c r="Z31" i="35" s="1"/>
  <c r="AA31" i="35" s="1"/>
  <c r="AB31" i="35" s="1"/>
  <c r="AC31" i="35" s="1"/>
  <c r="AD31" i="35" s="1"/>
  <c r="X32" i="35" s="1"/>
  <c r="Y32" i="35" s="1"/>
  <c r="Z32" i="35" s="1"/>
  <c r="AA32" i="35" s="1"/>
  <c r="AB32" i="35" s="1"/>
  <c r="AC32" i="35" s="1"/>
  <c r="AD32" i="35" s="1"/>
  <c r="X33" i="35" s="1"/>
  <c r="Y33" i="35" s="1"/>
  <c r="Z33" i="35" s="1"/>
  <c r="AA33" i="35" s="1"/>
  <c r="AB33" i="35" s="1"/>
  <c r="AC33" i="35" s="1"/>
  <c r="AD33" i="35" s="1"/>
  <c r="X34" i="35" s="1"/>
  <c r="Y34" i="35" s="1"/>
  <c r="Z34" i="35" s="1"/>
  <c r="AA34" i="35" s="1"/>
  <c r="AB34" i="35" s="1"/>
  <c r="AC34" i="35" s="1"/>
  <c r="AD34" i="35" s="1"/>
  <c r="X35" i="35" s="1"/>
  <c r="Y35" i="35" s="1"/>
  <c r="Z35" i="35" s="1"/>
  <c r="AA35" i="35" s="1"/>
  <c r="AB35" i="35" s="1"/>
  <c r="AC35" i="35" s="1"/>
  <c r="AD35" i="35" s="1"/>
  <c r="X36" i="35" s="1"/>
  <c r="Y36" i="35" s="1"/>
  <c r="Z42" i="35" s="1"/>
  <c r="AA42" i="35" s="1"/>
  <c r="AB42" i="35" s="1"/>
  <c r="AC42" i="35" s="1"/>
  <c r="AD42" i="35" s="1"/>
  <c r="P31" i="35"/>
  <c r="Q31" i="35" s="1"/>
  <c r="R31" i="35" s="1"/>
  <c r="S31" i="35" s="1"/>
  <c r="T31" i="35" s="1"/>
  <c r="U31" i="35" s="1"/>
  <c r="V31" i="35" s="1"/>
  <c r="P32" i="35" s="1"/>
  <c r="Q32" i="35" s="1"/>
  <c r="R32" i="35" s="1"/>
  <c r="S32" i="35" s="1"/>
  <c r="T32" i="35" s="1"/>
  <c r="U32" i="35" s="1"/>
  <c r="V32" i="35" s="1"/>
  <c r="P33" i="35" s="1"/>
  <c r="Q33" i="35" s="1"/>
  <c r="R33" i="35" s="1"/>
  <c r="S33" i="35" s="1"/>
  <c r="T33" i="35" s="1"/>
  <c r="U33" i="35" s="1"/>
  <c r="V33" i="35" s="1"/>
  <c r="P34" i="35" s="1"/>
  <c r="Q34" i="35" s="1"/>
  <c r="R34" i="35" s="1"/>
  <c r="S34" i="35" s="1"/>
  <c r="T34" i="35" s="1"/>
  <c r="U34" i="35" s="1"/>
  <c r="V34" i="35" s="1"/>
  <c r="P35" i="35" s="1"/>
  <c r="Q35" i="35" s="1"/>
  <c r="R35" i="35" s="1"/>
  <c r="S35" i="35" s="1"/>
  <c r="T35" i="35" s="1"/>
  <c r="U35" i="35" s="1"/>
  <c r="V35" i="35" s="1"/>
  <c r="P42" i="35" s="1"/>
  <c r="Q42" i="35" s="1"/>
  <c r="R42" i="35" s="1"/>
  <c r="S42" i="35" s="1"/>
  <c r="T42" i="35" s="1"/>
  <c r="U42" i="35" s="1"/>
  <c r="V42" i="35" s="1"/>
  <c r="H31" i="35"/>
  <c r="I31" i="35" s="1"/>
  <c r="J31" i="35" s="1"/>
  <c r="K31" i="35" s="1"/>
  <c r="L31" i="35" s="1"/>
  <c r="M31" i="35" s="1"/>
  <c r="N31" i="35" s="1"/>
  <c r="H32" i="35" s="1"/>
  <c r="I32" i="35" s="1"/>
  <c r="J32" i="35" s="1"/>
  <c r="K32" i="35" s="1"/>
  <c r="L32" i="35" s="1"/>
  <c r="M32" i="35" s="1"/>
  <c r="N32" i="35" s="1"/>
  <c r="H33" i="35" s="1"/>
  <c r="I33" i="35" s="1"/>
  <c r="J33" i="35" s="1"/>
  <c r="K33" i="35" s="1"/>
  <c r="L33" i="35" s="1"/>
  <c r="M33" i="35" s="1"/>
  <c r="N33" i="35" s="1"/>
  <c r="H34" i="35" s="1"/>
  <c r="I34" i="35" s="1"/>
  <c r="J34" i="35" s="1"/>
  <c r="K34" i="35" s="1"/>
  <c r="L34" i="35" s="1"/>
  <c r="M34" i="35" s="1"/>
  <c r="N34" i="35" s="1"/>
  <c r="H35" i="35" s="1"/>
  <c r="I35" i="35" s="1"/>
  <c r="J35" i="35" s="1"/>
  <c r="K35" i="35" s="1"/>
  <c r="L35" i="35" s="1"/>
  <c r="M35" i="35" s="1"/>
  <c r="N35" i="35" s="1"/>
  <c r="H42" i="35" s="1"/>
  <c r="I42" i="35" s="1"/>
  <c r="J42" i="35" s="1"/>
  <c r="K42" i="35" s="1"/>
  <c r="L42" i="35" s="1"/>
  <c r="M42" i="35" s="1"/>
  <c r="N42" i="35" s="1"/>
  <c r="X29" i="35"/>
  <c r="P29" i="35"/>
  <c r="H29" i="35"/>
  <c r="X20" i="35"/>
  <c r="X22" i="35" s="1"/>
  <c r="Y22" i="35" s="1"/>
  <c r="Z22" i="35" s="1"/>
  <c r="AA22" i="35" s="1"/>
  <c r="AB22" i="35" s="1"/>
  <c r="AC22" i="35" s="1"/>
  <c r="AD22" i="35" s="1"/>
  <c r="X23" i="35" s="1"/>
  <c r="Y23" i="35" s="1"/>
  <c r="Z23" i="35" s="1"/>
  <c r="AA23" i="35" s="1"/>
  <c r="AB23" i="35" s="1"/>
  <c r="AC23" i="35" s="1"/>
  <c r="AD23" i="35" s="1"/>
  <c r="X24" i="35" s="1"/>
  <c r="Y24" i="35" s="1"/>
  <c r="Z24" i="35" s="1"/>
  <c r="AA24" i="35" s="1"/>
  <c r="AB24" i="35" s="1"/>
  <c r="AC24" i="35" s="1"/>
  <c r="AD24" i="35" s="1"/>
  <c r="X25" i="35" s="1"/>
  <c r="Y25" i="35" s="1"/>
  <c r="Z25" i="35" s="1"/>
  <c r="AA25" i="35" s="1"/>
  <c r="AB25" i="35" s="1"/>
  <c r="AC25" i="35" s="1"/>
  <c r="AD25" i="35" s="1"/>
  <c r="X26" i="35" s="1"/>
  <c r="Y26" i="35" s="1"/>
  <c r="Z26" i="35" s="1"/>
  <c r="AA26" i="35" s="1"/>
  <c r="AB26" i="35" s="1"/>
  <c r="AC26" i="35" s="1"/>
  <c r="AD26" i="35" s="1"/>
  <c r="X27" i="35" s="1"/>
  <c r="Y27" i="35" s="1"/>
  <c r="Z27" i="35" s="1"/>
  <c r="AA27" i="35" s="1"/>
  <c r="AB27" i="35" s="1"/>
  <c r="AC27" i="35" s="1"/>
  <c r="AD27" i="35" s="1"/>
  <c r="P20" i="35"/>
  <c r="P22" i="35" s="1"/>
  <c r="Q22" i="35" s="1"/>
  <c r="R22" i="35" s="1"/>
  <c r="S22" i="35" s="1"/>
  <c r="T22" i="35" s="1"/>
  <c r="U22" i="35" s="1"/>
  <c r="V22" i="35" s="1"/>
  <c r="P23" i="35" s="1"/>
  <c r="Q23" i="35" s="1"/>
  <c r="R23" i="35" s="1"/>
  <c r="S23" i="35" s="1"/>
  <c r="T23" i="35" s="1"/>
  <c r="U23" i="35" s="1"/>
  <c r="V23" i="35" s="1"/>
  <c r="P24" i="35" s="1"/>
  <c r="Q24" i="35" s="1"/>
  <c r="R24" i="35" s="1"/>
  <c r="S24" i="35" s="1"/>
  <c r="T24" i="35" s="1"/>
  <c r="U24" i="35" s="1"/>
  <c r="V24" i="35" s="1"/>
  <c r="P25" i="35" s="1"/>
  <c r="Q25" i="35" s="1"/>
  <c r="R25" i="35" s="1"/>
  <c r="S25" i="35" s="1"/>
  <c r="T25" i="35" s="1"/>
  <c r="U25" i="35" s="1"/>
  <c r="V25" i="35" s="1"/>
  <c r="P26" i="35" s="1"/>
  <c r="Q26" i="35" s="1"/>
  <c r="R26" i="35" s="1"/>
  <c r="S26" i="35" s="1"/>
  <c r="T26" i="35" s="1"/>
  <c r="U26" i="35" s="1"/>
  <c r="V26" i="35" s="1"/>
  <c r="P27" i="35" s="1"/>
  <c r="Q27" i="35" s="1"/>
  <c r="R27" i="35" s="1"/>
  <c r="S27" i="35" s="1"/>
  <c r="T27" i="35" s="1"/>
  <c r="U27" i="35" s="1"/>
  <c r="V27" i="35" s="1"/>
  <c r="H20" i="35"/>
  <c r="H22" i="35" s="1"/>
  <c r="I22" i="35" s="1"/>
  <c r="J22" i="35" s="1"/>
  <c r="K22" i="35" s="1"/>
  <c r="L22" i="35" s="1"/>
  <c r="M22" i="35" s="1"/>
  <c r="N22" i="35" s="1"/>
  <c r="H23" i="35" s="1"/>
  <c r="I23" i="35" s="1"/>
  <c r="J23" i="35" s="1"/>
  <c r="K23" i="35" s="1"/>
  <c r="L23" i="35" s="1"/>
  <c r="M23" i="35" s="1"/>
  <c r="N23" i="35" s="1"/>
  <c r="H24" i="35" s="1"/>
  <c r="I24" i="35" s="1"/>
  <c r="J24" i="35" s="1"/>
  <c r="K24" i="35" s="1"/>
  <c r="L24" i="35" s="1"/>
  <c r="M24" i="35" s="1"/>
  <c r="N24" i="35" s="1"/>
  <c r="H25" i="35" s="1"/>
  <c r="I25" i="35" s="1"/>
  <c r="J25" i="35" s="1"/>
  <c r="K25" i="35" s="1"/>
  <c r="L25" i="35" s="1"/>
  <c r="M25" i="35" s="1"/>
  <c r="N25" i="35" s="1"/>
  <c r="H26" i="35" s="1"/>
  <c r="I26" i="35" s="1"/>
  <c r="J26" i="35" s="1"/>
  <c r="K26" i="35" s="1"/>
  <c r="L26" i="35" s="1"/>
  <c r="M26" i="35" s="1"/>
  <c r="N26" i="35" s="1"/>
  <c r="H27" i="35" s="1"/>
  <c r="I27" i="35" s="1"/>
  <c r="J27" i="35" s="1"/>
  <c r="K27" i="35" s="1"/>
  <c r="L27" i="35" s="1"/>
  <c r="M27" i="35" s="1"/>
  <c r="N27" i="35" s="1"/>
  <c r="C15" i="35"/>
  <c r="C31" i="11" s="1"/>
  <c r="C14" i="35"/>
  <c r="C30" i="11" s="1"/>
  <c r="AG12" i="35"/>
  <c r="P13" i="35"/>
  <c r="Q13" i="35" s="1"/>
  <c r="R13" i="35" s="1"/>
  <c r="S13" i="35" s="1"/>
  <c r="T13" i="35" s="1"/>
  <c r="U13" i="35" s="1"/>
  <c r="V13" i="35" s="1"/>
  <c r="P14" i="35" s="1"/>
  <c r="Q14" i="35" s="1"/>
  <c r="R14" i="35" s="1"/>
  <c r="S14" i="35" s="1"/>
  <c r="T14" i="35" s="1"/>
  <c r="U14" i="35" s="1"/>
  <c r="V14" i="35" s="1"/>
  <c r="P15" i="35" s="1"/>
  <c r="Q15" i="35" s="1"/>
  <c r="R15" i="35" s="1"/>
  <c r="S15" i="35" s="1"/>
  <c r="T15" i="35" s="1"/>
  <c r="U15" i="35" s="1"/>
  <c r="V15" i="35" s="1"/>
  <c r="P16" i="35" s="1"/>
  <c r="Q16" i="35" s="1"/>
  <c r="R16" i="35" s="1"/>
  <c r="S16" i="35" s="1"/>
  <c r="T16" i="35" s="1"/>
  <c r="U16" i="35" s="1"/>
  <c r="V16" i="35" s="1"/>
  <c r="P17" i="35" s="1"/>
  <c r="Q17" i="35" s="1"/>
  <c r="R17" i="35" s="1"/>
  <c r="S17" i="35" s="1"/>
  <c r="T17" i="35" s="1"/>
  <c r="U17" i="35" s="1"/>
  <c r="V17" i="35" s="1"/>
  <c r="P18" i="35" s="1"/>
  <c r="Q18" i="35" s="1"/>
  <c r="R18" i="35" s="1"/>
  <c r="S18" i="35" s="1"/>
  <c r="T18" i="35" s="1"/>
  <c r="U18" i="35" s="1"/>
  <c r="V18" i="35" s="1"/>
  <c r="H13" i="35"/>
  <c r="I13" i="35" s="1"/>
  <c r="J13" i="35" s="1"/>
  <c r="K13" i="35" s="1"/>
  <c r="L13" i="35" s="1"/>
  <c r="M13" i="35" s="1"/>
  <c r="N13" i="35" s="1"/>
  <c r="H14" i="35" s="1"/>
  <c r="I14" i="35" s="1"/>
  <c r="J14" i="35" s="1"/>
  <c r="K14" i="35" s="1"/>
  <c r="L14" i="35" s="1"/>
  <c r="M14" i="35" s="1"/>
  <c r="N14" i="35" s="1"/>
  <c r="H15" i="35" s="1"/>
  <c r="I15" i="35" s="1"/>
  <c r="J15" i="35" s="1"/>
  <c r="K15" i="35" s="1"/>
  <c r="L15" i="35" s="1"/>
  <c r="M15" i="35" s="1"/>
  <c r="N15" i="35" s="1"/>
  <c r="H16" i="35" s="1"/>
  <c r="I16" i="35" s="1"/>
  <c r="J16" i="35" s="1"/>
  <c r="K16" i="35" s="1"/>
  <c r="L16" i="35" s="1"/>
  <c r="M16" i="35" s="1"/>
  <c r="N16" i="35" s="1"/>
  <c r="H17" i="35" s="1"/>
  <c r="I17" i="35" s="1"/>
  <c r="J17" i="35" s="1"/>
  <c r="K17" i="35" s="1"/>
  <c r="L17" i="35" s="1"/>
  <c r="M17" i="35" s="1"/>
  <c r="N17" i="35" s="1"/>
  <c r="H18" i="35" s="1"/>
  <c r="I18" i="35" s="1"/>
  <c r="J18" i="35" s="1"/>
  <c r="K18" i="35" s="1"/>
  <c r="L18" i="35" s="1"/>
  <c r="M18" i="35" s="1"/>
  <c r="N18" i="35" s="1"/>
  <c r="C13" i="35"/>
  <c r="C29" i="11" s="1"/>
  <c r="AG11" i="35"/>
  <c r="C12" i="35"/>
  <c r="C28" i="11" s="1"/>
  <c r="AG10" i="35"/>
  <c r="X11" i="35"/>
  <c r="X13" i="35" s="1"/>
  <c r="Y13" i="35" s="1"/>
  <c r="Z13" i="35" s="1"/>
  <c r="AA13" i="35" s="1"/>
  <c r="AB13" i="35" s="1"/>
  <c r="AC13" i="35" s="1"/>
  <c r="AD13" i="35" s="1"/>
  <c r="X14" i="35" s="1"/>
  <c r="Y14" i="35" s="1"/>
  <c r="Z14" i="35" s="1"/>
  <c r="AA14" i="35" s="1"/>
  <c r="AB14" i="35" s="1"/>
  <c r="AC14" i="35" s="1"/>
  <c r="AD14" i="35" s="1"/>
  <c r="X15" i="35" s="1"/>
  <c r="Y15" i="35" s="1"/>
  <c r="Z15" i="35" s="1"/>
  <c r="AA15" i="35" s="1"/>
  <c r="AB15" i="35" s="1"/>
  <c r="AC15" i="35" s="1"/>
  <c r="AD15" i="35" s="1"/>
  <c r="X16" i="35" s="1"/>
  <c r="Y16" i="35" s="1"/>
  <c r="Z16" i="35" s="1"/>
  <c r="AA16" i="35" s="1"/>
  <c r="AB16" i="35" s="1"/>
  <c r="AC16" i="35" s="1"/>
  <c r="AD16" i="35" s="1"/>
  <c r="X17" i="35" s="1"/>
  <c r="Y17" i="35" s="1"/>
  <c r="Z17" i="35" s="1"/>
  <c r="AA17" i="35" s="1"/>
  <c r="AB17" i="35" s="1"/>
  <c r="AC17" i="35" s="1"/>
  <c r="AD17" i="35" s="1"/>
  <c r="X18" i="35" s="1"/>
  <c r="Y18" i="35" s="1"/>
  <c r="Z18" i="35" s="1"/>
  <c r="AA18" i="35" s="1"/>
  <c r="AB18" i="35" s="1"/>
  <c r="AC18" i="35" s="1"/>
  <c r="AD18" i="35" s="1"/>
  <c r="P11" i="35"/>
  <c r="H11" i="35"/>
  <c r="AG9" i="35"/>
  <c r="C10" i="35"/>
  <c r="C26" i="11" s="1"/>
  <c r="AG8" i="35"/>
  <c r="C8" i="35"/>
  <c r="C24" i="11" s="1"/>
  <c r="AG7" i="35"/>
  <c r="C7" i="35"/>
  <c r="C23" i="11" s="1"/>
  <c r="AG6" i="35"/>
  <c r="C6" i="35"/>
  <c r="C22" i="11" s="1"/>
  <c r="AG5" i="35"/>
  <c r="C5" i="35"/>
  <c r="C21" i="11" s="1"/>
  <c r="AG4" i="35"/>
  <c r="X4" i="35"/>
  <c r="Y4" i="35" s="1"/>
  <c r="Z4" i="35" s="1"/>
  <c r="AA4" i="35" s="1"/>
  <c r="AB4" i="35" s="1"/>
  <c r="AC4" i="35" s="1"/>
  <c r="AD4" i="35" s="1"/>
  <c r="X5" i="35" s="1"/>
  <c r="Y5" i="35" s="1"/>
  <c r="Z5" i="35" s="1"/>
  <c r="AA5" i="35" s="1"/>
  <c r="AB5" i="35" s="1"/>
  <c r="AC5" i="35" s="1"/>
  <c r="AD5" i="35" s="1"/>
  <c r="X6" i="35" s="1"/>
  <c r="Y6" i="35" s="1"/>
  <c r="Z6" i="35" s="1"/>
  <c r="AA6" i="35" s="1"/>
  <c r="AB6" i="35" s="1"/>
  <c r="AC6" i="35" s="1"/>
  <c r="AD6" i="35" s="1"/>
  <c r="X7" i="35" s="1"/>
  <c r="Y7" i="35" s="1"/>
  <c r="Z7" i="35" s="1"/>
  <c r="AA7" i="35" s="1"/>
  <c r="AB7" i="35" s="1"/>
  <c r="AC7" i="35" s="1"/>
  <c r="AD7" i="35" s="1"/>
  <c r="X8" i="35" s="1"/>
  <c r="Y8" i="35" s="1"/>
  <c r="Z8" i="35" s="1"/>
  <c r="AA8" i="35" s="1"/>
  <c r="AB8" i="35" s="1"/>
  <c r="AC8" i="35" s="1"/>
  <c r="AD8" i="35" s="1"/>
  <c r="X9" i="35" s="1"/>
  <c r="Y9" i="35" s="1"/>
  <c r="Z9" i="35" s="1"/>
  <c r="AA9" i="35" s="1"/>
  <c r="AB9" i="35" s="1"/>
  <c r="AC9" i="35" s="1"/>
  <c r="AD9" i="35" s="1"/>
  <c r="H4" i="35"/>
  <c r="I4" i="35" s="1"/>
  <c r="J4" i="35" s="1"/>
  <c r="K4" i="35" s="1"/>
  <c r="L4" i="35" s="1"/>
  <c r="M4" i="35" s="1"/>
  <c r="N4" i="35" s="1"/>
  <c r="H5" i="35" s="1"/>
  <c r="I5" i="35" s="1"/>
  <c r="J5" i="35" s="1"/>
  <c r="K5" i="35" s="1"/>
  <c r="L5" i="35" s="1"/>
  <c r="M5" i="35" s="1"/>
  <c r="N5" i="35" s="1"/>
  <c r="H6" i="35" s="1"/>
  <c r="I6" i="35" s="1"/>
  <c r="J6" i="35" s="1"/>
  <c r="K6" i="35" s="1"/>
  <c r="L6" i="35" s="1"/>
  <c r="M6" i="35" s="1"/>
  <c r="N6" i="35" s="1"/>
  <c r="H7" i="35" s="1"/>
  <c r="I7" i="35" s="1"/>
  <c r="J7" i="35" s="1"/>
  <c r="K7" i="35" s="1"/>
  <c r="L7" i="35" s="1"/>
  <c r="M7" i="35" s="1"/>
  <c r="N7" i="35" s="1"/>
  <c r="H8" i="35" s="1"/>
  <c r="I8" i="35" s="1"/>
  <c r="J8" i="35" s="1"/>
  <c r="K8" i="35" s="1"/>
  <c r="L8" i="35" s="1"/>
  <c r="M8" i="35" s="1"/>
  <c r="N8" i="35" s="1"/>
  <c r="H9" i="35" s="1"/>
  <c r="I9" i="35" s="1"/>
  <c r="J9" i="35" s="1"/>
  <c r="K9" i="35" s="1"/>
  <c r="L9" i="35" s="1"/>
  <c r="M9" i="35" s="1"/>
  <c r="N9" i="35" s="1"/>
  <c r="AG3" i="35"/>
  <c r="X2" i="35"/>
  <c r="P2" i="35"/>
  <c r="P4" i="35" s="1"/>
  <c r="Q4" i="35" s="1"/>
  <c r="R4" i="35" s="1"/>
  <c r="S4" i="35" s="1"/>
  <c r="T4" i="35" s="1"/>
  <c r="U4" i="35" s="1"/>
  <c r="V4" i="35" s="1"/>
  <c r="P5" i="35" s="1"/>
  <c r="Q5" i="35" s="1"/>
  <c r="R5" i="35" s="1"/>
  <c r="S5" i="35" s="1"/>
  <c r="T5" i="35" s="1"/>
  <c r="U5" i="35" s="1"/>
  <c r="V5" i="35" s="1"/>
  <c r="P6" i="35" s="1"/>
  <c r="Q6" i="35" s="1"/>
  <c r="R6" i="35" s="1"/>
  <c r="S6" i="35" s="1"/>
  <c r="T6" i="35" s="1"/>
  <c r="U6" i="35" s="1"/>
  <c r="V6" i="35" s="1"/>
  <c r="P7" i="35" s="1"/>
  <c r="Q7" i="35" s="1"/>
  <c r="R7" i="35" s="1"/>
  <c r="S7" i="35" s="1"/>
  <c r="T7" i="35" s="1"/>
  <c r="U7" i="35" s="1"/>
  <c r="V7" i="35" s="1"/>
  <c r="P8" i="35" s="1"/>
  <c r="Q8" i="35" s="1"/>
  <c r="R8" i="35" s="1"/>
  <c r="S8" i="35" s="1"/>
  <c r="T8" i="35" s="1"/>
  <c r="U8" i="35" s="1"/>
  <c r="V8" i="35" s="1"/>
  <c r="P9" i="35" s="1"/>
  <c r="Q9" i="35" s="1"/>
  <c r="R9" i="35" s="1"/>
  <c r="S9" i="35" s="1"/>
  <c r="T9" i="35" s="1"/>
  <c r="U9" i="35" s="1"/>
  <c r="V9" i="35" s="1"/>
  <c r="H2" i="35"/>
  <c r="B5" i="11"/>
  <c r="D5" i="11"/>
  <c r="B6" i="11"/>
  <c r="D6" i="11"/>
  <c r="B7" i="11"/>
  <c r="D7" i="11"/>
  <c r="B8" i="11"/>
  <c r="D8" i="11"/>
  <c r="B9" i="11"/>
  <c r="D9" i="11"/>
  <c r="B10" i="11"/>
  <c r="D10" i="11"/>
  <c r="B11" i="11"/>
  <c r="D11" i="11"/>
  <c r="B12" i="11"/>
  <c r="D12" i="11"/>
  <c r="B13" i="11"/>
  <c r="D13" i="11"/>
  <c r="B14" i="11"/>
  <c r="D14" i="11"/>
  <c r="B15" i="11"/>
  <c r="D15" i="11"/>
  <c r="D4" i="11"/>
  <c r="B4" i="11"/>
  <c r="H5" i="11"/>
  <c r="H6" i="11"/>
  <c r="H7" i="11"/>
  <c r="H8" i="11"/>
  <c r="H9" i="11"/>
  <c r="H10" i="11"/>
  <c r="H11" i="11"/>
  <c r="H12" i="11"/>
  <c r="H13" i="11"/>
  <c r="H14" i="11"/>
  <c r="H15" i="11"/>
  <c r="H4" i="11"/>
  <c r="F5" i="11"/>
  <c r="F6" i="11"/>
  <c r="F7" i="11"/>
  <c r="F8" i="11"/>
  <c r="F9" i="11"/>
  <c r="F10" i="11"/>
  <c r="F11" i="11"/>
  <c r="F12" i="11"/>
  <c r="F13" i="11"/>
  <c r="F14" i="11"/>
  <c r="F15" i="11"/>
  <c r="F4" i="11"/>
  <c r="X29" i="34"/>
  <c r="X31" i="34" s="1"/>
  <c r="Y31" i="34" s="1"/>
  <c r="Z31" i="34" s="1"/>
  <c r="AA31" i="34" s="1"/>
  <c r="AB31" i="34" s="1"/>
  <c r="AC31" i="34" s="1"/>
  <c r="AD31" i="34" s="1"/>
  <c r="X32" i="34" s="1"/>
  <c r="Y32" i="34" s="1"/>
  <c r="Z32" i="34" s="1"/>
  <c r="AA32" i="34" s="1"/>
  <c r="AB32" i="34" s="1"/>
  <c r="AC32" i="34" s="1"/>
  <c r="AD32" i="34" s="1"/>
  <c r="X33" i="34" s="1"/>
  <c r="Y33" i="34" s="1"/>
  <c r="Z33" i="34" s="1"/>
  <c r="AA33" i="34" s="1"/>
  <c r="AB33" i="34" s="1"/>
  <c r="AC33" i="34" s="1"/>
  <c r="AD33" i="34" s="1"/>
  <c r="X34" i="34" s="1"/>
  <c r="Y34" i="34" s="1"/>
  <c r="Z34" i="34" s="1"/>
  <c r="AA34" i="34" s="1"/>
  <c r="AB34" i="34" s="1"/>
  <c r="AC34" i="34" s="1"/>
  <c r="AD34" i="34" s="1"/>
  <c r="X35" i="34" s="1"/>
  <c r="Y35" i="34" s="1"/>
  <c r="Z35" i="34" s="1"/>
  <c r="AA35" i="34" s="1"/>
  <c r="AB35" i="34" s="1"/>
  <c r="AC35" i="34" s="1"/>
  <c r="AD35" i="34" s="1"/>
  <c r="X36" i="34" s="1"/>
  <c r="Y36" i="34" s="1"/>
  <c r="Z42" i="34" s="1"/>
  <c r="AA42" i="34" s="1"/>
  <c r="AB42" i="34" s="1"/>
  <c r="AC42" i="34" s="1"/>
  <c r="AD42" i="34" s="1"/>
  <c r="P29" i="34"/>
  <c r="P31" i="34" s="1"/>
  <c r="Q31" i="34" s="1"/>
  <c r="R31" i="34" s="1"/>
  <c r="S31" i="34" s="1"/>
  <c r="T31" i="34" s="1"/>
  <c r="U31" i="34" s="1"/>
  <c r="V31" i="34" s="1"/>
  <c r="P32" i="34" s="1"/>
  <c r="Q32" i="34" s="1"/>
  <c r="R32" i="34" s="1"/>
  <c r="S32" i="34" s="1"/>
  <c r="T32" i="34" s="1"/>
  <c r="U32" i="34" s="1"/>
  <c r="V32" i="34" s="1"/>
  <c r="P33" i="34" s="1"/>
  <c r="Q33" i="34" s="1"/>
  <c r="R33" i="34" s="1"/>
  <c r="S33" i="34" s="1"/>
  <c r="T33" i="34" s="1"/>
  <c r="U33" i="34" s="1"/>
  <c r="V33" i="34" s="1"/>
  <c r="P34" i="34" s="1"/>
  <c r="Q34" i="34" s="1"/>
  <c r="R34" i="34" s="1"/>
  <c r="S34" i="34" s="1"/>
  <c r="T34" i="34" s="1"/>
  <c r="U34" i="34" s="1"/>
  <c r="V34" i="34" s="1"/>
  <c r="P35" i="34" s="1"/>
  <c r="Q35" i="34" s="1"/>
  <c r="R35" i="34" s="1"/>
  <c r="S35" i="34" s="1"/>
  <c r="T35" i="34" s="1"/>
  <c r="U35" i="34" s="1"/>
  <c r="V35" i="34" s="1"/>
  <c r="P42" i="34" s="1"/>
  <c r="Q42" i="34" s="1"/>
  <c r="R42" i="34" s="1"/>
  <c r="S42" i="34" s="1"/>
  <c r="T42" i="34" s="1"/>
  <c r="U42" i="34" s="1"/>
  <c r="V42" i="34" s="1"/>
  <c r="H29" i="34"/>
  <c r="H31" i="34" s="1"/>
  <c r="I31" i="34" s="1"/>
  <c r="J31" i="34" s="1"/>
  <c r="K31" i="34" s="1"/>
  <c r="L31" i="34" s="1"/>
  <c r="M31" i="34" s="1"/>
  <c r="N31" i="34" s="1"/>
  <c r="H32" i="34" s="1"/>
  <c r="I32" i="34" s="1"/>
  <c r="J32" i="34" s="1"/>
  <c r="K32" i="34" s="1"/>
  <c r="L32" i="34" s="1"/>
  <c r="M32" i="34" s="1"/>
  <c r="N32" i="34" s="1"/>
  <c r="H33" i="34" s="1"/>
  <c r="I33" i="34" s="1"/>
  <c r="J33" i="34" s="1"/>
  <c r="K33" i="34" s="1"/>
  <c r="L33" i="34" s="1"/>
  <c r="M33" i="34" s="1"/>
  <c r="N33" i="34" s="1"/>
  <c r="H34" i="34" s="1"/>
  <c r="I34" i="34" s="1"/>
  <c r="J34" i="34" s="1"/>
  <c r="K34" i="34" s="1"/>
  <c r="L34" i="34" s="1"/>
  <c r="M34" i="34" s="1"/>
  <c r="N34" i="34" s="1"/>
  <c r="H35" i="34" s="1"/>
  <c r="I35" i="34" s="1"/>
  <c r="J35" i="34" s="1"/>
  <c r="K35" i="34" s="1"/>
  <c r="L35" i="34" s="1"/>
  <c r="M35" i="34" s="1"/>
  <c r="N35" i="34" s="1"/>
  <c r="H42" i="34" s="1"/>
  <c r="I42" i="34" s="1"/>
  <c r="J42" i="34" s="1"/>
  <c r="K42" i="34" s="1"/>
  <c r="L42" i="34" s="1"/>
  <c r="M42" i="34" s="1"/>
  <c r="N42" i="34" s="1"/>
  <c r="X20" i="34"/>
  <c r="X22" i="34" s="1"/>
  <c r="Y22" i="34" s="1"/>
  <c r="Z22" i="34" s="1"/>
  <c r="AA22" i="34" s="1"/>
  <c r="AB22" i="34" s="1"/>
  <c r="AC22" i="34" s="1"/>
  <c r="AD22" i="34" s="1"/>
  <c r="X23" i="34" s="1"/>
  <c r="Y23" i="34" s="1"/>
  <c r="Z23" i="34" s="1"/>
  <c r="AA23" i="34" s="1"/>
  <c r="AB23" i="34" s="1"/>
  <c r="AC23" i="34" s="1"/>
  <c r="AD23" i="34" s="1"/>
  <c r="X24" i="34" s="1"/>
  <c r="Y24" i="34" s="1"/>
  <c r="Z24" i="34" s="1"/>
  <c r="AA24" i="34" s="1"/>
  <c r="AB24" i="34" s="1"/>
  <c r="AC24" i="34" s="1"/>
  <c r="AD24" i="34" s="1"/>
  <c r="X25" i="34" s="1"/>
  <c r="Y25" i="34" s="1"/>
  <c r="Z25" i="34" s="1"/>
  <c r="AA25" i="34" s="1"/>
  <c r="AB25" i="34" s="1"/>
  <c r="AC25" i="34" s="1"/>
  <c r="AD25" i="34" s="1"/>
  <c r="X26" i="34" s="1"/>
  <c r="Y26" i="34" s="1"/>
  <c r="Z26" i="34" s="1"/>
  <c r="AA26" i="34" s="1"/>
  <c r="AB26" i="34" s="1"/>
  <c r="AC26" i="34" s="1"/>
  <c r="AD26" i="34" s="1"/>
  <c r="X27" i="34" s="1"/>
  <c r="Y27" i="34" s="1"/>
  <c r="Z27" i="34" s="1"/>
  <c r="AA27" i="34" s="1"/>
  <c r="AB27" i="34" s="1"/>
  <c r="AC27" i="34" s="1"/>
  <c r="AD27" i="34" s="1"/>
  <c r="P20" i="34"/>
  <c r="P22" i="34" s="1"/>
  <c r="Q22" i="34" s="1"/>
  <c r="R22" i="34" s="1"/>
  <c r="S22" i="34" s="1"/>
  <c r="T22" i="34" s="1"/>
  <c r="U22" i="34" s="1"/>
  <c r="V22" i="34" s="1"/>
  <c r="P23" i="34" s="1"/>
  <c r="Q23" i="34" s="1"/>
  <c r="R23" i="34" s="1"/>
  <c r="S23" i="34" s="1"/>
  <c r="T23" i="34" s="1"/>
  <c r="U23" i="34" s="1"/>
  <c r="V23" i="34" s="1"/>
  <c r="P24" i="34" s="1"/>
  <c r="Q24" i="34" s="1"/>
  <c r="R24" i="34" s="1"/>
  <c r="S24" i="34" s="1"/>
  <c r="T24" i="34" s="1"/>
  <c r="U24" i="34" s="1"/>
  <c r="V24" i="34" s="1"/>
  <c r="P25" i="34" s="1"/>
  <c r="Q25" i="34" s="1"/>
  <c r="R25" i="34" s="1"/>
  <c r="S25" i="34" s="1"/>
  <c r="T25" i="34" s="1"/>
  <c r="U25" i="34" s="1"/>
  <c r="V25" i="34" s="1"/>
  <c r="P26" i="34" s="1"/>
  <c r="Q26" i="34" s="1"/>
  <c r="R26" i="34" s="1"/>
  <c r="S26" i="34" s="1"/>
  <c r="T26" i="34" s="1"/>
  <c r="U26" i="34" s="1"/>
  <c r="V26" i="34" s="1"/>
  <c r="P27" i="34" s="1"/>
  <c r="Q27" i="34" s="1"/>
  <c r="R27" i="34" s="1"/>
  <c r="S27" i="34" s="1"/>
  <c r="T27" i="34" s="1"/>
  <c r="U27" i="34" s="1"/>
  <c r="V27" i="34" s="1"/>
  <c r="H20" i="34"/>
  <c r="H22" i="34" s="1"/>
  <c r="I22" i="34" s="1"/>
  <c r="J22" i="34" s="1"/>
  <c r="K22" i="34" s="1"/>
  <c r="L22" i="34" s="1"/>
  <c r="M22" i="34" s="1"/>
  <c r="N22" i="34" s="1"/>
  <c r="H23" i="34" s="1"/>
  <c r="I23" i="34" s="1"/>
  <c r="J23" i="34" s="1"/>
  <c r="K23" i="34" s="1"/>
  <c r="L23" i="34" s="1"/>
  <c r="M23" i="34" s="1"/>
  <c r="N23" i="34" s="1"/>
  <c r="H24" i="34" s="1"/>
  <c r="I24" i="34" s="1"/>
  <c r="J24" i="34" s="1"/>
  <c r="K24" i="34" s="1"/>
  <c r="L24" i="34" s="1"/>
  <c r="M24" i="34" s="1"/>
  <c r="N24" i="34" s="1"/>
  <c r="H25" i="34" s="1"/>
  <c r="I25" i="34" s="1"/>
  <c r="J25" i="34" s="1"/>
  <c r="K25" i="34" s="1"/>
  <c r="L25" i="34" s="1"/>
  <c r="M25" i="34" s="1"/>
  <c r="N25" i="34" s="1"/>
  <c r="H26" i="34" s="1"/>
  <c r="I26" i="34" s="1"/>
  <c r="J26" i="34" s="1"/>
  <c r="K26" i="34" s="1"/>
  <c r="L26" i="34" s="1"/>
  <c r="M26" i="34" s="1"/>
  <c r="N26" i="34" s="1"/>
  <c r="H27" i="34" s="1"/>
  <c r="I27" i="34" s="1"/>
  <c r="J27" i="34" s="1"/>
  <c r="K27" i="34" s="1"/>
  <c r="L27" i="34" s="1"/>
  <c r="M27" i="34" s="1"/>
  <c r="N27" i="34" s="1"/>
  <c r="C15" i="34"/>
  <c r="C15" i="11" s="1"/>
  <c r="C14" i="34"/>
  <c r="C14" i="11" s="1"/>
  <c r="AG12" i="34"/>
  <c r="C13" i="34"/>
  <c r="C13" i="11" s="1"/>
  <c r="AG11" i="34"/>
  <c r="C12" i="34"/>
  <c r="C12" i="11" s="1"/>
  <c r="AG10" i="34"/>
  <c r="X11" i="34"/>
  <c r="X13" i="34" s="1"/>
  <c r="Y13" i="34" s="1"/>
  <c r="Z13" i="34" s="1"/>
  <c r="AA13" i="34" s="1"/>
  <c r="AB13" i="34" s="1"/>
  <c r="AC13" i="34" s="1"/>
  <c r="AD13" i="34" s="1"/>
  <c r="X14" i="34" s="1"/>
  <c r="Y14" i="34" s="1"/>
  <c r="Z14" i="34" s="1"/>
  <c r="AA14" i="34" s="1"/>
  <c r="AB14" i="34" s="1"/>
  <c r="AC14" i="34" s="1"/>
  <c r="AD14" i="34" s="1"/>
  <c r="X15" i="34" s="1"/>
  <c r="Y15" i="34" s="1"/>
  <c r="Z15" i="34" s="1"/>
  <c r="AA15" i="34" s="1"/>
  <c r="AB15" i="34" s="1"/>
  <c r="AC15" i="34" s="1"/>
  <c r="AD15" i="34" s="1"/>
  <c r="X16" i="34" s="1"/>
  <c r="Y16" i="34" s="1"/>
  <c r="Z16" i="34" s="1"/>
  <c r="AA16" i="34" s="1"/>
  <c r="AB16" i="34" s="1"/>
  <c r="AC16" i="34" s="1"/>
  <c r="AD16" i="34" s="1"/>
  <c r="X17" i="34" s="1"/>
  <c r="Y17" i="34" s="1"/>
  <c r="Z17" i="34" s="1"/>
  <c r="AA17" i="34" s="1"/>
  <c r="AB17" i="34" s="1"/>
  <c r="AC17" i="34" s="1"/>
  <c r="AD17" i="34" s="1"/>
  <c r="X18" i="34" s="1"/>
  <c r="Y18" i="34" s="1"/>
  <c r="Z18" i="34" s="1"/>
  <c r="AA18" i="34" s="1"/>
  <c r="AB18" i="34" s="1"/>
  <c r="AC18" i="34" s="1"/>
  <c r="AD18" i="34" s="1"/>
  <c r="P11" i="34"/>
  <c r="P13" i="34" s="1"/>
  <c r="Q13" i="34" s="1"/>
  <c r="R13" i="34" s="1"/>
  <c r="S13" i="34" s="1"/>
  <c r="T13" i="34" s="1"/>
  <c r="U13" i="34" s="1"/>
  <c r="V13" i="34" s="1"/>
  <c r="P14" i="34" s="1"/>
  <c r="Q14" i="34" s="1"/>
  <c r="R14" i="34" s="1"/>
  <c r="S14" i="34" s="1"/>
  <c r="T14" i="34" s="1"/>
  <c r="U14" i="34" s="1"/>
  <c r="V14" i="34" s="1"/>
  <c r="P15" i="34" s="1"/>
  <c r="Q15" i="34" s="1"/>
  <c r="R15" i="34" s="1"/>
  <c r="S15" i="34" s="1"/>
  <c r="T15" i="34" s="1"/>
  <c r="U15" i="34" s="1"/>
  <c r="V15" i="34" s="1"/>
  <c r="P16" i="34" s="1"/>
  <c r="Q16" i="34" s="1"/>
  <c r="R16" i="34" s="1"/>
  <c r="S16" i="34" s="1"/>
  <c r="T16" i="34" s="1"/>
  <c r="U16" i="34" s="1"/>
  <c r="V16" i="34" s="1"/>
  <c r="P17" i="34" s="1"/>
  <c r="Q17" i="34" s="1"/>
  <c r="R17" i="34" s="1"/>
  <c r="S17" i="34" s="1"/>
  <c r="T17" i="34" s="1"/>
  <c r="U17" i="34" s="1"/>
  <c r="V17" i="34" s="1"/>
  <c r="P18" i="34" s="1"/>
  <c r="Q18" i="34" s="1"/>
  <c r="R18" i="34" s="1"/>
  <c r="S18" i="34" s="1"/>
  <c r="T18" i="34" s="1"/>
  <c r="U18" i="34" s="1"/>
  <c r="V18" i="34" s="1"/>
  <c r="H11" i="34"/>
  <c r="H13" i="34" s="1"/>
  <c r="I13" i="34" s="1"/>
  <c r="J13" i="34" s="1"/>
  <c r="K13" i="34" s="1"/>
  <c r="L13" i="34" s="1"/>
  <c r="M13" i="34" s="1"/>
  <c r="N13" i="34" s="1"/>
  <c r="H14" i="34" s="1"/>
  <c r="I14" i="34" s="1"/>
  <c r="J14" i="34" s="1"/>
  <c r="K14" i="34" s="1"/>
  <c r="L14" i="34" s="1"/>
  <c r="M14" i="34" s="1"/>
  <c r="N14" i="34" s="1"/>
  <c r="H15" i="34" s="1"/>
  <c r="I15" i="34" s="1"/>
  <c r="J15" i="34" s="1"/>
  <c r="K15" i="34" s="1"/>
  <c r="L15" i="34" s="1"/>
  <c r="M15" i="34" s="1"/>
  <c r="N15" i="34" s="1"/>
  <c r="H16" i="34" s="1"/>
  <c r="I16" i="34" s="1"/>
  <c r="J16" i="34" s="1"/>
  <c r="K16" i="34" s="1"/>
  <c r="L16" i="34" s="1"/>
  <c r="M16" i="34" s="1"/>
  <c r="N16" i="34" s="1"/>
  <c r="H17" i="34" s="1"/>
  <c r="I17" i="34" s="1"/>
  <c r="J17" i="34" s="1"/>
  <c r="K17" i="34" s="1"/>
  <c r="L17" i="34" s="1"/>
  <c r="M17" i="34" s="1"/>
  <c r="N17" i="34" s="1"/>
  <c r="H18" i="34" s="1"/>
  <c r="I18" i="34" s="1"/>
  <c r="J18" i="34" s="1"/>
  <c r="K18" i="34" s="1"/>
  <c r="L18" i="34" s="1"/>
  <c r="M18" i="34" s="1"/>
  <c r="N18" i="34" s="1"/>
  <c r="AG9" i="34"/>
  <c r="C10" i="34"/>
  <c r="C10" i="11" s="1"/>
  <c r="AG8" i="34"/>
  <c r="C9" i="11"/>
  <c r="AG7" i="34"/>
  <c r="C7" i="34"/>
  <c r="C7" i="11" s="1"/>
  <c r="AG6" i="34"/>
  <c r="C6" i="34"/>
  <c r="C6" i="11" s="1"/>
  <c r="AG5" i="34"/>
  <c r="C5" i="34"/>
  <c r="C5" i="11" s="1"/>
  <c r="AG4" i="34"/>
  <c r="AG3" i="34"/>
  <c r="X2" i="34"/>
  <c r="X4" i="34" s="1"/>
  <c r="Y4" i="34" s="1"/>
  <c r="Z4" i="34" s="1"/>
  <c r="AA4" i="34" s="1"/>
  <c r="AB4" i="34" s="1"/>
  <c r="AC4" i="34" s="1"/>
  <c r="AD4" i="34" s="1"/>
  <c r="X5" i="34" s="1"/>
  <c r="Y5" i="34" s="1"/>
  <c r="Z5" i="34" s="1"/>
  <c r="AA5" i="34" s="1"/>
  <c r="AB5" i="34" s="1"/>
  <c r="AC5" i="34" s="1"/>
  <c r="AD5" i="34" s="1"/>
  <c r="X6" i="34" s="1"/>
  <c r="Y6" i="34" s="1"/>
  <c r="Z6" i="34" s="1"/>
  <c r="AA6" i="34" s="1"/>
  <c r="AB6" i="34" s="1"/>
  <c r="AC6" i="34" s="1"/>
  <c r="AD6" i="34" s="1"/>
  <c r="X7" i="34" s="1"/>
  <c r="Y7" i="34" s="1"/>
  <c r="Z7" i="34" s="1"/>
  <c r="AA7" i="34" s="1"/>
  <c r="AB7" i="34" s="1"/>
  <c r="AC7" i="34" s="1"/>
  <c r="AD7" i="34" s="1"/>
  <c r="X8" i="34" s="1"/>
  <c r="Y8" i="34" s="1"/>
  <c r="Z8" i="34" s="1"/>
  <c r="AA8" i="34" s="1"/>
  <c r="AB8" i="34" s="1"/>
  <c r="AC8" i="34" s="1"/>
  <c r="AD8" i="34" s="1"/>
  <c r="X9" i="34" s="1"/>
  <c r="Y9" i="34" s="1"/>
  <c r="Z9" i="34" s="1"/>
  <c r="AA9" i="34" s="1"/>
  <c r="AB9" i="34" s="1"/>
  <c r="AC9" i="34" s="1"/>
  <c r="AD9" i="34" s="1"/>
  <c r="P2" i="34"/>
  <c r="P4" i="34" s="1"/>
  <c r="Q4" i="34" s="1"/>
  <c r="R4" i="34" s="1"/>
  <c r="S4" i="34" s="1"/>
  <c r="T4" i="34" s="1"/>
  <c r="U4" i="34" s="1"/>
  <c r="V4" i="34" s="1"/>
  <c r="P5" i="34" s="1"/>
  <c r="Q5" i="34" s="1"/>
  <c r="R5" i="34" s="1"/>
  <c r="S5" i="34" s="1"/>
  <c r="T5" i="34" s="1"/>
  <c r="U5" i="34" s="1"/>
  <c r="V5" i="34" s="1"/>
  <c r="P6" i="34" s="1"/>
  <c r="Q6" i="34" s="1"/>
  <c r="R6" i="34" s="1"/>
  <c r="S6" i="34" s="1"/>
  <c r="T6" i="34" s="1"/>
  <c r="U6" i="34" s="1"/>
  <c r="V6" i="34" s="1"/>
  <c r="P7" i="34" s="1"/>
  <c r="Q7" i="34" s="1"/>
  <c r="R7" i="34" s="1"/>
  <c r="S7" i="34" s="1"/>
  <c r="T7" i="34" s="1"/>
  <c r="U7" i="34" s="1"/>
  <c r="V7" i="34" s="1"/>
  <c r="P8" i="34" s="1"/>
  <c r="Q8" i="34" s="1"/>
  <c r="R8" i="34" s="1"/>
  <c r="S8" i="34" s="1"/>
  <c r="T8" i="34" s="1"/>
  <c r="U8" i="34" s="1"/>
  <c r="V8" i="34" s="1"/>
  <c r="P9" i="34" s="1"/>
  <c r="Q9" i="34" s="1"/>
  <c r="R9" i="34" s="1"/>
  <c r="S9" i="34" s="1"/>
  <c r="T9" i="34" s="1"/>
  <c r="U9" i="34" s="1"/>
  <c r="V9" i="34" s="1"/>
  <c r="H2" i="34"/>
  <c r="H4" i="34" s="1"/>
  <c r="I4" i="34" s="1"/>
  <c r="J4" i="34" s="1"/>
  <c r="K4" i="34" s="1"/>
  <c r="L4" i="34" s="1"/>
  <c r="M4" i="34" s="1"/>
  <c r="N4" i="34" s="1"/>
  <c r="H5" i="34" s="1"/>
  <c r="I5" i="34" s="1"/>
  <c r="J5" i="34" s="1"/>
  <c r="K5" i="34" s="1"/>
  <c r="L5" i="34" s="1"/>
  <c r="M5" i="34" s="1"/>
  <c r="N5" i="34" s="1"/>
  <c r="H6" i="34" s="1"/>
  <c r="I6" i="34" s="1"/>
  <c r="J6" i="34" s="1"/>
  <c r="K6" i="34" s="1"/>
  <c r="L6" i="34" s="1"/>
  <c r="M6" i="34" s="1"/>
  <c r="N6" i="34" s="1"/>
  <c r="H7" i="34" s="1"/>
  <c r="I7" i="34" s="1"/>
  <c r="J7" i="34" s="1"/>
  <c r="K7" i="34" s="1"/>
  <c r="L7" i="34" s="1"/>
  <c r="M7" i="34" s="1"/>
  <c r="N7" i="34" s="1"/>
  <c r="H8" i="34" s="1"/>
  <c r="I8" i="34" s="1"/>
  <c r="J8" i="34" s="1"/>
  <c r="K8" i="34" s="1"/>
  <c r="L8" i="34" s="1"/>
  <c r="M8" i="34" s="1"/>
  <c r="N8" i="34" s="1"/>
  <c r="H9" i="34" s="1"/>
  <c r="I9" i="34" s="1"/>
  <c r="J9" i="34" s="1"/>
  <c r="K9" i="34" s="1"/>
  <c r="L9" i="34" s="1"/>
  <c r="M9" i="34" s="1"/>
  <c r="N9" i="34" s="1"/>
  <c r="X29" i="33"/>
  <c r="X31" i="33" s="1"/>
  <c r="Y31" i="33" s="1"/>
  <c r="Z31" i="33" s="1"/>
  <c r="AA31" i="33" s="1"/>
  <c r="AB31" i="33" s="1"/>
  <c r="AC31" i="33" s="1"/>
  <c r="AD31" i="33" s="1"/>
  <c r="X32" i="33" s="1"/>
  <c r="Y32" i="33" s="1"/>
  <c r="Z32" i="33" s="1"/>
  <c r="AA32" i="33" s="1"/>
  <c r="AB32" i="33" s="1"/>
  <c r="AC32" i="33" s="1"/>
  <c r="AD32" i="33" s="1"/>
  <c r="X33" i="33" s="1"/>
  <c r="Y33" i="33" s="1"/>
  <c r="Z33" i="33" s="1"/>
  <c r="AA33" i="33" s="1"/>
  <c r="AB33" i="33" s="1"/>
  <c r="AC33" i="33" s="1"/>
  <c r="AD33" i="33" s="1"/>
  <c r="X34" i="33" s="1"/>
  <c r="Y34" i="33" s="1"/>
  <c r="Z34" i="33" s="1"/>
  <c r="AA34" i="33" s="1"/>
  <c r="AB34" i="33" s="1"/>
  <c r="AC34" i="33" s="1"/>
  <c r="AD34" i="33" s="1"/>
  <c r="X35" i="33" s="1"/>
  <c r="Y35" i="33" s="1"/>
  <c r="Z35" i="33" s="1"/>
  <c r="AA35" i="33" s="1"/>
  <c r="AB35" i="33" s="1"/>
  <c r="AC35" i="33" s="1"/>
  <c r="AD35" i="33" s="1"/>
  <c r="X36" i="33" s="1"/>
  <c r="Y36" i="33" s="1"/>
  <c r="Z42" i="33" s="1"/>
  <c r="AA42" i="33" s="1"/>
  <c r="AB42" i="33" s="1"/>
  <c r="AC42" i="33" s="1"/>
  <c r="AD42" i="33" s="1"/>
  <c r="P29" i="33"/>
  <c r="P31" i="33" s="1"/>
  <c r="Q31" i="33" s="1"/>
  <c r="R31" i="33" s="1"/>
  <c r="S31" i="33" s="1"/>
  <c r="T31" i="33" s="1"/>
  <c r="U31" i="33" s="1"/>
  <c r="V31" i="33" s="1"/>
  <c r="P32" i="33" s="1"/>
  <c r="Q32" i="33" s="1"/>
  <c r="R32" i="33" s="1"/>
  <c r="S32" i="33" s="1"/>
  <c r="T32" i="33" s="1"/>
  <c r="U32" i="33" s="1"/>
  <c r="V32" i="33" s="1"/>
  <c r="P33" i="33" s="1"/>
  <c r="Q33" i="33" s="1"/>
  <c r="R33" i="33" s="1"/>
  <c r="S33" i="33" s="1"/>
  <c r="T33" i="33" s="1"/>
  <c r="U33" i="33" s="1"/>
  <c r="V33" i="33" s="1"/>
  <c r="P34" i="33" s="1"/>
  <c r="Q34" i="33" s="1"/>
  <c r="R34" i="33" s="1"/>
  <c r="S34" i="33" s="1"/>
  <c r="T34" i="33" s="1"/>
  <c r="U34" i="33" s="1"/>
  <c r="V34" i="33" s="1"/>
  <c r="P35" i="33" s="1"/>
  <c r="Q35" i="33" s="1"/>
  <c r="R35" i="33" s="1"/>
  <c r="S35" i="33" s="1"/>
  <c r="T35" i="33" s="1"/>
  <c r="U35" i="33" s="1"/>
  <c r="V35" i="33" s="1"/>
  <c r="P42" i="33" s="1"/>
  <c r="Q42" i="33" s="1"/>
  <c r="R42" i="33" s="1"/>
  <c r="S42" i="33" s="1"/>
  <c r="T42" i="33" s="1"/>
  <c r="U42" i="33" s="1"/>
  <c r="V42" i="33" s="1"/>
  <c r="H29" i="33"/>
  <c r="H31" i="33" s="1"/>
  <c r="I31" i="33" s="1"/>
  <c r="J31" i="33" s="1"/>
  <c r="K31" i="33" s="1"/>
  <c r="L31" i="33" s="1"/>
  <c r="M31" i="33" s="1"/>
  <c r="N31" i="33" s="1"/>
  <c r="H32" i="33" s="1"/>
  <c r="I32" i="33" s="1"/>
  <c r="J32" i="33" s="1"/>
  <c r="K32" i="33" s="1"/>
  <c r="L32" i="33" s="1"/>
  <c r="M32" i="33" s="1"/>
  <c r="N32" i="33" s="1"/>
  <c r="H33" i="33" s="1"/>
  <c r="I33" i="33" s="1"/>
  <c r="J33" i="33" s="1"/>
  <c r="K33" i="33" s="1"/>
  <c r="L33" i="33" s="1"/>
  <c r="M33" i="33" s="1"/>
  <c r="N33" i="33" s="1"/>
  <c r="H34" i="33" s="1"/>
  <c r="I34" i="33" s="1"/>
  <c r="J34" i="33" s="1"/>
  <c r="K34" i="33" s="1"/>
  <c r="L34" i="33" s="1"/>
  <c r="M34" i="33" s="1"/>
  <c r="N34" i="33" s="1"/>
  <c r="H35" i="33" s="1"/>
  <c r="I35" i="33" s="1"/>
  <c r="J35" i="33" s="1"/>
  <c r="K35" i="33" s="1"/>
  <c r="L35" i="33" s="1"/>
  <c r="M35" i="33" s="1"/>
  <c r="N35" i="33" s="1"/>
  <c r="H42" i="33" s="1"/>
  <c r="I42" i="33" s="1"/>
  <c r="J42" i="33" s="1"/>
  <c r="K42" i="33" s="1"/>
  <c r="L42" i="33" s="1"/>
  <c r="M42" i="33" s="1"/>
  <c r="N42" i="33" s="1"/>
  <c r="X20" i="33"/>
  <c r="X22" i="33" s="1"/>
  <c r="Y22" i="33" s="1"/>
  <c r="Z22" i="33" s="1"/>
  <c r="AA22" i="33" s="1"/>
  <c r="AB22" i="33" s="1"/>
  <c r="AC22" i="33" s="1"/>
  <c r="AD22" i="33" s="1"/>
  <c r="X23" i="33" s="1"/>
  <c r="Y23" i="33" s="1"/>
  <c r="Z23" i="33" s="1"/>
  <c r="AA23" i="33" s="1"/>
  <c r="AB23" i="33" s="1"/>
  <c r="AC23" i="33" s="1"/>
  <c r="AD23" i="33" s="1"/>
  <c r="X24" i="33" s="1"/>
  <c r="Y24" i="33" s="1"/>
  <c r="Z24" i="33" s="1"/>
  <c r="AA24" i="33" s="1"/>
  <c r="AB24" i="33" s="1"/>
  <c r="AC24" i="33" s="1"/>
  <c r="AD24" i="33" s="1"/>
  <c r="X25" i="33" s="1"/>
  <c r="Y25" i="33" s="1"/>
  <c r="Z25" i="33" s="1"/>
  <c r="AA25" i="33" s="1"/>
  <c r="AB25" i="33" s="1"/>
  <c r="AC25" i="33" s="1"/>
  <c r="AD25" i="33" s="1"/>
  <c r="X26" i="33" s="1"/>
  <c r="Y26" i="33" s="1"/>
  <c r="Z26" i="33" s="1"/>
  <c r="AA26" i="33" s="1"/>
  <c r="AB26" i="33" s="1"/>
  <c r="AC26" i="33" s="1"/>
  <c r="AD26" i="33" s="1"/>
  <c r="X27" i="33" s="1"/>
  <c r="Y27" i="33" s="1"/>
  <c r="Z27" i="33" s="1"/>
  <c r="AA27" i="33" s="1"/>
  <c r="AB27" i="33" s="1"/>
  <c r="AC27" i="33" s="1"/>
  <c r="AD27" i="33" s="1"/>
  <c r="P20" i="33"/>
  <c r="P22" i="33" s="1"/>
  <c r="Q22" i="33" s="1"/>
  <c r="R22" i="33" s="1"/>
  <c r="S22" i="33" s="1"/>
  <c r="T22" i="33" s="1"/>
  <c r="U22" i="33" s="1"/>
  <c r="V22" i="33" s="1"/>
  <c r="P23" i="33" s="1"/>
  <c r="Q23" i="33" s="1"/>
  <c r="R23" i="33" s="1"/>
  <c r="S23" i="33" s="1"/>
  <c r="T23" i="33" s="1"/>
  <c r="U23" i="33" s="1"/>
  <c r="V23" i="33" s="1"/>
  <c r="P24" i="33" s="1"/>
  <c r="Q24" i="33" s="1"/>
  <c r="R24" i="33" s="1"/>
  <c r="S24" i="33" s="1"/>
  <c r="T24" i="33" s="1"/>
  <c r="U24" i="33" s="1"/>
  <c r="V24" i="33" s="1"/>
  <c r="P25" i="33" s="1"/>
  <c r="Q25" i="33" s="1"/>
  <c r="R25" i="33" s="1"/>
  <c r="S25" i="33" s="1"/>
  <c r="T25" i="33" s="1"/>
  <c r="U25" i="33" s="1"/>
  <c r="V25" i="33" s="1"/>
  <c r="P26" i="33" s="1"/>
  <c r="Q26" i="33" s="1"/>
  <c r="R26" i="33" s="1"/>
  <c r="S26" i="33" s="1"/>
  <c r="T26" i="33" s="1"/>
  <c r="U26" i="33" s="1"/>
  <c r="V26" i="33" s="1"/>
  <c r="P27" i="33" s="1"/>
  <c r="Q27" i="33" s="1"/>
  <c r="R27" i="33" s="1"/>
  <c r="S27" i="33" s="1"/>
  <c r="T27" i="33" s="1"/>
  <c r="U27" i="33" s="1"/>
  <c r="V27" i="33" s="1"/>
  <c r="H20" i="33"/>
  <c r="H22" i="33" s="1"/>
  <c r="I22" i="33" s="1"/>
  <c r="J22" i="33" s="1"/>
  <c r="K22" i="33" s="1"/>
  <c r="L22" i="33" s="1"/>
  <c r="M22" i="33" s="1"/>
  <c r="N22" i="33" s="1"/>
  <c r="H23" i="33" s="1"/>
  <c r="I23" i="33" s="1"/>
  <c r="J23" i="33" s="1"/>
  <c r="K23" i="33" s="1"/>
  <c r="L23" i="33" s="1"/>
  <c r="M23" i="33" s="1"/>
  <c r="N23" i="33" s="1"/>
  <c r="H24" i="33" s="1"/>
  <c r="I24" i="33" s="1"/>
  <c r="J24" i="33" s="1"/>
  <c r="K24" i="33" s="1"/>
  <c r="L24" i="33" s="1"/>
  <c r="M24" i="33" s="1"/>
  <c r="N24" i="33" s="1"/>
  <c r="H25" i="33" s="1"/>
  <c r="I25" i="33" s="1"/>
  <c r="J25" i="33" s="1"/>
  <c r="K25" i="33" s="1"/>
  <c r="L25" i="33" s="1"/>
  <c r="M25" i="33" s="1"/>
  <c r="N25" i="33" s="1"/>
  <c r="H26" i="33" s="1"/>
  <c r="I26" i="33" s="1"/>
  <c r="J26" i="33" s="1"/>
  <c r="K26" i="33" s="1"/>
  <c r="L26" i="33" s="1"/>
  <c r="M26" i="33" s="1"/>
  <c r="N26" i="33" s="1"/>
  <c r="H27" i="33" s="1"/>
  <c r="I27" i="33" s="1"/>
  <c r="J27" i="33" s="1"/>
  <c r="K27" i="33" s="1"/>
  <c r="L27" i="33" s="1"/>
  <c r="M27" i="33" s="1"/>
  <c r="N27" i="33" s="1"/>
  <c r="C15" i="33"/>
  <c r="G15" i="11" s="1"/>
  <c r="C14" i="33"/>
  <c r="G14" i="11" s="1"/>
  <c r="AG12" i="33"/>
  <c r="C13" i="33"/>
  <c r="G13" i="11" s="1"/>
  <c r="AG11" i="33"/>
  <c r="C12" i="33"/>
  <c r="G12" i="11" s="1"/>
  <c r="AG10" i="33"/>
  <c r="X11" i="33"/>
  <c r="X13" i="33" s="1"/>
  <c r="Y13" i="33" s="1"/>
  <c r="Z13" i="33" s="1"/>
  <c r="AA13" i="33" s="1"/>
  <c r="AB13" i="33" s="1"/>
  <c r="AC13" i="33" s="1"/>
  <c r="AD13" i="33" s="1"/>
  <c r="X14" i="33" s="1"/>
  <c r="Y14" i="33" s="1"/>
  <c r="Z14" i="33" s="1"/>
  <c r="AA14" i="33" s="1"/>
  <c r="AB14" i="33" s="1"/>
  <c r="AC14" i="33" s="1"/>
  <c r="AD14" i="33" s="1"/>
  <c r="X15" i="33" s="1"/>
  <c r="Y15" i="33" s="1"/>
  <c r="Z15" i="33" s="1"/>
  <c r="AA15" i="33" s="1"/>
  <c r="AB15" i="33" s="1"/>
  <c r="AC15" i="33" s="1"/>
  <c r="AD15" i="33" s="1"/>
  <c r="X16" i="33" s="1"/>
  <c r="Y16" i="33" s="1"/>
  <c r="Z16" i="33" s="1"/>
  <c r="AA16" i="33" s="1"/>
  <c r="AB16" i="33" s="1"/>
  <c r="AC16" i="33" s="1"/>
  <c r="AD16" i="33" s="1"/>
  <c r="X17" i="33" s="1"/>
  <c r="Y17" i="33" s="1"/>
  <c r="Z17" i="33" s="1"/>
  <c r="AA17" i="33" s="1"/>
  <c r="AB17" i="33" s="1"/>
  <c r="AC17" i="33" s="1"/>
  <c r="AD17" i="33" s="1"/>
  <c r="X18" i="33" s="1"/>
  <c r="Y18" i="33" s="1"/>
  <c r="Z18" i="33" s="1"/>
  <c r="AA18" i="33" s="1"/>
  <c r="AB18" i="33" s="1"/>
  <c r="AC18" i="33" s="1"/>
  <c r="AD18" i="33" s="1"/>
  <c r="P11" i="33"/>
  <c r="P13" i="33" s="1"/>
  <c r="Q13" i="33" s="1"/>
  <c r="R13" i="33" s="1"/>
  <c r="S13" i="33" s="1"/>
  <c r="T13" i="33" s="1"/>
  <c r="U13" i="33" s="1"/>
  <c r="V13" i="33" s="1"/>
  <c r="P14" i="33" s="1"/>
  <c r="Q14" i="33" s="1"/>
  <c r="R14" i="33" s="1"/>
  <c r="S14" i="33" s="1"/>
  <c r="T14" i="33" s="1"/>
  <c r="U14" i="33" s="1"/>
  <c r="V14" i="33" s="1"/>
  <c r="P15" i="33" s="1"/>
  <c r="Q15" i="33" s="1"/>
  <c r="R15" i="33" s="1"/>
  <c r="S15" i="33" s="1"/>
  <c r="T15" i="33" s="1"/>
  <c r="U15" i="33" s="1"/>
  <c r="V15" i="33" s="1"/>
  <c r="P16" i="33" s="1"/>
  <c r="Q16" i="33" s="1"/>
  <c r="R16" i="33" s="1"/>
  <c r="S16" i="33" s="1"/>
  <c r="T16" i="33" s="1"/>
  <c r="U16" i="33" s="1"/>
  <c r="V16" i="33" s="1"/>
  <c r="P17" i="33" s="1"/>
  <c r="Q17" i="33" s="1"/>
  <c r="R17" i="33" s="1"/>
  <c r="S17" i="33" s="1"/>
  <c r="T17" i="33" s="1"/>
  <c r="U17" i="33" s="1"/>
  <c r="V17" i="33" s="1"/>
  <c r="P18" i="33" s="1"/>
  <c r="Q18" i="33" s="1"/>
  <c r="R18" i="33" s="1"/>
  <c r="S18" i="33" s="1"/>
  <c r="T18" i="33" s="1"/>
  <c r="U18" i="33" s="1"/>
  <c r="V18" i="33" s="1"/>
  <c r="H11" i="33"/>
  <c r="H13" i="33" s="1"/>
  <c r="I13" i="33" s="1"/>
  <c r="J13" i="33" s="1"/>
  <c r="K13" i="33" s="1"/>
  <c r="L13" i="33" s="1"/>
  <c r="M13" i="33" s="1"/>
  <c r="N13" i="33" s="1"/>
  <c r="H14" i="33" s="1"/>
  <c r="I14" i="33" s="1"/>
  <c r="J14" i="33" s="1"/>
  <c r="K14" i="33" s="1"/>
  <c r="L14" i="33" s="1"/>
  <c r="M14" i="33" s="1"/>
  <c r="N14" i="33" s="1"/>
  <c r="H15" i="33" s="1"/>
  <c r="I15" i="33" s="1"/>
  <c r="J15" i="33" s="1"/>
  <c r="K15" i="33" s="1"/>
  <c r="L15" i="33" s="1"/>
  <c r="M15" i="33" s="1"/>
  <c r="N15" i="33" s="1"/>
  <c r="H16" i="33" s="1"/>
  <c r="I16" i="33" s="1"/>
  <c r="J16" i="33" s="1"/>
  <c r="K16" i="33" s="1"/>
  <c r="L16" i="33" s="1"/>
  <c r="M16" i="33" s="1"/>
  <c r="N16" i="33" s="1"/>
  <c r="H17" i="33" s="1"/>
  <c r="I17" i="33" s="1"/>
  <c r="J17" i="33" s="1"/>
  <c r="K17" i="33" s="1"/>
  <c r="L17" i="33" s="1"/>
  <c r="M17" i="33" s="1"/>
  <c r="N17" i="33" s="1"/>
  <c r="H18" i="33" s="1"/>
  <c r="I18" i="33" s="1"/>
  <c r="J18" i="33" s="1"/>
  <c r="K18" i="33" s="1"/>
  <c r="L18" i="33" s="1"/>
  <c r="M18" i="33" s="1"/>
  <c r="N18" i="33" s="1"/>
  <c r="AG9" i="33"/>
  <c r="C10" i="33"/>
  <c r="G10" i="11" s="1"/>
  <c r="AG8" i="33"/>
  <c r="C9" i="33"/>
  <c r="G9" i="11" s="1"/>
  <c r="C8" i="33"/>
  <c r="G8" i="11" s="1"/>
  <c r="AG7" i="33"/>
  <c r="C7" i="33"/>
  <c r="G7" i="11" s="1"/>
  <c r="AG6" i="33"/>
  <c r="C6" i="33"/>
  <c r="G6" i="11" s="1"/>
  <c r="AG5" i="33"/>
  <c r="C5" i="33"/>
  <c r="G5" i="11" s="1"/>
  <c r="AG4" i="33"/>
  <c r="AG3" i="33"/>
  <c r="X2" i="33"/>
  <c r="X4" i="33" s="1"/>
  <c r="Y4" i="33" s="1"/>
  <c r="Z4" i="33" s="1"/>
  <c r="AA4" i="33" s="1"/>
  <c r="AB4" i="33" s="1"/>
  <c r="AC4" i="33" s="1"/>
  <c r="AD4" i="33" s="1"/>
  <c r="X5" i="33" s="1"/>
  <c r="Y5" i="33" s="1"/>
  <c r="Z5" i="33" s="1"/>
  <c r="AA5" i="33" s="1"/>
  <c r="AB5" i="33" s="1"/>
  <c r="AC5" i="33" s="1"/>
  <c r="AD5" i="33" s="1"/>
  <c r="X6" i="33" s="1"/>
  <c r="Y6" i="33" s="1"/>
  <c r="Z6" i="33" s="1"/>
  <c r="AA6" i="33" s="1"/>
  <c r="AB6" i="33" s="1"/>
  <c r="AC6" i="33" s="1"/>
  <c r="AD6" i="33" s="1"/>
  <c r="X7" i="33" s="1"/>
  <c r="Y7" i="33" s="1"/>
  <c r="Z7" i="33" s="1"/>
  <c r="AA7" i="33" s="1"/>
  <c r="AB7" i="33" s="1"/>
  <c r="AC7" i="33" s="1"/>
  <c r="AD7" i="33" s="1"/>
  <c r="X8" i="33" s="1"/>
  <c r="Y8" i="33" s="1"/>
  <c r="Z8" i="33" s="1"/>
  <c r="AA8" i="33" s="1"/>
  <c r="AB8" i="33" s="1"/>
  <c r="AC8" i="33" s="1"/>
  <c r="AD8" i="33" s="1"/>
  <c r="X9" i="33" s="1"/>
  <c r="Y9" i="33" s="1"/>
  <c r="Z9" i="33" s="1"/>
  <c r="AA9" i="33" s="1"/>
  <c r="AB9" i="33" s="1"/>
  <c r="AC9" i="33" s="1"/>
  <c r="AD9" i="33" s="1"/>
  <c r="P2" i="33"/>
  <c r="P4" i="33" s="1"/>
  <c r="Q4" i="33" s="1"/>
  <c r="R4" i="33" s="1"/>
  <c r="S4" i="33" s="1"/>
  <c r="T4" i="33" s="1"/>
  <c r="U4" i="33" s="1"/>
  <c r="V4" i="33" s="1"/>
  <c r="P5" i="33" s="1"/>
  <c r="Q5" i="33" s="1"/>
  <c r="R5" i="33" s="1"/>
  <c r="S5" i="33" s="1"/>
  <c r="T5" i="33" s="1"/>
  <c r="U5" i="33" s="1"/>
  <c r="V5" i="33" s="1"/>
  <c r="P6" i="33" s="1"/>
  <c r="Q6" i="33" s="1"/>
  <c r="R6" i="33" s="1"/>
  <c r="S6" i="33" s="1"/>
  <c r="T6" i="33" s="1"/>
  <c r="U6" i="33" s="1"/>
  <c r="V6" i="33" s="1"/>
  <c r="P7" i="33" s="1"/>
  <c r="Q7" i="33" s="1"/>
  <c r="R7" i="33" s="1"/>
  <c r="S7" i="33" s="1"/>
  <c r="T7" i="33" s="1"/>
  <c r="U7" i="33" s="1"/>
  <c r="V7" i="33" s="1"/>
  <c r="P8" i="33" s="1"/>
  <c r="Q8" i="33" s="1"/>
  <c r="R8" i="33" s="1"/>
  <c r="S8" i="33" s="1"/>
  <c r="T8" i="33" s="1"/>
  <c r="U8" i="33" s="1"/>
  <c r="V8" i="33" s="1"/>
  <c r="P9" i="33" s="1"/>
  <c r="Q9" i="33" s="1"/>
  <c r="R9" i="33" s="1"/>
  <c r="S9" i="33" s="1"/>
  <c r="T9" i="33" s="1"/>
  <c r="U9" i="33" s="1"/>
  <c r="V9" i="33" s="1"/>
  <c r="H2" i="33"/>
  <c r="H4" i="33" s="1"/>
  <c r="I4" i="33" s="1"/>
  <c r="J4" i="33" s="1"/>
  <c r="K4" i="33" s="1"/>
  <c r="L4" i="33" s="1"/>
  <c r="M4" i="33" s="1"/>
  <c r="N4" i="33" s="1"/>
  <c r="H5" i="33" s="1"/>
  <c r="I5" i="33" s="1"/>
  <c r="J5" i="33" s="1"/>
  <c r="K5" i="33" s="1"/>
  <c r="L5" i="33" s="1"/>
  <c r="M5" i="33" s="1"/>
  <c r="N5" i="33" s="1"/>
  <c r="H6" i="33" s="1"/>
  <c r="I6" i="33" s="1"/>
  <c r="J6" i="33" s="1"/>
  <c r="K6" i="33" s="1"/>
  <c r="L6" i="33" s="1"/>
  <c r="M6" i="33" s="1"/>
  <c r="N6" i="33" s="1"/>
  <c r="H7" i="33" s="1"/>
  <c r="I7" i="33" s="1"/>
  <c r="J7" i="33" s="1"/>
  <c r="K7" i="33" s="1"/>
  <c r="L7" i="33" s="1"/>
  <c r="M7" i="33" s="1"/>
  <c r="N7" i="33" s="1"/>
  <c r="H8" i="33" s="1"/>
  <c r="I8" i="33" s="1"/>
  <c r="J8" i="33" s="1"/>
  <c r="K8" i="33" s="1"/>
  <c r="L8" i="33" s="1"/>
  <c r="M8" i="33" s="1"/>
  <c r="N8" i="33" s="1"/>
  <c r="H9" i="33" s="1"/>
  <c r="I9" i="33" s="1"/>
  <c r="J9" i="33" s="1"/>
  <c r="K9" i="33" s="1"/>
  <c r="L9" i="33" s="1"/>
  <c r="M9" i="33" s="1"/>
  <c r="N9" i="33" s="1"/>
  <c r="C7" i="37" l="1"/>
  <c r="K23" i="11" s="1"/>
  <c r="C9" i="37"/>
  <c r="K25" i="11" s="1"/>
  <c r="C6" i="37"/>
  <c r="K22" i="11" s="1"/>
  <c r="C11" i="37"/>
  <c r="K27" i="11" s="1"/>
  <c r="C8" i="37"/>
  <c r="K24" i="11" s="1"/>
  <c r="C8" i="36"/>
  <c r="G24" i="11" s="1"/>
  <c r="C11" i="36"/>
  <c r="G27" i="11" s="1"/>
  <c r="C9" i="36"/>
  <c r="G25" i="11" s="1"/>
  <c r="C9" i="35"/>
  <c r="C25" i="11" s="1"/>
  <c r="C11" i="35"/>
  <c r="C27" i="11" s="1"/>
  <c r="C11" i="34"/>
  <c r="C11" i="11" s="1"/>
  <c r="C11" i="33"/>
  <c r="G11" i="11" s="1"/>
  <c r="C4" i="36" l="1"/>
  <c r="G20" i="11" s="1"/>
  <c r="C4" i="37"/>
  <c r="K20" i="11" s="1"/>
  <c r="C8" i="11"/>
  <c r="C4" i="34"/>
  <c r="C4" i="11" s="1"/>
  <c r="C4" i="35"/>
  <c r="C20" i="11" s="1"/>
  <c r="C4" i="33"/>
  <c r="G4" i="11" s="1"/>
  <c r="Q31" i="24" l="1"/>
  <c r="R31" i="24" s="1"/>
  <c r="S31" i="24" s="1"/>
  <c r="T31" i="24" s="1"/>
  <c r="U31" i="24" s="1"/>
  <c r="V31" i="24" s="1"/>
  <c r="W31" i="24" s="1"/>
  <c r="Q32" i="24" s="1"/>
  <c r="R32" i="24" s="1"/>
  <c r="S32" i="24" s="1"/>
  <c r="T32" i="24" s="1"/>
  <c r="U32" i="24" s="1"/>
  <c r="V32" i="24" s="1"/>
  <c r="W32" i="24" s="1"/>
  <c r="Q33" i="24" s="1"/>
  <c r="R33" i="24" s="1"/>
  <c r="S33" i="24" s="1"/>
  <c r="T33" i="24" s="1"/>
  <c r="U33" i="24" s="1"/>
  <c r="V33" i="24" s="1"/>
  <c r="W33" i="24" s="1"/>
  <c r="Q34" i="24" s="1"/>
  <c r="R34" i="24" s="1"/>
  <c r="S34" i="24" s="1"/>
  <c r="T34" i="24" s="1"/>
  <c r="U34" i="24" s="1"/>
  <c r="V34" i="24" s="1"/>
  <c r="W34" i="24" s="1"/>
  <c r="Q35" i="24" s="1"/>
  <c r="R35" i="24" s="1"/>
  <c r="S35" i="24" s="1"/>
  <c r="T35" i="24" s="1"/>
  <c r="U35" i="24" s="1"/>
  <c r="V35" i="24" s="1"/>
  <c r="W35" i="24" s="1"/>
  <c r="Q42" i="24" s="1"/>
  <c r="R42" i="24" s="1"/>
  <c r="S42" i="24" s="1"/>
  <c r="T42" i="24" s="1"/>
  <c r="U42" i="24" s="1"/>
  <c r="V42" i="24" s="1"/>
  <c r="W42" i="24" s="1"/>
  <c r="Y29" i="24"/>
  <c r="Y31" i="24" s="1"/>
  <c r="Z31" i="24" s="1"/>
  <c r="AA31" i="24" s="1"/>
  <c r="AB31" i="24" s="1"/>
  <c r="AC31" i="24" s="1"/>
  <c r="AD31" i="24" s="1"/>
  <c r="AE31" i="24" s="1"/>
  <c r="Y32" i="24" s="1"/>
  <c r="Z32" i="24" s="1"/>
  <c r="AA32" i="24" s="1"/>
  <c r="AB32" i="24" s="1"/>
  <c r="AC32" i="24" s="1"/>
  <c r="AD32" i="24" s="1"/>
  <c r="AE32" i="24" s="1"/>
  <c r="Y33" i="24" s="1"/>
  <c r="Z33" i="24" s="1"/>
  <c r="AA33" i="24" s="1"/>
  <c r="AB33" i="24" s="1"/>
  <c r="AC33" i="24" s="1"/>
  <c r="AD33" i="24" s="1"/>
  <c r="AE33" i="24" s="1"/>
  <c r="Y34" i="24" s="1"/>
  <c r="Z34" i="24" s="1"/>
  <c r="AA34" i="24" s="1"/>
  <c r="AB34" i="24" s="1"/>
  <c r="AC34" i="24" s="1"/>
  <c r="AD34" i="24" s="1"/>
  <c r="AE34" i="24" s="1"/>
  <c r="Y35" i="24" s="1"/>
  <c r="Z35" i="24" s="1"/>
  <c r="AA35" i="24" s="1"/>
  <c r="AB35" i="24" s="1"/>
  <c r="AC35" i="24" s="1"/>
  <c r="AD35" i="24" s="1"/>
  <c r="AE35" i="24" s="1"/>
  <c r="Y36" i="24" s="1"/>
  <c r="Z36" i="24" s="1"/>
  <c r="AA42" i="24" s="1"/>
  <c r="AB42" i="24" s="1"/>
  <c r="AC42" i="24" s="1"/>
  <c r="AD42" i="24" s="1"/>
  <c r="AE42" i="24" s="1"/>
  <c r="Q29" i="24"/>
  <c r="I29" i="24"/>
  <c r="I31" i="24" s="1"/>
  <c r="J31" i="24" s="1"/>
  <c r="K31" i="24" s="1"/>
  <c r="L31" i="24" s="1"/>
  <c r="M31" i="24" s="1"/>
  <c r="N31" i="24" s="1"/>
  <c r="O31" i="24" s="1"/>
  <c r="I32" i="24" s="1"/>
  <c r="J32" i="24" s="1"/>
  <c r="K32" i="24" s="1"/>
  <c r="L32" i="24" s="1"/>
  <c r="M32" i="24" s="1"/>
  <c r="N32" i="24" s="1"/>
  <c r="O32" i="24" s="1"/>
  <c r="I33" i="24" s="1"/>
  <c r="J33" i="24" s="1"/>
  <c r="K33" i="24" s="1"/>
  <c r="L33" i="24" s="1"/>
  <c r="M33" i="24" s="1"/>
  <c r="N33" i="24" s="1"/>
  <c r="O33" i="24" s="1"/>
  <c r="I34" i="24" s="1"/>
  <c r="J34" i="24" s="1"/>
  <c r="K34" i="24" s="1"/>
  <c r="L34" i="24" s="1"/>
  <c r="M34" i="24" s="1"/>
  <c r="N34" i="24" s="1"/>
  <c r="O34" i="24" s="1"/>
  <c r="I35" i="24" s="1"/>
  <c r="J35" i="24" s="1"/>
  <c r="K35" i="24" s="1"/>
  <c r="L35" i="24" s="1"/>
  <c r="M35" i="24" s="1"/>
  <c r="N35" i="24" s="1"/>
  <c r="O35" i="24" s="1"/>
  <c r="I42" i="24" s="1"/>
  <c r="J42" i="24" s="1"/>
  <c r="K42" i="24" s="1"/>
  <c r="L42" i="24" s="1"/>
  <c r="M42" i="24" s="1"/>
  <c r="N42" i="24" s="1"/>
  <c r="O42" i="24" s="1"/>
  <c r="Y20" i="24"/>
  <c r="Y22" i="24" s="1"/>
  <c r="Z22" i="24" s="1"/>
  <c r="AA22" i="24" s="1"/>
  <c r="AB22" i="24" s="1"/>
  <c r="AC22" i="24" s="1"/>
  <c r="AD22" i="24" s="1"/>
  <c r="AE22" i="24" s="1"/>
  <c r="Y23" i="24" s="1"/>
  <c r="Z23" i="24" s="1"/>
  <c r="AA23" i="24" s="1"/>
  <c r="AB23" i="24" s="1"/>
  <c r="AC23" i="24" s="1"/>
  <c r="AD23" i="24" s="1"/>
  <c r="AE23" i="24" s="1"/>
  <c r="Y24" i="24" s="1"/>
  <c r="Z24" i="24" s="1"/>
  <c r="AA24" i="24" s="1"/>
  <c r="AB24" i="24" s="1"/>
  <c r="AC24" i="24" s="1"/>
  <c r="AD24" i="24" s="1"/>
  <c r="AE24" i="24" s="1"/>
  <c r="Y25" i="24" s="1"/>
  <c r="Z25" i="24" s="1"/>
  <c r="AA25" i="24" s="1"/>
  <c r="AB25" i="24" s="1"/>
  <c r="AC25" i="24" s="1"/>
  <c r="AD25" i="24" s="1"/>
  <c r="AE25" i="24" s="1"/>
  <c r="Y26" i="24" s="1"/>
  <c r="Z26" i="24" s="1"/>
  <c r="AA26" i="24" s="1"/>
  <c r="AB26" i="24" s="1"/>
  <c r="AC26" i="24" s="1"/>
  <c r="AD26" i="24" s="1"/>
  <c r="AE26" i="24" s="1"/>
  <c r="Y27" i="24" s="1"/>
  <c r="Z27" i="24" s="1"/>
  <c r="AA27" i="24" s="1"/>
  <c r="AB27" i="24" s="1"/>
  <c r="AC27" i="24" s="1"/>
  <c r="AD27" i="24" s="1"/>
  <c r="AE27" i="24" s="1"/>
  <c r="Q20" i="24"/>
  <c r="Q22" i="24" s="1"/>
  <c r="R22" i="24" s="1"/>
  <c r="S22" i="24" s="1"/>
  <c r="T22" i="24" s="1"/>
  <c r="U22" i="24" s="1"/>
  <c r="V22" i="24" s="1"/>
  <c r="W22" i="24" s="1"/>
  <c r="Q23" i="24" s="1"/>
  <c r="R23" i="24" s="1"/>
  <c r="S23" i="24" s="1"/>
  <c r="T23" i="24" s="1"/>
  <c r="U23" i="24" s="1"/>
  <c r="V23" i="24" s="1"/>
  <c r="W23" i="24" s="1"/>
  <c r="Q24" i="24" s="1"/>
  <c r="R24" i="24" s="1"/>
  <c r="S24" i="24" s="1"/>
  <c r="T24" i="24" s="1"/>
  <c r="U24" i="24" s="1"/>
  <c r="V24" i="24" s="1"/>
  <c r="W24" i="24" s="1"/>
  <c r="Q25" i="24" s="1"/>
  <c r="R25" i="24" s="1"/>
  <c r="S25" i="24" s="1"/>
  <c r="T25" i="24" s="1"/>
  <c r="U25" i="24" s="1"/>
  <c r="V25" i="24" s="1"/>
  <c r="W25" i="24" s="1"/>
  <c r="Q26" i="24" s="1"/>
  <c r="R26" i="24" s="1"/>
  <c r="S26" i="24" s="1"/>
  <c r="T26" i="24" s="1"/>
  <c r="U26" i="24" s="1"/>
  <c r="V26" i="24" s="1"/>
  <c r="W26" i="24" s="1"/>
  <c r="Q27" i="24" s="1"/>
  <c r="R27" i="24" s="1"/>
  <c r="S27" i="24" s="1"/>
  <c r="T27" i="24" s="1"/>
  <c r="U27" i="24" s="1"/>
  <c r="V27" i="24" s="1"/>
  <c r="W27" i="24" s="1"/>
  <c r="I20" i="24"/>
  <c r="I22" i="24" s="1"/>
  <c r="J22" i="24" s="1"/>
  <c r="K22" i="24" s="1"/>
  <c r="L22" i="24" s="1"/>
  <c r="M22" i="24" s="1"/>
  <c r="N22" i="24" s="1"/>
  <c r="O22" i="24" s="1"/>
  <c r="I23" i="24" s="1"/>
  <c r="J23" i="24" s="1"/>
  <c r="K23" i="24" s="1"/>
  <c r="L23" i="24" s="1"/>
  <c r="M23" i="24" s="1"/>
  <c r="N23" i="24" s="1"/>
  <c r="O23" i="24" s="1"/>
  <c r="I24" i="24" s="1"/>
  <c r="J24" i="24" s="1"/>
  <c r="K24" i="24" s="1"/>
  <c r="L24" i="24" s="1"/>
  <c r="M24" i="24" s="1"/>
  <c r="N24" i="24" s="1"/>
  <c r="O24" i="24" s="1"/>
  <c r="I25" i="24" s="1"/>
  <c r="J25" i="24" s="1"/>
  <c r="K25" i="24" s="1"/>
  <c r="L25" i="24" s="1"/>
  <c r="M25" i="24" s="1"/>
  <c r="N25" i="24" s="1"/>
  <c r="O25" i="24" s="1"/>
  <c r="I26" i="24" s="1"/>
  <c r="J26" i="24" s="1"/>
  <c r="K26" i="24" s="1"/>
  <c r="L26" i="24" s="1"/>
  <c r="M26" i="24" s="1"/>
  <c r="N26" i="24" s="1"/>
  <c r="O26" i="24" s="1"/>
  <c r="I27" i="24" s="1"/>
  <c r="J27" i="24" s="1"/>
  <c r="K27" i="24" s="1"/>
  <c r="L27" i="24" s="1"/>
  <c r="M27" i="24" s="1"/>
  <c r="N27" i="24" s="1"/>
  <c r="O27" i="24" s="1"/>
  <c r="C15" i="24"/>
  <c r="S31" i="11" s="1"/>
  <c r="B15" i="24"/>
  <c r="C14" i="24"/>
  <c r="S30" i="11" s="1"/>
  <c r="B14" i="24"/>
  <c r="AH12" i="24"/>
  <c r="Q13" i="24"/>
  <c r="R13" i="24" s="1"/>
  <c r="S13" i="24" s="1"/>
  <c r="T13" i="24" s="1"/>
  <c r="U13" i="24" s="1"/>
  <c r="V13" i="24" s="1"/>
  <c r="W13" i="24" s="1"/>
  <c r="Q14" i="24" s="1"/>
  <c r="R14" i="24" s="1"/>
  <c r="S14" i="24" s="1"/>
  <c r="T14" i="24" s="1"/>
  <c r="U14" i="24" s="1"/>
  <c r="V14" i="24" s="1"/>
  <c r="W14" i="24" s="1"/>
  <c r="Q15" i="24" s="1"/>
  <c r="R15" i="24" s="1"/>
  <c r="S15" i="24" s="1"/>
  <c r="T15" i="24" s="1"/>
  <c r="U15" i="24" s="1"/>
  <c r="V15" i="24" s="1"/>
  <c r="W15" i="24" s="1"/>
  <c r="Q16" i="24" s="1"/>
  <c r="R16" i="24" s="1"/>
  <c r="S16" i="24" s="1"/>
  <c r="T16" i="24" s="1"/>
  <c r="U16" i="24" s="1"/>
  <c r="V16" i="24" s="1"/>
  <c r="W16" i="24" s="1"/>
  <c r="Q17" i="24" s="1"/>
  <c r="R17" i="24" s="1"/>
  <c r="S17" i="24" s="1"/>
  <c r="T17" i="24" s="1"/>
  <c r="U17" i="24" s="1"/>
  <c r="V17" i="24" s="1"/>
  <c r="W17" i="24" s="1"/>
  <c r="Q18" i="24" s="1"/>
  <c r="R18" i="24" s="1"/>
  <c r="S18" i="24" s="1"/>
  <c r="T18" i="24" s="1"/>
  <c r="U18" i="24" s="1"/>
  <c r="V18" i="24" s="1"/>
  <c r="W18" i="24" s="1"/>
  <c r="C13" i="24"/>
  <c r="S29" i="11" s="1"/>
  <c r="B13" i="24"/>
  <c r="AH11" i="24"/>
  <c r="C12" i="24"/>
  <c r="S28" i="11" s="1"/>
  <c r="B12" i="24"/>
  <c r="AH10" i="24"/>
  <c r="Y11" i="24"/>
  <c r="Y13" i="24" s="1"/>
  <c r="Z13" i="24" s="1"/>
  <c r="AA13" i="24" s="1"/>
  <c r="AB13" i="24" s="1"/>
  <c r="AC13" i="24" s="1"/>
  <c r="AD13" i="24" s="1"/>
  <c r="AE13" i="24" s="1"/>
  <c r="Y14" i="24" s="1"/>
  <c r="Z14" i="24" s="1"/>
  <c r="AA14" i="24" s="1"/>
  <c r="AB14" i="24" s="1"/>
  <c r="AC14" i="24" s="1"/>
  <c r="AD14" i="24" s="1"/>
  <c r="AE14" i="24" s="1"/>
  <c r="Y15" i="24" s="1"/>
  <c r="Z15" i="24" s="1"/>
  <c r="AA15" i="24" s="1"/>
  <c r="AB15" i="24" s="1"/>
  <c r="AC15" i="24" s="1"/>
  <c r="AD15" i="24" s="1"/>
  <c r="AE15" i="24" s="1"/>
  <c r="Y16" i="24" s="1"/>
  <c r="Z16" i="24" s="1"/>
  <c r="AA16" i="24" s="1"/>
  <c r="AB16" i="24" s="1"/>
  <c r="AC16" i="24" s="1"/>
  <c r="AD16" i="24" s="1"/>
  <c r="AE16" i="24" s="1"/>
  <c r="Y17" i="24" s="1"/>
  <c r="Z17" i="24" s="1"/>
  <c r="AA17" i="24" s="1"/>
  <c r="AB17" i="24" s="1"/>
  <c r="AC17" i="24" s="1"/>
  <c r="AD17" i="24" s="1"/>
  <c r="AE17" i="24" s="1"/>
  <c r="Y18" i="24" s="1"/>
  <c r="Z18" i="24" s="1"/>
  <c r="AA18" i="24" s="1"/>
  <c r="AB18" i="24" s="1"/>
  <c r="AC18" i="24" s="1"/>
  <c r="AD18" i="24" s="1"/>
  <c r="AE18" i="24" s="1"/>
  <c r="Q11" i="24"/>
  <c r="I11" i="24"/>
  <c r="I13" i="24" s="1"/>
  <c r="J13" i="24" s="1"/>
  <c r="K13" i="24" s="1"/>
  <c r="L13" i="24" s="1"/>
  <c r="M13" i="24" s="1"/>
  <c r="N13" i="24" s="1"/>
  <c r="O13" i="24" s="1"/>
  <c r="I14" i="24" s="1"/>
  <c r="J14" i="24" s="1"/>
  <c r="K14" i="24" s="1"/>
  <c r="L14" i="24" s="1"/>
  <c r="M14" i="24" s="1"/>
  <c r="N14" i="24" s="1"/>
  <c r="O14" i="24" s="1"/>
  <c r="I15" i="24" s="1"/>
  <c r="J15" i="24" s="1"/>
  <c r="K15" i="24" s="1"/>
  <c r="L15" i="24" s="1"/>
  <c r="M15" i="24" s="1"/>
  <c r="N15" i="24" s="1"/>
  <c r="O15" i="24" s="1"/>
  <c r="I16" i="24" s="1"/>
  <c r="J16" i="24" s="1"/>
  <c r="K16" i="24" s="1"/>
  <c r="L16" i="24" s="1"/>
  <c r="M16" i="24" s="1"/>
  <c r="N16" i="24" s="1"/>
  <c r="O16" i="24" s="1"/>
  <c r="I17" i="24" s="1"/>
  <c r="J17" i="24" s="1"/>
  <c r="K17" i="24" s="1"/>
  <c r="L17" i="24" s="1"/>
  <c r="M17" i="24" s="1"/>
  <c r="N17" i="24" s="1"/>
  <c r="O17" i="24" s="1"/>
  <c r="I18" i="24" s="1"/>
  <c r="J18" i="24" s="1"/>
  <c r="K18" i="24" s="1"/>
  <c r="L18" i="24" s="1"/>
  <c r="M18" i="24" s="1"/>
  <c r="N18" i="24" s="1"/>
  <c r="O18" i="24" s="1"/>
  <c r="C11" i="24"/>
  <c r="S27" i="11" s="1"/>
  <c r="B11" i="24"/>
  <c r="AH9" i="24"/>
  <c r="C10" i="24"/>
  <c r="S26" i="11" s="1"/>
  <c r="B10" i="24"/>
  <c r="AH8" i="24"/>
  <c r="B9" i="24"/>
  <c r="B8" i="24"/>
  <c r="AH7" i="24"/>
  <c r="B7" i="24"/>
  <c r="AH6" i="24"/>
  <c r="B6" i="24"/>
  <c r="AH5" i="24"/>
  <c r="C5" i="24"/>
  <c r="S21" i="11" s="1"/>
  <c r="B5" i="24"/>
  <c r="AH4" i="24"/>
  <c r="Y4" i="24"/>
  <c r="Z4" i="24" s="1"/>
  <c r="AA4" i="24" s="1"/>
  <c r="AB4" i="24" s="1"/>
  <c r="AC4" i="24" s="1"/>
  <c r="AD4" i="24" s="1"/>
  <c r="AE4" i="24" s="1"/>
  <c r="Y5" i="24" s="1"/>
  <c r="Z5" i="24" s="1"/>
  <c r="AA5" i="24" s="1"/>
  <c r="AB5" i="24" s="1"/>
  <c r="AC5" i="24" s="1"/>
  <c r="AD5" i="24" s="1"/>
  <c r="AE5" i="24" s="1"/>
  <c r="Y6" i="24" s="1"/>
  <c r="Z6" i="24" s="1"/>
  <c r="AA6" i="24" s="1"/>
  <c r="AB6" i="24" s="1"/>
  <c r="AC6" i="24" s="1"/>
  <c r="AD6" i="24" s="1"/>
  <c r="AE6" i="24" s="1"/>
  <c r="Y7" i="24" s="1"/>
  <c r="Z7" i="24" s="1"/>
  <c r="AA7" i="24" s="1"/>
  <c r="AB7" i="24" s="1"/>
  <c r="AC7" i="24" s="1"/>
  <c r="AD7" i="24" s="1"/>
  <c r="AE7" i="24" s="1"/>
  <c r="Y8" i="24" s="1"/>
  <c r="Z8" i="24" s="1"/>
  <c r="AA8" i="24" s="1"/>
  <c r="AB8" i="24" s="1"/>
  <c r="AC8" i="24" s="1"/>
  <c r="AD8" i="24" s="1"/>
  <c r="AE8" i="24" s="1"/>
  <c r="Y9" i="24" s="1"/>
  <c r="Z9" i="24" s="1"/>
  <c r="AA9" i="24" s="1"/>
  <c r="AB9" i="24" s="1"/>
  <c r="AC9" i="24" s="1"/>
  <c r="AD9" i="24" s="1"/>
  <c r="AE9" i="24" s="1"/>
  <c r="Q4" i="24"/>
  <c r="R4" i="24" s="1"/>
  <c r="S4" i="24" s="1"/>
  <c r="T4" i="24" s="1"/>
  <c r="U4" i="24" s="1"/>
  <c r="V4" i="24" s="1"/>
  <c r="W4" i="24" s="1"/>
  <c r="Q5" i="24" s="1"/>
  <c r="R5" i="24" s="1"/>
  <c r="S5" i="24" s="1"/>
  <c r="T5" i="24" s="1"/>
  <c r="U5" i="24" s="1"/>
  <c r="V5" i="24" s="1"/>
  <c r="W5" i="24" s="1"/>
  <c r="Q6" i="24" s="1"/>
  <c r="R6" i="24" s="1"/>
  <c r="S6" i="24" s="1"/>
  <c r="T6" i="24" s="1"/>
  <c r="U6" i="24" s="1"/>
  <c r="V6" i="24" s="1"/>
  <c r="W6" i="24" s="1"/>
  <c r="Q7" i="24" s="1"/>
  <c r="R7" i="24" s="1"/>
  <c r="S7" i="24" s="1"/>
  <c r="T7" i="24" s="1"/>
  <c r="U7" i="24" s="1"/>
  <c r="V7" i="24" s="1"/>
  <c r="W7" i="24" s="1"/>
  <c r="Q8" i="24" s="1"/>
  <c r="R8" i="24" s="1"/>
  <c r="S8" i="24" s="1"/>
  <c r="T8" i="24" s="1"/>
  <c r="U8" i="24" s="1"/>
  <c r="V8" i="24" s="1"/>
  <c r="W8" i="24" s="1"/>
  <c r="Q9" i="24" s="1"/>
  <c r="R9" i="24" s="1"/>
  <c r="S9" i="24" s="1"/>
  <c r="T9" i="24" s="1"/>
  <c r="U9" i="24" s="1"/>
  <c r="V9" i="24" s="1"/>
  <c r="W9" i="24" s="1"/>
  <c r="B4" i="24"/>
  <c r="AH3" i="24"/>
  <c r="Y2" i="24"/>
  <c r="Q2" i="24"/>
  <c r="I2" i="24"/>
  <c r="I4" i="24" s="1"/>
  <c r="J4" i="24" s="1"/>
  <c r="K4" i="24" s="1"/>
  <c r="L4" i="24" s="1"/>
  <c r="M4" i="24" s="1"/>
  <c r="N4" i="24" s="1"/>
  <c r="O4" i="24" s="1"/>
  <c r="I5" i="24" s="1"/>
  <c r="J5" i="24" s="1"/>
  <c r="K5" i="24" s="1"/>
  <c r="L5" i="24" s="1"/>
  <c r="M5" i="24" s="1"/>
  <c r="N5" i="24" s="1"/>
  <c r="O5" i="24" s="1"/>
  <c r="I6" i="24" s="1"/>
  <c r="J6" i="24" s="1"/>
  <c r="K6" i="24" s="1"/>
  <c r="L6" i="24" s="1"/>
  <c r="M6" i="24" s="1"/>
  <c r="N6" i="24" s="1"/>
  <c r="O6" i="24" s="1"/>
  <c r="I7" i="24" s="1"/>
  <c r="J7" i="24" s="1"/>
  <c r="K7" i="24" s="1"/>
  <c r="L7" i="24" s="1"/>
  <c r="M7" i="24" s="1"/>
  <c r="N7" i="24" s="1"/>
  <c r="O7" i="24" s="1"/>
  <c r="I8" i="24" s="1"/>
  <c r="J8" i="24" s="1"/>
  <c r="K8" i="24" s="1"/>
  <c r="L8" i="24" s="1"/>
  <c r="M8" i="24" s="1"/>
  <c r="N8" i="24" s="1"/>
  <c r="O8" i="24" s="1"/>
  <c r="I9" i="24" s="1"/>
  <c r="J9" i="24" s="1"/>
  <c r="K9" i="24" s="1"/>
  <c r="L9" i="24" s="1"/>
  <c r="M9" i="24" s="1"/>
  <c r="N9" i="24" s="1"/>
  <c r="O9" i="24" s="1"/>
  <c r="Q31" i="23"/>
  <c r="R31" i="23" s="1"/>
  <c r="S31" i="23" s="1"/>
  <c r="T31" i="23" s="1"/>
  <c r="U31" i="23" s="1"/>
  <c r="V31" i="23" s="1"/>
  <c r="W31" i="23" s="1"/>
  <c r="Q32" i="23" s="1"/>
  <c r="R32" i="23" s="1"/>
  <c r="S32" i="23" s="1"/>
  <c r="T32" i="23" s="1"/>
  <c r="U32" i="23" s="1"/>
  <c r="V32" i="23" s="1"/>
  <c r="W32" i="23" s="1"/>
  <c r="Q33" i="23" s="1"/>
  <c r="R33" i="23" s="1"/>
  <c r="S33" i="23" s="1"/>
  <c r="T33" i="23" s="1"/>
  <c r="U33" i="23" s="1"/>
  <c r="V33" i="23" s="1"/>
  <c r="W33" i="23" s="1"/>
  <c r="Q34" i="23" s="1"/>
  <c r="R34" i="23" s="1"/>
  <c r="S34" i="23" s="1"/>
  <c r="T34" i="23" s="1"/>
  <c r="U34" i="23" s="1"/>
  <c r="V34" i="23" s="1"/>
  <c r="W34" i="23" s="1"/>
  <c r="Q35" i="23" s="1"/>
  <c r="R35" i="23" s="1"/>
  <c r="S35" i="23" s="1"/>
  <c r="T35" i="23" s="1"/>
  <c r="U35" i="23" s="1"/>
  <c r="V35" i="23" s="1"/>
  <c r="W35" i="23" s="1"/>
  <c r="Q42" i="23" s="1"/>
  <c r="R42" i="23" s="1"/>
  <c r="S42" i="23" s="1"/>
  <c r="T42" i="23" s="1"/>
  <c r="U42" i="23" s="1"/>
  <c r="V42" i="23" s="1"/>
  <c r="W42" i="23" s="1"/>
  <c r="Y29" i="23"/>
  <c r="Y31" i="23" s="1"/>
  <c r="Z31" i="23" s="1"/>
  <c r="AA31" i="23" s="1"/>
  <c r="AB31" i="23" s="1"/>
  <c r="AC31" i="23" s="1"/>
  <c r="AD31" i="23" s="1"/>
  <c r="AE31" i="23" s="1"/>
  <c r="Y32" i="23" s="1"/>
  <c r="Z32" i="23" s="1"/>
  <c r="AA32" i="23" s="1"/>
  <c r="AB32" i="23" s="1"/>
  <c r="AC32" i="23" s="1"/>
  <c r="AD32" i="23" s="1"/>
  <c r="AE32" i="23" s="1"/>
  <c r="Y33" i="23" s="1"/>
  <c r="Z33" i="23" s="1"/>
  <c r="AA33" i="23" s="1"/>
  <c r="AB33" i="23" s="1"/>
  <c r="AC33" i="23" s="1"/>
  <c r="AD33" i="23" s="1"/>
  <c r="AE33" i="23" s="1"/>
  <c r="Y34" i="23" s="1"/>
  <c r="Z34" i="23" s="1"/>
  <c r="AA34" i="23" s="1"/>
  <c r="AB34" i="23" s="1"/>
  <c r="AC34" i="23" s="1"/>
  <c r="AD34" i="23" s="1"/>
  <c r="AE34" i="23" s="1"/>
  <c r="Y35" i="23" s="1"/>
  <c r="Z35" i="23" s="1"/>
  <c r="AA35" i="23" s="1"/>
  <c r="AB35" i="23" s="1"/>
  <c r="AC35" i="23" s="1"/>
  <c r="AD35" i="23" s="1"/>
  <c r="AE35" i="23" s="1"/>
  <c r="Y36" i="23" s="1"/>
  <c r="Z36" i="23" s="1"/>
  <c r="AA42" i="23" s="1"/>
  <c r="AB42" i="23" s="1"/>
  <c r="AC42" i="23" s="1"/>
  <c r="AD42" i="23" s="1"/>
  <c r="AE42" i="23" s="1"/>
  <c r="Q29" i="23"/>
  <c r="I29" i="23"/>
  <c r="I31" i="23" s="1"/>
  <c r="J31" i="23" s="1"/>
  <c r="K31" i="23" s="1"/>
  <c r="L31" i="23" s="1"/>
  <c r="M31" i="23" s="1"/>
  <c r="N31" i="23" s="1"/>
  <c r="O31" i="23" s="1"/>
  <c r="I32" i="23" s="1"/>
  <c r="J32" i="23" s="1"/>
  <c r="K32" i="23" s="1"/>
  <c r="L32" i="23" s="1"/>
  <c r="M32" i="23" s="1"/>
  <c r="N32" i="23" s="1"/>
  <c r="O32" i="23" s="1"/>
  <c r="I33" i="23" s="1"/>
  <c r="J33" i="23" s="1"/>
  <c r="K33" i="23" s="1"/>
  <c r="L33" i="23" s="1"/>
  <c r="M33" i="23" s="1"/>
  <c r="N33" i="23" s="1"/>
  <c r="O33" i="23" s="1"/>
  <c r="I34" i="23" s="1"/>
  <c r="J34" i="23" s="1"/>
  <c r="K34" i="23" s="1"/>
  <c r="L34" i="23" s="1"/>
  <c r="M34" i="23" s="1"/>
  <c r="N34" i="23" s="1"/>
  <c r="O34" i="23" s="1"/>
  <c r="I35" i="23" s="1"/>
  <c r="J35" i="23" s="1"/>
  <c r="K35" i="23" s="1"/>
  <c r="L35" i="23" s="1"/>
  <c r="M35" i="23" s="1"/>
  <c r="N35" i="23" s="1"/>
  <c r="O35" i="23" s="1"/>
  <c r="I42" i="23" s="1"/>
  <c r="J42" i="23" s="1"/>
  <c r="K42" i="23" s="1"/>
  <c r="L42" i="23" s="1"/>
  <c r="M42" i="23" s="1"/>
  <c r="N42" i="23" s="1"/>
  <c r="O42" i="23" s="1"/>
  <c r="Y22" i="23"/>
  <c r="Z22" i="23" s="1"/>
  <c r="AA22" i="23" s="1"/>
  <c r="AB22" i="23" s="1"/>
  <c r="AC22" i="23" s="1"/>
  <c r="AD22" i="23" s="1"/>
  <c r="AE22" i="23" s="1"/>
  <c r="Y23" i="23" s="1"/>
  <c r="Z23" i="23" s="1"/>
  <c r="AA23" i="23" s="1"/>
  <c r="AB23" i="23" s="1"/>
  <c r="AC23" i="23" s="1"/>
  <c r="AD23" i="23" s="1"/>
  <c r="AE23" i="23" s="1"/>
  <c r="Y24" i="23" s="1"/>
  <c r="Z24" i="23" s="1"/>
  <c r="AA24" i="23" s="1"/>
  <c r="AB24" i="23" s="1"/>
  <c r="AC24" i="23" s="1"/>
  <c r="AD24" i="23" s="1"/>
  <c r="AE24" i="23" s="1"/>
  <c r="Y25" i="23" s="1"/>
  <c r="Z25" i="23" s="1"/>
  <c r="AA25" i="23" s="1"/>
  <c r="AB25" i="23" s="1"/>
  <c r="AC25" i="23" s="1"/>
  <c r="AD25" i="23" s="1"/>
  <c r="AE25" i="23" s="1"/>
  <c r="Y26" i="23" s="1"/>
  <c r="Z26" i="23" s="1"/>
  <c r="AA26" i="23" s="1"/>
  <c r="AB26" i="23" s="1"/>
  <c r="AC26" i="23" s="1"/>
  <c r="AD26" i="23" s="1"/>
  <c r="AE26" i="23" s="1"/>
  <c r="Y27" i="23" s="1"/>
  <c r="Z27" i="23" s="1"/>
  <c r="AA27" i="23" s="1"/>
  <c r="AB27" i="23" s="1"/>
  <c r="AC27" i="23" s="1"/>
  <c r="AD27" i="23" s="1"/>
  <c r="AE27" i="23" s="1"/>
  <c r="I22" i="23"/>
  <c r="J22" i="23" s="1"/>
  <c r="K22" i="23" s="1"/>
  <c r="L22" i="23" s="1"/>
  <c r="M22" i="23" s="1"/>
  <c r="N22" i="23" s="1"/>
  <c r="O22" i="23" s="1"/>
  <c r="I23" i="23" s="1"/>
  <c r="J23" i="23" s="1"/>
  <c r="K23" i="23" s="1"/>
  <c r="L23" i="23" s="1"/>
  <c r="M23" i="23" s="1"/>
  <c r="N23" i="23" s="1"/>
  <c r="O23" i="23" s="1"/>
  <c r="I24" i="23" s="1"/>
  <c r="J24" i="23" s="1"/>
  <c r="K24" i="23" s="1"/>
  <c r="L24" i="23" s="1"/>
  <c r="M24" i="23" s="1"/>
  <c r="N24" i="23" s="1"/>
  <c r="O24" i="23" s="1"/>
  <c r="I25" i="23" s="1"/>
  <c r="J25" i="23" s="1"/>
  <c r="K25" i="23" s="1"/>
  <c r="L25" i="23" s="1"/>
  <c r="M25" i="23" s="1"/>
  <c r="N25" i="23" s="1"/>
  <c r="O25" i="23" s="1"/>
  <c r="I26" i="23" s="1"/>
  <c r="J26" i="23" s="1"/>
  <c r="K26" i="23" s="1"/>
  <c r="L26" i="23" s="1"/>
  <c r="M26" i="23" s="1"/>
  <c r="N26" i="23" s="1"/>
  <c r="O26" i="23" s="1"/>
  <c r="I27" i="23" s="1"/>
  <c r="J27" i="23" s="1"/>
  <c r="K27" i="23" s="1"/>
  <c r="L27" i="23" s="1"/>
  <c r="M27" i="23" s="1"/>
  <c r="N27" i="23" s="1"/>
  <c r="O27" i="23" s="1"/>
  <c r="Y20" i="23"/>
  <c r="Q20" i="23"/>
  <c r="Q22" i="23" s="1"/>
  <c r="R22" i="23" s="1"/>
  <c r="S22" i="23" s="1"/>
  <c r="T22" i="23" s="1"/>
  <c r="U22" i="23" s="1"/>
  <c r="V22" i="23" s="1"/>
  <c r="W22" i="23" s="1"/>
  <c r="Q23" i="23" s="1"/>
  <c r="R23" i="23" s="1"/>
  <c r="S23" i="23" s="1"/>
  <c r="T23" i="23" s="1"/>
  <c r="U23" i="23" s="1"/>
  <c r="V23" i="23" s="1"/>
  <c r="W23" i="23" s="1"/>
  <c r="Q24" i="23" s="1"/>
  <c r="R24" i="23" s="1"/>
  <c r="S24" i="23" s="1"/>
  <c r="T24" i="23" s="1"/>
  <c r="U24" i="23" s="1"/>
  <c r="V24" i="23" s="1"/>
  <c r="W24" i="23" s="1"/>
  <c r="Q25" i="23" s="1"/>
  <c r="R25" i="23" s="1"/>
  <c r="S25" i="23" s="1"/>
  <c r="T25" i="23" s="1"/>
  <c r="U25" i="23" s="1"/>
  <c r="V25" i="23" s="1"/>
  <c r="W25" i="23" s="1"/>
  <c r="Q26" i="23" s="1"/>
  <c r="R26" i="23" s="1"/>
  <c r="S26" i="23" s="1"/>
  <c r="T26" i="23" s="1"/>
  <c r="U26" i="23" s="1"/>
  <c r="V26" i="23" s="1"/>
  <c r="W26" i="23" s="1"/>
  <c r="Q27" i="23" s="1"/>
  <c r="R27" i="23" s="1"/>
  <c r="S27" i="23" s="1"/>
  <c r="T27" i="23" s="1"/>
  <c r="U27" i="23" s="1"/>
  <c r="V27" i="23" s="1"/>
  <c r="W27" i="23" s="1"/>
  <c r="I20" i="23"/>
  <c r="C15" i="23"/>
  <c r="O31" i="11" s="1"/>
  <c r="B15" i="23"/>
  <c r="C14" i="23"/>
  <c r="O30" i="11" s="1"/>
  <c r="B14" i="23"/>
  <c r="AH12" i="23"/>
  <c r="R13" i="23"/>
  <c r="S13" i="23" s="1"/>
  <c r="T13" i="23" s="1"/>
  <c r="U13" i="23" s="1"/>
  <c r="V13" i="23" s="1"/>
  <c r="W13" i="23" s="1"/>
  <c r="Q14" i="23" s="1"/>
  <c r="R14" i="23" s="1"/>
  <c r="S14" i="23" s="1"/>
  <c r="T14" i="23" s="1"/>
  <c r="U14" i="23" s="1"/>
  <c r="V14" i="23" s="1"/>
  <c r="W14" i="23" s="1"/>
  <c r="Q15" i="23" s="1"/>
  <c r="R15" i="23" s="1"/>
  <c r="S15" i="23" s="1"/>
  <c r="T15" i="23" s="1"/>
  <c r="U15" i="23" s="1"/>
  <c r="V15" i="23" s="1"/>
  <c r="W15" i="23" s="1"/>
  <c r="Q16" i="23" s="1"/>
  <c r="R16" i="23" s="1"/>
  <c r="S16" i="23" s="1"/>
  <c r="T16" i="23" s="1"/>
  <c r="U16" i="23" s="1"/>
  <c r="V16" i="23" s="1"/>
  <c r="W16" i="23" s="1"/>
  <c r="Q17" i="23" s="1"/>
  <c r="R17" i="23" s="1"/>
  <c r="S17" i="23" s="1"/>
  <c r="T17" i="23" s="1"/>
  <c r="U17" i="23" s="1"/>
  <c r="V17" i="23" s="1"/>
  <c r="W17" i="23" s="1"/>
  <c r="Q18" i="23" s="1"/>
  <c r="R18" i="23" s="1"/>
  <c r="S18" i="23" s="1"/>
  <c r="T18" i="23" s="1"/>
  <c r="U18" i="23" s="1"/>
  <c r="V18" i="23" s="1"/>
  <c r="W18" i="23" s="1"/>
  <c r="Q13" i="23"/>
  <c r="C13" i="23"/>
  <c r="O29" i="11" s="1"/>
  <c r="B13" i="23"/>
  <c r="AH11" i="23"/>
  <c r="C12" i="23"/>
  <c r="O28" i="11" s="1"/>
  <c r="B12" i="23"/>
  <c r="AH10" i="23"/>
  <c r="Y11" i="23"/>
  <c r="Y13" i="23" s="1"/>
  <c r="Z13" i="23" s="1"/>
  <c r="AA13" i="23" s="1"/>
  <c r="AB13" i="23" s="1"/>
  <c r="AC13" i="23" s="1"/>
  <c r="AD13" i="23" s="1"/>
  <c r="AE13" i="23" s="1"/>
  <c r="Y14" i="23" s="1"/>
  <c r="Z14" i="23" s="1"/>
  <c r="AA14" i="23" s="1"/>
  <c r="AB14" i="23" s="1"/>
  <c r="AC14" i="23" s="1"/>
  <c r="AD14" i="23" s="1"/>
  <c r="AE14" i="23" s="1"/>
  <c r="Y15" i="23" s="1"/>
  <c r="Z15" i="23" s="1"/>
  <c r="AA15" i="23" s="1"/>
  <c r="AB15" i="23" s="1"/>
  <c r="AC15" i="23" s="1"/>
  <c r="AD15" i="23" s="1"/>
  <c r="AE15" i="23" s="1"/>
  <c r="Y16" i="23" s="1"/>
  <c r="Z16" i="23" s="1"/>
  <c r="AA16" i="23" s="1"/>
  <c r="AB16" i="23" s="1"/>
  <c r="AC16" i="23" s="1"/>
  <c r="AD16" i="23" s="1"/>
  <c r="AE16" i="23" s="1"/>
  <c r="Y17" i="23" s="1"/>
  <c r="Z17" i="23" s="1"/>
  <c r="AA17" i="23" s="1"/>
  <c r="AB17" i="23" s="1"/>
  <c r="AC17" i="23" s="1"/>
  <c r="AD17" i="23" s="1"/>
  <c r="AE17" i="23" s="1"/>
  <c r="Y18" i="23" s="1"/>
  <c r="Z18" i="23" s="1"/>
  <c r="AA18" i="23" s="1"/>
  <c r="AB18" i="23" s="1"/>
  <c r="AC18" i="23" s="1"/>
  <c r="AD18" i="23" s="1"/>
  <c r="AE18" i="23" s="1"/>
  <c r="Q11" i="23"/>
  <c r="I11" i="23"/>
  <c r="I13" i="23" s="1"/>
  <c r="J13" i="23" s="1"/>
  <c r="K13" i="23" s="1"/>
  <c r="L13" i="23" s="1"/>
  <c r="M13" i="23" s="1"/>
  <c r="N13" i="23" s="1"/>
  <c r="O13" i="23" s="1"/>
  <c r="I14" i="23" s="1"/>
  <c r="J14" i="23" s="1"/>
  <c r="K14" i="23" s="1"/>
  <c r="L14" i="23" s="1"/>
  <c r="M14" i="23" s="1"/>
  <c r="N14" i="23" s="1"/>
  <c r="O14" i="23" s="1"/>
  <c r="I15" i="23" s="1"/>
  <c r="J15" i="23" s="1"/>
  <c r="K15" i="23" s="1"/>
  <c r="L15" i="23" s="1"/>
  <c r="M15" i="23" s="1"/>
  <c r="N15" i="23" s="1"/>
  <c r="O15" i="23" s="1"/>
  <c r="I16" i="23" s="1"/>
  <c r="J16" i="23" s="1"/>
  <c r="K16" i="23" s="1"/>
  <c r="L16" i="23" s="1"/>
  <c r="M16" i="23" s="1"/>
  <c r="N16" i="23" s="1"/>
  <c r="O16" i="23" s="1"/>
  <c r="I17" i="23" s="1"/>
  <c r="J17" i="23" s="1"/>
  <c r="K17" i="23" s="1"/>
  <c r="L17" i="23" s="1"/>
  <c r="M17" i="23" s="1"/>
  <c r="N17" i="23" s="1"/>
  <c r="O17" i="23" s="1"/>
  <c r="I18" i="23" s="1"/>
  <c r="J18" i="23" s="1"/>
  <c r="K18" i="23" s="1"/>
  <c r="L18" i="23" s="1"/>
  <c r="M18" i="23" s="1"/>
  <c r="N18" i="23" s="1"/>
  <c r="O18" i="23" s="1"/>
  <c r="C11" i="23"/>
  <c r="O27" i="11" s="1"/>
  <c r="B11" i="23"/>
  <c r="AH9" i="23"/>
  <c r="C10" i="23"/>
  <c r="O26" i="11" s="1"/>
  <c r="B10" i="23"/>
  <c r="AH8" i="23"/>
  <c r="C9" i="23"/>
  <c r="O25" i="11" s="1"/>
  <c r="B9" i="23"/>
  <c r="C8" i="23"/>
  <c r="O24" i="11" s="1"/>
  <c r="B8" i="23"/>
  <c r="AH7" i="23"/>
  <c r="C7" i="23"/>
  <c r="O23" i="11" s="1"/>
  <c r="B7" i="23"/>
  <c r="AH6" i="23"/>
  <c r="C6" i="23"/>
  <c r="O22" i="11" s="1"/>
  <c r="B6" i="23"/>
  <c r="AH5" i="23"/>
  <c r="C5" i="23"/>
  <c r="O21" i="11" s="1"/>
  <c r="B5" i="23"/>
  <c r="AH4" i="23"/>
  <c r="Y4" i="23"/>
  <c r="Z4" i="23" s="1"/>
  <c r="AA4" i="23" s="1"/>
  <c r="AB4" i="23" s="1"/>
  <c r="AC4" i="23" s="1"/>
  <c r="AD4" i="23" s="1"/>
  <c r="AE4" i="23" s="1"/>
  <c r="Y5" i="23" s="1"/>
  <c r="Z5" i="23" s="1"/>
  <c r="AA5" i="23" s="1"/>
  <c r="AB5" i="23" s="1"/>
  <c r="AC5" i="23" s="1"/>
  <c r="AD5" i="23" s="1"/>
  <c r="AE5" i="23" s="1"/>
  <c r="Y6" i="23" s="1"/>
  <c r="Z6" i="23" s="1"/>
  <c r="AA6" i="23" s="1"/>
  <c r="AB6" i="23" s="1"/>
  <c r="AC6" i="23" s="1"/>
  <c r="AD6" i="23" s="1"/>
  <c r="AE6" i="23" s="1"/>
  <c r="Y7" i="23" s="1"/>
  <c r="Z7" i="23" s="1"/>
  <c r="AA7" i="23" s="1"/>
  <c r="AB7" i="23" s="1"/>
  <c r="AC7" i="23" s="1"/>
  <c r="AD7" i="23" s="1"/>
  <c r="AE7" i="23" s="1"/>
  <c r="Y8" i="23" s="1"/>
  <c r="Z8" i="23" s="1"/>
  <c r="AA8" i="23" s="1"/>
  <c r="AB8" i="23" s="1"/>
  <c r="AC8" i="23" s="1"/>
  <c r="AD8" i="23" s="1"/>
  <c r="AE8" i="23" s="1"/>
  <c r="Y9" i="23" s="1"/>
  <c r="Z9" i="23" s="1"/>
  <c r="AA9" i="23" s="1"/>
  <c r="AB9" i="23" s="1"/>
  <c r="AC9" i="23" s="1"/>
  <c r="AD9" i="23" s="1"/>
  <c r="AE9" i="23" s="1"/>
  <c r="J4" i="23"/>
  <c r="K4" i="23" s="1"/>
  <c r="L4" i="23" s="1"/>
  <c r="M4" i="23" s="1"/>
  <c r="N4" i="23" s="1"/>
  <c r="O4" i="23" s="1"/>
  <c r="I5" i="23" s="1"/>
  <c r="J5" i="23" s="1"/>
  <c r="K5" i="23" s="1"/>
  <c r="L5" i="23" s="1"/>
  <c r="M5" i="23" s="1"/>
  <c r="N5" i="23" s="1"/>
  <c r="O5" i="23" s="1"/>
  <c r="I6" i="23" s="1"/>
  <c r="J6" i="23" s="1"/>
  <c r="K6" i="23" s="1"/>
  <c r="L6" i="23" s="1"/>
  <c r="M6" i="23" s="1"/>
  <c r="N6" i="23" s="1"/>
  <c r="O6" i="23" s="1"/>
  <c r="I7" i="23" s="1"/>
  <c r="J7" i="23" s="1"/>
  <c r="K7" i="23" s="1"/>
  <c r="L7" i="23" s="1"/>
  <c r="M7" i="23" s="1"/>
  <c r="N7" i="23" s="1"/>
  <c r="O7" i="23" s="1"/>
  <c r="I8" i="23" s="1"/>
  <c r="J8" i="23" s="1"/>
  <c r="K8" i="23" s="1"/>
  <c r="L8" i="23" s="1"/>
  <c r="M8" i="23" s="1"/>
  <c r="N8" i="23" s="1"/>
  <c r="O8" i="23" s="1"/>
  <c r="I9" i="23" s="1"/>
  <c r="J9" i="23" s="1"/>
  <c r="K9" i="23" s="1"/>
  <c r="L9" i="23" s="1"/>
  <c r="M9" i="23" s="1"/>
  <c r="N9" i="23" s="1"/>
  <c r="O9" i="23" s="1"/>
  <c r="I4" i="23"/>
  <c r="B4" i="23"/>
  <c r="AH3" i="23"/>
  <c r="Y2" i="23"/>
  <c r="Q2" i="23"/>
  <c r="Q4" i="23" s="1"/>
  <c r="R4" i="23" s="1"/>
  <c r="S4" i="23" s="1"/>
  <c r="T4" i="23" s="1"/>
  <c r="U4" i="23" s="1"/>
  <c r="V4" i="23" s="1"/>
  <c r="W4" i="23" s="1"/>
  <c r="Q5" i="23" s="1"/>
  <c r="R5" i="23" s="1"/>
  <c r="S5" i="23" s="1"/>
  <c r="T5" i="23" s="1"/>
  <c r="U5" i="23" s="1"/>
  <c r="V5" i="23" s="1"/>
  <c r="W5" i="23" s="1"/>
  <c r="Q6" i="23" s="1"/>
  <c r="R6" i="23" s="1"/>
  <c r="S6" i="23" s="1"/>
  <c r="T6" i="23" s="1"/>
  <c r="U6" i="23" s="1"/>
  <c r="V6" i="23" s="1"/>
  <c r="W6" i="23" s="1"/>
  <c r="Q7" i="23" s="1"/>
  <c r="R7" i="23" s="1"/>
  <c r="S7" i="23" s="1"/>
  <c r="T7" i="23" s="1"/>
  <c r="U7" i="23" s="1"/>
  <c r="V7" i="23" s="1"/>
  <c r="W7" i="23" s="1"/>
  <c r="Q8" i="23" s="1"/>
  <c r="R8" i="23" s="1"/>
  <c r="S8" i="23" s="1"/>
  <c r="T8" i="23" s="1"/>
  <c r="U8" i="23" s="1"/>
  <c r="V8" i="23" s="1"/>
  <c r="W8" i="23" s="1"/>
  <c r="Q9" i="23" s="1"/>
  <c r="R9" i="23" s="1"/>
  <c r="S9" i="23" s="1"/>
  <c r="T9" i="23" s="1"/>
  <c r="U9" i="23" s="1"/>
  <c r="V9" i="23" s="1"/>
  <c r="W9" i="23" s="1"/>
  <c r="I2" i="23"/>
  <c r="Y29" i="22"/>
  <c r="Y31" i="22" s="1"/>
  <c r="Z31" i="22" s="1"/>
  <c r="AA31" i="22" s="1"/>
  <c r="AB31" i="22" s="1"/>
  <c r="AC31" i="22" s="1"/>
  <c r="AD31" i="22" s="1"/>
  <c r="AE31" i="22" s="1"/>
  <c r="Y32" i="22" s="1"/>
  <c r="Z32" i="22" s="1"/>
  <c r="AA32" i="22" s="1"/>
  <c r="AB32" i="22" s="1"/>
  <c r="AC32" i="22" s="1"/>
  <c r="AD32" i="22" s="1"/>
  <c r="AE32" i="22" s="1"/>
  <c r="Y33" i="22" s="1"/>
  <c r="Z33" i="22" s="1"/>
  <c r="AA33" i="22" s="1"/>
  <c r="AB33" i="22" s="1"/>
  <c r="AC33" i="22" s="1"/>
  <c r="AD33" i="22" s="1"/>
  <c r="AE33" i="22" s="1"/>
  <c r="Y34" i="22" s="1"/>
  <c r="Z34" i="22" s="1"/>
  <c r="AA34" i="22" s="1"/>
  <c r="AB34" i="22" s="1"/>
  <c r="AC34" i="22" s="1"/>
  <c r="AD34" i="22" s="1"/>
  <c r="AE34" i="22" s="1"/>
  <c r="Y35" i="22" s="1"/>
  <c r="Z35" i="22" s="1"/>
  <c r="AA35" i="22" s="1"/>
  <c r="AB35" i="22" s="1"/>
  <c r="AC35" i="22" s="1"/>
  <c r="AD35" i="22" s="1"/>
  <c r="AE35" i="22" s="1"/>
  <c r="Y36" i="22" s="1"/>
  <c r="Z36" i="22" s="1"/>
  <c r="AA42" i="22" s="1"/>
  <c r="AB42" i="22" s="1"/>
  <c r="AC42" i="22" s="1"/>
  <c r="AD42" i="22" s="1"/>
  <c r="AE42" i="22" s="1"/>
  <c r="Q29" i="22"/>
  <c r="Q31" i="22" s="1"/>
  <c r="R31" i="22" s="1"/>
  <c r="S31" i="22" s="1"/>
  <c r="T31" i="22" s="1"/>
  <c r="U31" i="22" s="1"/>
  <c r="V31" i="22" s="1"/>
  <c r="W31" i="22" s="1"/>
  <c r="Q32" i="22" s="1"/>
  <c r="R32" i="22" s="1"/>
  <c r="S32" i="22" s="1"/>
  <c r="T32" i="22" s="1"/>
  <c r="U32" i="22" s="1"/>
  <c r="V32" i="22" s="1"/>
  <c r="W32" i="22" s="1"/>
  <c r="Q33" i="22" s="1"/>
  <c r="R33" i="22" s="1"/>
  <c r="S33" i="22" s="1"/>
  <c r="T33" i="22" s="1"/>
  <c r="U33" i="22" s="1"/>
  <c r="V33" i="22" s="1"/>
  <c r="W33" i="22" s="1"/>
  <c r="Q34" i="22" s="1"/>
  <c r="R34" i="22" s="1"/>
  <c r="S34" i="22" s="1"/>
  <c r="T34" i="22" s="1"/>
  <c r="U34" i="22" s="1"/>
  <c r="V34" i="22" s="1"/>
  <c r="W34" i="22" s="1"/>
  <c r="Q35" i="22" s="1"/>
  <c r="R35" i="22" s="1"/>
  <c r="S35" i="22" s="1"/>
  <c r="T35" i="22" s="1"/>
  <c r="U35" i="22" s="1"/>
  <c r="V35" i="22" s="1"/>
  <c r="W35" i="22" s="1"/>
  <c r="Q42" i="22" s="1"/>
  <c r="R42" i="22" s="1"/>
  <c r="S42" i="22" s="1"/>
  <c r="T42" i="22" s="1"/>
  <c r="U42" i="22" s="1"/>
  <c r="V42" i="22" s="1"/>
  <c r="W42" i="22" s="1"/>
  <c r="I29" i="22"/>
  <c r="I31" i="22" s="1"/>
  <c r="J31" i="22" s="1"/>
  <c r="K31" i="22" s="1"/>
  <c r="L31" i="22" s="1"/>
  <c r="M31" i="22" s="1"/>
  <c r="N31" i="22" s="1"/>
  <c r="O31" i="22" s="1"/>
  <c r="I32" i="22" s="1"/>
  <c r="J32" i="22" s="1"/>
  <c r="K32" i="22" s="1"/>
  <c r="L32" i="22" s="1"/>
  <c r="M32" i="22" s="1"/>
  <c r="N32" i="22" s="1"/>
  <c r="O32" i="22" s="1"/>
  <c r="I33" i="22" s="1"/>
  <c r="J33" i="22" s="1"/>
  <c r="K33" i="22" s="1"/>
  <c r="L33" i="22" s="1"/>
  <c r="M33" i="22" s="1"/>
  <c r="N33" i="22" s="1"/>
  <c r="O33" i="22" s="1"/>
  <c r="I34" i="22" s="1"/>
  <c r="J34" i="22" s="1"/>
  <c r="K34" i="22" s="1"/>
  <c r="L34" i="22" s="1"/>
  <c r="M34" i="22" s="1"/>
  <c r="N34" i="22" s="1"/>
  <c r="O34" i="22" s="1"/>
  <c r="I35" i="22" s="1"/>
  <c r="J35" i="22" s="1"/>
  <c r="K35" i="22" s="1"/>
  <c r="L35" i="22" s="1"/>
  <c r="M35" i="22" s="1"/>
  <c r="N35" i="22" s="1"/>
  <c r="O35" i="22" s="1"/>
  <c r="I42" i="22" s="1"/>
  <c r="J42" i="22" s="1"/>
  <c r="K42" i="22" s="1"/>
  <c r="L42" i="22" s="1"/>
  <c r="M42" i="22" s="1"/>
  <c r="N42" i="22" s="1"/>
  <c r="O42" i="22" s="1"/>
  <c r="Y20" i="22"/>
  <c r="Y22" i="22" s="1"/>
  <c r="Z22" i="22" s="1"/>
  <c r="AA22" i="22" s="1"/>
  <c r="AB22" i="22" s="1"/>
  <c r="AC22" i="22" s="1"/>
  <c r="AD22" i="22" s="1"/>
  <c r="AE22" i="22" s="1"/>
  <c r="Y23" i="22" s="1"/>
  <c r="Z23" i="22" s="1"/>
  <c r="AA23" i="22" s="1"/>
  <c r="AB23" i="22" s="1"/>
  <c r="AC23" i="22" s="1"/>
  <c r="AD23" i="22" s="1"/>
  <c r="AE23" i="22" s="1"/>
  <c r="Y24" i="22" s="1"/>
  <c r="Z24" i="22" s="1"/>
  <c r="AA24" i="22" s="1"/>
  <c r="AB24" i="22" s="1"/>
  <c r="AC24" i="22" s="1"/>
  <c r="AD24" i="22" s="1"/>
  <c r="AE24" i="22" s="1"/>
  <c r="Y25" i="22" s="1"/>
  <c r="Z25" i="22" s="1"/>
  <c r="AA25" i="22" s="1"/>
  <c r="AB25" i="22" s="1"/>
  <c r="AC25" i="22" s="1"/>
  <c r="AD25" i="22" s="1"/>
  <c r="AE25" i="22" s="1"/>
  <c r="Y26" i="22" s="1"/>
  <c r="Z26" i="22" s="1"/>
  <c r="AA26" i="22" s="1"/>
  <c r="AB26" i="22" s="1"/>
  <c r="AC26" i="22" s="1"/>
  <c r="AD26" i="22" s="1"/>
  <c r="AE26" i="22" s="1"/>
  <c r="Y27" i="22" s="1"/>
  <c r="Z27" i="22" s="1"/>
  <c r="AA27" i="22" s="1"/>
  <c r="AB27" i="22" s="1"/>
  <c r="AC27" i="22" s="1"/>
  <c r="AD27" i="22" s="1"/>
  <c r="AE27" i="22" s="1"/>
  <c r="Q20" i="22"/>
  <c r="Q22" i="22" s="1"/>
  <c r="R22" i="22" s="1"/>
  <c r="S22" i="22" s="1"/>
  <c r="T22" i="22" s="1"/>
  <c r="U22" i="22" s="1"/>
  <c r="V22" i="22" s="1"/>
  <c r="W22" i="22" s="1"/>
  <c r="Q23" i="22" s="1"/>
  <c r="R23" i="22" s="1"/>
  <c r="S23" i="22" s="1"/>
  <c r="T23" i="22" s="1"/>
  <c r="U23" i="22" s="1"/>
  <c r="V23" i="22" s="1"/>
  <c r="W23" i="22" s="1"/>
  <c r="Q24" i="22" s="1"/>
  <c r="R24" i="22" s="1"/>
  <c r="S24" i="22" s="1"/>
  <c r="T24" i="22" s="1"/>
  <c r="U24" i="22" s="1"/>
  <c r="V24" i="22" s="1"/>
  <c r="W24" i="22" s="1"/>
  <c r="Q25" i="22" s="1"/>
  <c r="R25" i="22" s="1"/>
  <c r="S25" i="22" s="1"/>
  <c r="T25" i="22" s="1"/>
  <c r="U25" i="22" s="1"/>
  <c r="V25" i="22" s="1"/>
  <c r="W25" i="22" s="1"/>
  <c r="Q26" i="22" s="1"/>
  <c r="R26" i="22" s="1"/>
  <c r="S26" i="22" s="1"/>
  <c r="T26" i="22" s="1"/>
  <c r="U26" i="22" s="1"/>
  <c r="V26" i="22" s="1"/>
  <c r="W26" i="22" s="1"/>
  <c r="Q27" i="22" s="1"/>
  <c r="R27" i="22" s="1"/>
  <c r="S27" i="22" s="1"/>
  <c r="T27" i="22" s="1"/>
  <c r="U27" i="22" s="1"/>
  <c r="V27" i="22" s="1"/>
  <c r="W27" i="22" s="1"/>
  <c r="I20" i="22"/>
  <c r="I22" i="22" s="1"/>
  <c r="J22" i="22" s="1"/>
  <c r="K22" i="22" s="1"/>
  <c r="L22" i="22" s="1"/>
  <c r="M22" i="22" s="1"/>
  <c r="N22" i="22" s="1"/>
  <c r="O22" i="22" s="1"/>
  <c r="I23" i="22" s="1"/>
  <c r="J23" i="22" s="1"/>
  <c r="K23" i="22" s="1"/>
  <c r="L23" i="22" s="1"/>
  <c r="M23" i="22" s="1"/>
  <c r="N23" i="22" s="1"/>
  <c r="O23" i="22" s="1"/>
  <c r="I24" i="22" s="1"/>
  <c r="J24" i="22" s="1"/>
  <c r="K24" i="22" s="1"/>
  <c r="L24" i="22" s="1"/>
  <c r="M24" i="22" s="1"/>
  <c r="N24" i="22" s="1"/>
  <c r="O24" i="22" s="1"/>
  <c r="I25" i="22" s="1"/>
  <c r="J25" i="22" s="1"/>
  <c r="K25" i="22" s="1"/>
  <c r="L25" i="22" s="1"/>
  <c r="M25" i="22" s="1"/>
  <c r="N25" i="22" s="1"/>
  <c r="O25" i="22" s="1"/>
  <c r="I26" i="22" s="1"/>
  <c r="J26" i="22" s="1"/>
  <c r="K26" i="22" s="1"/>
  <c r="L26" i="22" s="1"/>
  <c r="M26" i="22" s="1"/>
  <c r="N26" i="22" s="1"/>
  <c r="O26" i="22" s="1"/>
  <c r="I27" i="22" s="1"/>
  <c r="J27" i="22" s="1"/>
  <c r="K27" i="22" s="1"/>
  <c r="L27" i="22" s="1"/>
  <c r="M27" i="22" s="1"/>
  <c r="N27" i="22" s="1"/>
  <c r="O27" i="22" s="1"/>
  <c r="C15" i="22"/>
  <c r="K15" i="11" s="1"/>
  <c r="B15" i="22"/>
  <c r="C14" i="22"/>
  <c r="K14" i="11" s="1"/>
  <c r="B14" i="22"/>
  <c r="AH12" i="22"/>
  <c r="Y13" i="22"/>
  <c r="Z13" i="22" s="1"/>
  <c r="AA13" i="22" s="1"/>
  <c r="AB13" i="22" s="1"/>
  <c r="AC13" i="22" s="1"/>
  <c r="AD13" i="22" s="1"/>
  <c r="AE13" i="22" s="1"/>
  <c r="Y14" i="22" s="1"/>
  <c r="Z14" i="22" s="1"/>
  <c r="AA14" i="22" s="1"/>
  <c r="AB14" i="22" s="1"/>
  <c r="AC14" i="22" s="1"/>
  <c r="AD14" i="22" s="1"/>
  <c r="AE14" i="22" s="1"/>
  <c r="Y15" i="22" s="1"/>
  <c r="Z15" i="22" s="1"/>
  <c r="AA15" i="22" s="1"/>
  <c r="AB15" i="22" s="1"/>
  <c r="AC15" i="22" s="1"/>
  <c r="AD15" i="22" s="1"/>
  <c r="AE15" i="22" s="1"/>
  <c r="Y16" i="22" s="1"/>
  <c r="Z16" i="22" s="1"/>
  <c r="AA16" i="22" s="1"/>
  <c r="AB16" i="22" s="1"/>
  <c r="AC16" i="22" s="1"/>
  <c r="AD16" i="22" s="1"/>
  <c r="AE16" i="22" s="1"/>
  <c r="Y17" i="22" s="1"/>
  <c r="Z17" i="22" s="1"/>
  <c r="AA17" i="22" s="1"/>
  <c r="AB17" i="22" s="1"/>
  <c r="AC17" i="22" s="1"/>
  <c r="AD17" i="22" s="1"/>
  <c r="AE17" i="22" s="1"/>
  <c r="Y18" i="22" s="1"/>
  <c r="Z18" i="22" s="1"/>
  <c r="AA18" i="22" s="1"/>
  <c r="AB18" i="22" s="1"/>
  <c r="AC18" i="22" s="1"/>
  <c r="AD18" i="22" s="1"/>
  <c r="AE18" i="22" s="1"/>
  <c r="C13" i="22"/>
  <c r="K13" i="11" s="1"/>
  <c r="B13" i="22"/>
  <c r="AH11" i="22"/>
  <c r="C12" i="22"/>
  <c r="K12" i="11" s="1"/>
  <c r="B12" i="22"/>
  <c r="AH10" i="22"/>
  <c r="Y11" i="22"/>
  <c r="Q11" i="22"/>
  <c r="Q13" i="22" s="1"/>
  <c r="R13" i="22" s="1"/>
  <c r="S13" i="22" s="1"/>
  <c r="T13" i="22" s="1"/>
  <c r="U13" i="22" s="1"/>
  <c r="V13" i="22" s="1"/>
  <c r="W13" i="22" s="1"/>
  <c r="Q14" i="22" s="1"/>
  <c r="R14" i="22" s="1"/>
  <c r="S14" i="22" s="1"/>
  <c r="T14" i="22" s="1"/>
  <c r="U14" i="22" s="1"/>
  <c r="V14" i="22" s="1"/>
  <c r="W14" i="22" s="1"/>
  <c r="Q15" i="22" s="1"/>
  <c r="R15" i="22" s="1"/>
  <c r="S15" i="22" s="1"/>
  <c r="T15" i="22" s="1"/>
  <c r="U15" i="22" s="1"/>
  <c r="V15" i="22" s="1"/>
  <c r="W15" i="22" s="1"/>
  <c r="Q16" i="22" s="1"/>
  <c r="R16" i="22" s="1"/>
  <c r="S16" i="22" s="1"/>
  <c r="T16" i="22" s="1"/>
  <c r="U16" i="22" s="1"/>
  <c r="V16" i="22" s="1"/>
  <c r="W16" i="22" s="1"/>
  <c r="Q17" i="22" s="1"/>
  <c r="R17" i="22" s="1"/>
  <c r="S17" i="22" s="1"/>
  <c r="T17" i="22" s="1"/>
  <c r="U17" i="22" s="1"/>
  <c r="V17" i="22" s="1"/>
  <c r="W17" i="22" s="1"/>
  <c r="Q18" i="22" s="1"/>
  <c r="R18" i="22" s="1"/>
  <c r="S18" i="22" s="1"/>
  <c r="T18" i="22" s="1"/>
  <c r="U18" i="22" s="1"/>
  <c r="V18" i="22" s="1"/>
  <c r="W18" i="22" s="1"/>
  <c r="I11" i="22"/>
  <c r="I13" i="22" s="1"/>
  <c r="J13" i="22" s="1"/>
  <c r="K13" i="22" s="1"/>
  <c r="L13" i="22" s="1"/>
  <c r="M13" i="22" s="1"/>
  <c r="N13" i="22" s="1"/>
  <c r="O13" i="22" s="1"/>
  <c r="I14" i="22" s="1"/>
  <c r="J14" i="22" s="1"/>
  <c r="K14" i="22" s="1"/>
  <c r="L14" i="22" s="1"/>
  <c r="M14" i="22" s="1"/>
  <c r="N14" i="22" s="1"/>
  <c r="O14" i="22" s="1"/>
  <c r="I15" i="22" s="1"/>
  <c r="J15" i="22" s="1"/>
  <c r="K15" i="22" s="1"/>
  <c r="L15" i="22" s="1"/>
  <c r="M15" i="22" s="1"/>
  <c r="N15" i="22" s="1"/>
  <c r="O15" i="22" s="1"/>
  <c r="I16" i="22" s="1"/>
  <c r="J16" i="22" s="1"/>
  <c r="K16" i="22" s="1"/>
  <c r="L16" i="22" s="1"/>
  <c r="M16" i="22" s="1"/>
  <c r="N16" i="22" s="1"/>
  <c r="O16" i="22" s="1"/>
  <c r="I17" i="22" s="1"/>
  <c r="J17" i="22" s="1"/>
  <c r="K17" i="22" s="1"/>
  <c r="L17" i="22" s="1"/>
  <c r="M17" i="22" s="1"/>
  <c r="N17" i="22" s="1"/>
  <c r="O17" i="22" s="1"/>
  <c r="I18" i="22" s="1"/>
  <c r="J18" i="22" s="1"/>
  <c r="K18" i="22" s="1"/>
  <c r="L18" i="22" s="1"/>
  <c r="M18" i="22" s="1"/>
  <c r="N18" i="22" s="1"/>
  <c r="O18" i="22" s="1"/>
  <c r="C11" i="22"/>
  <c r="K11" i="11" s="1"/>
  <c r="B11" i="22"/>
  <c r="AH9" i="22"/>
  <c r="C10" i="22"/>
  <c r="K10" i="11" s="1"/>
  <c r="B10" i="22"/>
  <c r="AH8" i="22"/>
  <c r="C9" i="22"/>
  <c r="K9" i="11" s="1"/>
  <c r="B9" i="22"/>
  <c r="C8" i="22"/>
  <c r="K8" i="11" s="1"/>
  <c r="B8" i="22"/>
  <c r="AH7" i="22"/>
  <c r="C7" i="22"/>
  <c r="K7" i="11" s="1"/>
  <c r="B7" i="22"/>
  <c r="AH6" i="22"/>
  <c r="C6" i="22"/>
  <c r="K6" i="11" s="1"/>
  <c r="B6" i="22"/>
  <c r="AH5" i="22"/>
  <c r="C5" i="22"/>
  <c r="K5" i="11" s="1"/>
  <c r="B5" i="22"/>
  <c r="AH4" i="22"/>
  <c r="B4" i="22"/>
  <c r="AH3" i="22"/>
  <c r="Y2" i="22"/>
  <c r="Y4" i="22" s="1"/>
  <c r="Z4" i="22" s="1"/>
  <c r="AA4" i="22" s="1"/>
  <c r="AB4" i="22" s="1"/>
  <c r="AC4" i="22" s="1"/>
  <c r="AD4" i="22" s="1"/>
  <c r="AE4" i="22" s="1"/>
  <c r="Y5" i="22" s="1"/>
  <c r="Z5" i="22" s="1"/>
  <c r="AA5" i="22" s="1"/>
  <c r="AB5" i="22" s="1"/>
  <c r="AC5" i="22" s="1"/>
  <c r="AD5" i="22" s="1"/>
  <c r="AE5" i="22" s="1"/>
  <c r="Y6" i="22" s="1"/>
  <c r="Z6" i="22" s="1"/>
  <c r="AA6" i="22" s="1"/>
  <c r="AB6" i="22" s="1"/>
  <c r="AC6" i="22" s="1"/>
  <c r="AD6" i="22" s="1"/>
  <c r="AE6" i="22" s="1"/>
  <c r="Y7" i="22" s="1"/>
  <c r="Z7" i="22" s="1"/>
  <c r="AA7" i="22" s="1"/>
  <c r="AB7" i="22" s="1"/>
  <c r="AC7" i="22" s="1"/>
  <c r="AD7" i="22" s="1"/>
  <c r="AE7" i="22" s="1"/>
  <c r="Y8" i="22" s="1"/>
  <c r="Z8" i="22" s="1"/>
  <c r="AA8" i="22" s="1"/>
  <c r="AB8" i="22" s="1"/>
  <c r="AC8" i="22" s="1"/>
  <c r="AD8" i="22" s="1"/>
  <c r="AE8" i="22" s="1"/>
  <c r="Y9" i="22" s="1"/>
  <c r="Z9" i="22" s="1"/>
  <c r="AA9" i="22" s="1"/>
  <c r="AB9" i="22" s="1"/>
  <c r="AC9" i="22" s="1"/>
  <c r="AD9" i="22" s="1"/>
  <c r="AE9" i="22" s="1"/>
  <c r="Q2" i="22"/>
  <c r="Q4" i="22" s="1"/>
  <c r="R4" i="22" s="1"/>
  <c r="S4" i="22" s="1"/>
  <c r="T4" i="22" s="1"/>
  <c r="U4" i="22" s="1"/>
  <c r="V4" i="22" s="1"/>
  <c r="W4" i="22" s="1"/>
  <c r="Q5" i="22" s="1"/>
  <c r="R5" i="22" s="1"/>
  <c r="S5" i="22" s="1"/>
  <c r="T5" i="22" s="1"/>
  <c r="U5" i="22" s="1"/>
  <c r="V5" i="22" s="1"/>
  <c r="W5" i="22" s="1"/>
  <c r="Q6" i="22" s="1"/>
  <c r="R6" i="22" s="1"/>
  <c r="S6" i="22" s="1"/>
  <c r="T6" i="22" s="1"/>
  <c r="U6" i="22" s="1"/>
  <c r="V6" i="22" s="1"/>
  <c r="W6" i="22" s="1"/>
  <c r="Q7" i="22" s="1"/>
  <c r="R7" i="22" s="1"/>
  <c r="S7" i="22" s="1"/>
  <c r="T7" i="22" s="1"/>
  <c r="U7" i="22" s="1"/>
  <c r="V7" i="22" s="1"/>
  <c r="W7" i="22" s="1"/>
  <c r="Q8" i="22" s="1"/>
  <c r="R8" i="22" s="1"/>
  <c r="S8" i="22" s="1"/>
  <c r="T8" i="22" s="1"/>
  <c r="U8" i="22" s="1"/>
  <c r="V8" i="22" s="1"/>
  <c r="W8" i="22" s="1"/>
  <c r="Q9" i="22" s="1"/>
  <c r="R9" i="22" s="1"/>
  <c r="S9" i="22" s="1"/>
  <c r="T9" i="22" s="1"/>
  <c r="U9" i="22" s="1"/>
  <c r="V9" i="22" s="1"/>
  <c r="W9" i="22" s="1"/>
  <c r="I2" i="22"/>
  <c r="I4" i="22" s="1"/>
  <c r="J4" i="22" s="1"/>
  <c r="K4" i="22" s="1"/>
  <c r="L4" i="22" s="1"/>
  <c r="M4" i="22" s="1"/>
  <c r="N4" i="22" s="1"/>
  <c r="O4" i="22" s="1"/>
  <c r="I5" i="22" s="1"/>
  <c r="J5" i="22" s="1"/>
  <c r="K5" i="22" s="1"/>
  <c r="L5" i="22" s="1"/>
  <c r="M5" i="22" s="1"/>
  <c r="N5" i="22" s="1"/>
  <c r="O5" i="22" s="1"/>
  <c r="I6" i="22" s="1"/>
  <c r="J6" i="22" s="1"/>
  <c r="K6" i="22" s="1"/>
  <c r="L6" i="22" s="1"/>
  <c r="M6" i="22" s="1"/>
  <c r="N6" i="22" s="1"/>
  <c r="O6" i="22" s="1"/>
  <c r="I7" i="22" s="1"/>
  <c r="J7" i="22" s="1"/>
  <c r="K7" i="22" s="1"/>
  <c r="L7" i="22" s="1"/>
  <c r="M7" i="22" s="1"/>
  <c r="N7" i="22" s="1"/>
  <c r="O7" i="22" s="1"/>
  <c r="I8" i="22" s="1"/>
  <c r="J8" i="22" s="1"/>
  <c r="K8" i="22" s="1"/>
  <c r="L8" i="22" s="1"/>
  <c r="M8" i="22" s="1"/>
  <c r="N8" i="22" s="1"/>
  <c r="O8" i="22" s="1"/>
  <c r="I9" i="22" s="1"/>
  <c r="J9" i="22" s="1"/>
  <c r="K9" i="22" s="1"/>
  <c r="L9" i="22" s="1"/>
  <c r="M9" i="22" s="1"/>
  <c r="N9" i="22" s="1"/>
  <c r="O9" i="22" s="1"/>
  <c r="Y29" i="18"/>
  <c r="Y31" i="18" s="1"/>
  <c r="Z31" i="18" s="1"/>
  <c r="AA31" i="18" s="1"/>
  <c r="AB31" i="18" s="1"/>
  <c r="AC31" i="18" s="1"/>
  <c r="AD31" i="18" s="1"/>
  <c r="AE31" i="18" s="1"/>
  <c r="Y32" i="18" s="1"/>
  <c r="Z32" i="18" s="1"/>
  <c r="AA32" i="18" s="1"/>
  <c r="AB32" i="18" s="1"/>
  <c r="AC32" i="18" s="1"/>
  <c r="AD32" i="18" s="1"/>
  <c r="AE32" i="18" s="1"/>
  <c r="Y33" i="18" s="1"/>
  <c r="Z33" i="18" s="1"/>
  <c r="AA33" i="18" s="1"/>
  <c r="AB33" i="18" s="1"/>
  <c r="AC33" i="18" s="1"/>
  <c r="AD33" i="18" s="1"/>
  <c r="AE33" i="18" s="1"/>
  <c r="Y34" i="18" s="1"/>
  <c r="Z34" i="18" s="1"/>
  <c r="AA34" i="18" s="1"/>
  <c r="AB34" i="18" s="1"/>
  <c r="AC34" i="18" s="1"/>
  <c r="AD34" i="18" s="1"/>
  <c r="AE34" i="18" s="1"/>
  <c r="Y35" i="18" s="1"/>
  <c r="Z35" i="18" s="1"/>
  <c r="AA35" i="18" s="1"/>
  <c r="AB35" i="18" s="1"/>
  <c r="AC35" i="18" s="1"/>
  <c r="AD35" i="18" s="1"/>
  <c r="AE35" i="18" s="1"/>
  <c r="Y36" i="18" s="1"/>
  <c r="Z36" i="18" s="1"/>
  <c r="AA42" i="18" s="1"/>
  <c r="AB42" i="18" s="1"/>
  <c r="AC42" i="18" s="1"/>
  <c r="AD42" i="18" s="1"/>
  <c r="AE42" i="18" s="1"/>
  <c r="Q29" i="18"/>
  <c r="Q31" i="18" s="1"/>
  <c r="R31" i="18" s="1"/>
  <c r="S31" i="18" s="1"/>
  <c r="T31" i="18" s="1"/>
  <c r="U31" i="18" s="1"/>
  <c r="V31" i="18" s="1"/>
  <c r="W31" i="18" s="1"/>
  <c r="Q32" i="18" s="1"/>
  <c r="R32" i="18" s="1"/>
  <c r="S32" i="18" s="1"/>
  <c r="T32" i="18" s="1"/>
  <c r="U32" i="18" s="1"/>
  <c r="V32" i="18" s="1"/>
  <c r="W32" i="18" s="1"/>
  <c r="Q33" i="18" s="1"/>
  <c r="R33" i="18" s="1"/>
  <c r="S33" i="18" s="1"/>
  <c r="T33" i="18" s="1"/>
  <c r="U33" i="18" s="1"/>
  <c r="V33" i="18" s="1"/>
  <c r="W33" i="18" s="1"/>
  <c r="Q34" i="18" s="1"/>
  <c r="R34" i="18" s="1"/>
  <c r="S34" i="18" s="1"/>
  <c r="T34" i="18" s="1"/>
  <c r="U34" i="18" s="1"/>
  <c r="V34" i="18" s="1"/>
  <c r="W34" i="18" s="1"/>
  <c r="Q35" i="18" s="1"/>
  <c r="R35" i="18" s="1"/>
  <c r="S35" i="18" s="1"/>
  <c r="T35" i="18" s="1"/>
  <c r="U35" i="18" s="1"/>
  <c r="V35" i="18" s="1"/>
  <c r="W35" i="18" s="1"/>
  <c r="Q42" i="18" s="1"/>
  <c r="R42" i="18" s="1"/>
  <c r="S42" i="18" s="1"/>
  <c r="T42" i="18" s="1"/>
  <c r="U42" i="18" s="1"/>
  <c r="V42" i="18" s="1"/>
  <c r="W42" i="18" s="1"/>
  <c r="I29" i="18"/>
  <c r="I31" i="18" s="1"/>
  <c r="J31" i="18" s="1"/>
  <c r="K31" i="18" s="1"/>
  <c r="L31" i="18" s="1"/>
  <c r="M31" i="18" s="1"/>
  <c r="N31" i="18" s="1"/>
  <c r="O31" i="18" s="1"/>
  <c r="I32" i="18" s="1"/>
  <c r="J32" i="18" s="1"/>
  <c r="K32" i="18" s="1"/>
  <c r="L32" i="18" s="1"/>
  <c r="M32" i="18" s="1"/>
  <c r="N32" i="18" s="1"/>
  <c r="O32" i="18" s="1"/>
  <c r="I33" i="18" s="1"/>
  <c r="J33" i="18" s="1"/>
  <c r="K33" i="18" s="1"/>
  <c r="L33" i="18" s="1"/>
  <c r="M33" i="18" s="1"/>
  <c r="N33" i="18" s="1"/>
  <c r="O33" i="18" s="1"/>
  <c r="I34" i="18" s="1"/>
  <c r="J34" i="18" s="1"/>
  <c r="K34" i="18" s="1"/>
  <c r="L34" i="18" s="1"/>
  <c r="M34" i="18" s="1"/>
  <c r="N34" i="18" s="1"/>
  <c r="O34" i="18" s="1"/>
  <c r="I35" i="18" s="1"/>
  <c r="J35" i="18" s="1"/>
  <c r="K35" i="18" s="1"/>
  <c r="L35" i="18" s="1"/>
  <c r="M35" i="18" s="1"/>
  <c r="N35" i="18" s="1"/>
  <c r="O35" i="18" s="1"/>
  <c r="I42" i="18" s="1"/>
  <c r="J42" i="18" s="1"/>
  <c r="K42" i="18" s="1"/>
  <c r="L42" i="18" s="1"/>
  <c r="M42" i="18" s="1"/>
  <c r="N42" i="18" s="1"/>
  <c r="O42" i="18" s="1"/>
  <c r="Y20" i="18"/>
  <c r="Y22" i="18" s="1"/>
  <c r="Z22" i="18" s="1"/>
  <c r="AA22" i="18" s="1"/>
  <c r="AB22" i="18" s="1"/>
  <c r="AC22" i="18" s="1"/>
  <c r="AD22" i="18" s="1"/>
  <c r="AE22" i="18" s="1"/>
  <c r="Y23" i="18" s="1"/>
  <c r="Z23" i="18" s="1"/>
  <c r="AA23" i="18" s="1"/>
  <c r="AB23" i="18" s="1"/>
  <c r="AC23" i="18" s="1"/>
  <c r="AD23" i="18" s="1"/>
  <c r="AE23" i="18" s="1"/>
  <c r="Y24" i="18" s="1"/>
  <c r="Z24" i="18" s="1"/>
  <c r="AA24" i="18" s="1"/>
  <c r="AB24" i="18" s="1"/>
  <c r="AC24" i="18" s="1"/>
  <c r="AD24" i="18" s="1"/>
  <c r="AE24" i="18" s="1"/>
  <c r="Y25" i="18" s="1"/>
  <c r="Z25" i="18" s="1"/>
  <c r="AA25" i="18" s="1"/>
  <c r="AB25" i="18" s="1"/>
  <c r="AC25" i="18" s="1"/>
  <c r="AD25" i="18" s="1"/>
  <c r="AE25" i="18" s="1"/>
  <c r="Y26" i="18" s="1"/>
  <c r="Z26" i="18" s="1"/>
  <c r="AA26" i="18" s="1"/>
  <c r="AB26" i="18" s="1"/>
  <c r="AC26" i="18" s="1"/>
  <c r="AD26" i="18" s="1"/>
  <c r="AE26" i="18" s="1"/>
  <c r="Y27" i="18" s="1"/>
  <c r="Z27" i="18" s="1"/>
  <c r="AA27" i="18" s="1"/>
  <c r="AB27" i="18" s="1"/>
  <c r="AC27" i="18" s="1"/>
  <c r="AD27" i="18" s="1"/>
  <c r="AE27" i="18" s="1"/>
  <c r="Q20" i="18"/>
  <c r="Q22" i="18" s="1"/>
  <c r="R22" i="18" s="1"/>
  <c r="S22" i="18" s="1"/>
  <c r="T22" i="18" s="1"/>
  <c r="U22" i="18" s="1"/>
  <c r="V22" i="18" s="1"/>
  <c r="W22" i="18" s="1"/>
  <c r="Q23" i="18" s="1"/>
  <c r="R23" i="18" s="1"/>
  <c r="S23" i="18" s="1"/>
  <c r="T23" i="18" s="1"/>
  <c r="U23" i="18" s="1"/>
  <c r="V23" i="18" s="1"/>
  <c r="W23" i="18" s="1"/>
  <c r="Q24" i="18" s="1"/>
  <c r="R24" i="18" s="1"/>
  <c r="S24" i="18" s="1"/>
  <c r="T24" i="18" s="1"/>
  <c r="U24" i="18" s="1"/>
  <c r="V24" i="18" s="1"/>
  <c r="W24" i="18" s="1"/>
  <c r="Q25" i="18" s="1"/>
  <c r="R25" i="18" s="1"/>
  <c r="S25" i="18" s="1"/>
  <c r="T25" i="18" s="1"/>
  <c r="U25" i="18" s="1"/>
  <c r="V25" i="18" s="1"/>
  <c r="W25" i="18" s="1"/>
  <c r="Q26" i="18" s="1"/>
  <c r="R26" i="18" s="1"/>
  <c r="S26" i="18" s="1"/>
  <c r="T26" i="18" s="1"/>
  <c r="U26" i="18" s="1"/>
  <c r="V26" i="18" s="1"/>
  <c r="W26" i="18" s="1"/>
  <c r="Q27" i="18" s="1"/>
  <c r="R27" i="18" s="1"/>
  <c r="S27" i="18" s="1"/>
  <c r="T27" i="18" s="1"/>
  <c r="U27" i="18" s="1"/>
  <c r="V27" i="18" s="1"/>
  <c r="W27" i="18" s="1"/>
  <c r="I20" i="18"/>
  <c r="I22" i="18" s="1"/>
  <c r="J22" i="18" s="1"/>
  <c r="K22" i="18" s="1"/>
  <c r="L22" i="18" s="1"/>
  <c r="M22" i="18" s="1"/>
  <c r="N22" i="18" s="1"/>
  <c r="O22" i="18" s="1"/>
  <c r="I23" i="18" s="1"/>
  <c r="J23" i="18" s="1"/>
  <c r="K23" i="18" s="1"/>
  <c r="L23" i="18" s="1"/>
  <c r="M23" i="18" s="1"/>
  <c r="N23" i="18" s="1"/>
  <c r="O23" i="18" s="1"/>
  <c r="I24" i="18" s="1"/>
  <c r="J24" i="18" s="1"/>
  <c r="K24" i="18" s="1"/>
  <c r="L24" i="18" s="1"/>
  <c r="M24" i="18" s="1"/>
  <c r="N24" i="18" s="1"/>
  <c r="O24" i="18" s="1"/>
  <c r="I25" i="18" s="1"/>
  <c r="J25" i="18" s="1"/>
  <c r="K25" i="18" s="1"/>
  <c r="L25" i="18" s="1"/>
  <c r="M25" i="18" s="1"/>
  <c r="N25" i="18" s="1"/>
  <c r="O25" i="18" s="1"/>
  <c r="I26" i="18" s="1"/>
  <c r="J26" i="18" s="1"/>
  <c r="K26" i="18" s="1"/>
  <c r="L26" i="18" s="1"/>
  <c r="M26" i="18" s="1"/>
  <c r="N26" i="18" s="1"/>
  <c r="O26" i="18" s="1"/>
  <c r="I27" i="18" s="1"/>
  <c r="J27" i="18" s="1"/>
  <c r="K27" i="18" s="1"/>
  <c r="L27" i="18" s="1"/>
  <c r="M27" i="18" s="1"/>
  <c r="N27" i="18" s="1"/>
  <c r="O27" i="18" s="1"/>
  <c r="C15" i="18"/>
  <c r="S15" i="11" s="1"/>
  <c r="B15" i="18"/>
  <c r="C14" i="18"/>
  <c r="S14" i="11" s="1"/>
  <c r="B14" i="18"/>
  <c r="AH12" i="18"/>
  <c r="C13" i="18"/>
  <c r="S13" i="11" s="1"/>
  <c r="B13" i="18"/>
  <c r="AH11" i="18"/>
  <c r="C12" i="18"/>
  <c r="S12" i="11" s="1"/>
  <c r="B12" i="18"/>
  <c r="AH10" i="18"/>
  <c r="Y11" i="18"/>
  <c r="Y13" i="18" s="1"/>
  <c r="Z13" i="18" s="1"/>
  <c r="AA13" i="18" s="1"/>
  <c r="AB13" i="18" s="1"/>
  <c r="AC13" i="18" s="1"/>
  <c r="AD13" i="18" s="1"/>
  <c r="AE13" i="18" s="1"/>
  <c r="Y14" i="18" s="1"/>
  <c r="Z14" i="18" s="1"/>
  <c r="AA14" i="18" s="1"/>
  <c r="AB14" i="18" s="1"/>
  <c r="AC14" i="18" s="1"/>
  <c r="AD14" i="18" s="1"/>
  <c r="AE14" i="18" s="1"/>
  <c r="Y15" i="18" s="1"/>
  <c r="Z15" i="18" s="1"/>
  <c r="AA15" i="18" s="1"/>
  <c r="AB15" i="18" s="1"/>
  <c r="AC15" i="18" s="1"/>
  <c r="AD15" i="18" s="1"/>
  <c r="AE15" i="18" s="1"/>
  <c r="Y16" i="18" s="1"/>
  <c r="Z16" i="18" s="1"/>
  <c r="AA16" i="18" s="1"/>
  <c r="AB16" i="18" s="1"/>
  <c r="AC16" i="18" s="1"/>
  <c r="AD16" i="18" s="1"/>
  <c r="AE16" i="18" s="1"/>
  <c r="Y17" i="18" s="1"/>
  <c r="Z17" i="18" s="1"/>
  <c r="AA17" i="18" s="1"/>
  <c r="AB17" i="18" s="1"/>
  <c r="AC17" i="18" s="1"/>
  <c r="AD17" i="18" s="1"/>
  <c r="AE17" i="18" s="1"/>
  <c r="Y18" i="18" s="1"/>
  <c r="Z18" i="18" s="1"/>
  <c r="AA18" i="18" s="1"/>
  <c r="AB18" i="18" s="1"/>
  <c r="AC18" i="18" s="1"/>
  <c r="AD18" i="18" s="1"/>
  <c r="AE18" i="18" s="1"/>
  <c r="Q11" i="18"/>
  <c r="Q13" i="18" s="1"/>
  <c r="R13" i="18" s="1"/>
  <c r="S13" i="18" s="1"/>
  <c r="T13" i="18" s="1"/>
  <c r="U13" i="18" s="1"/>
  <c r="V13" i="18" s="1"/>
  <c r="W13" i="18" s="1"/>
  <c r="Q14" i="18" s="1"/>
  <c r="R14" i="18" s="1"/>
  <c r="S14" i="18" s="1"/>
  <c r="T14" i="18" s="1"/>
  <c r="U14" i="18" s="1"/>
  <c r="V14" i="18" s="1"/>
  <c r="W14" i="18" s="1"/>
  <c r="Q15" i="18" s="1"/>
  <c r="R15" i="18" s="1"/>
  <c r="S15" i="18" s="1"/>
  <c r="T15" i="18" s="1"/>
  <c r="U15" i="18" s="1"/>
  <c r="V15" i="18" s="1"/>
  <c r="W15" i="18" s="1"/>
  <c r="Q16" i="18" s="1"/>
  <c r="R16" i="18" s="1"/>
  <c r="S16" i="18" s="1"/>
  <c r="T16" i="18" s="1"/>
  <c r="U16" i="18" s="1"/>
  <c r="V16" i="18" s="1"/>
  <c r="W16" i="18" s="1"/>
  <c r="Q17" i="18" s="1"/>
  <c r="R17" i="18" s="1"/>
  <c r="S17" i="18" s="1"/>
  <c r="T17" i="18" s="1"/>
  <c r="U17" i="18" s="1"/>
  <c r="V17" i="18" s="1"/>
  <c r="W17" i="18" s="1"/>
  <c r="Q18" i="18" s="1"/>
  <c r="R18" i="18" s="1"/>
  <c r="S18" i="18" s="1"/>
  <c r="T18" i="18" s="1"/>
  <c r="U18" i="18" s="1"/>
  <c r="V18" i="18" s="1"/>
  <c r="W18" i="18" s="1"/>
  <c r="I11" i="18"/>
  <c r="I13" i="18" s="1"/>
  <c r="J13" i="18" s="1"/>
  <c r="K13" i="18" s="1"/>
  <c r="L13" i="18" s="1"/>
  <c r="M13" i="18" s="1"/>
  <c r="N13" i="18" s="1"/>
  <c r="O13" i="18" s="1"/>
  <c r="I14" i="18" s="1"/>
  <c r="J14" i="18" s="1"/>
  <c r="K14" i="18" s="1"/>
  <c r="L14" i="18" s="1"/>
  <c r="M14" i="18" s="1"/>
  <c r="N14" i="18" s="1"/>
  <c r="O14" i="18" s="1"/>
  <c r="I15" i="18" s="1"/>
  <c r="J15" i="18" s="1"/>
  <c r="K15" i="18" s="1"/>
  <c r="L15" i="18" s="1"/>
  <c r="M15" i="18" s="1"/>
  <c r="N15" i="18" s="1"/>
  <c r="O15" i="18" s="1"/>
  <c r="I16" i="18" s="1"/>
  <c r="J16" i="18" s="1"/>
  <c r="K16" i="18" s="1"/>
  <c r="L16" i="18" s="1"/>
  <c r="M16" i="18" s="1"/>
  <c r="N16" i="18" s="1"/>
  <c r="O16" i="18" s="1"/>
  <c r="I17" i="18" s="1"/>
  <c r="J17" i="18" s="1"/>
  <c r="K17" i="18" s="1"/>
  <c r="L17" i="18" s="1"/>
  <c r="M17" i="18" s="1"/>
  <c r="N17" i="18" s="1"/>
  <c r="O17" i="18" s="1"/>
  <c r="I18" i="18" s="1"/>
  <c r="J18" i="18" s="1"/>
  <c r="K18" i="18" s="1"/>
  <c r="L18" i="18" s="1"/>
  <c r="M18" i="18" s="1"/>
  <c r="N18" i="18" s="1"/>
  <c r="O18" i="18" s="1"/>
  <c r="C11" i="18"/>
  <c r="S11" i="11" s="1"/>
  <c r="B11" i="18"/>
  <c r="AH9" i="18"/>
  <c r="C10" i="18"/>
  <c r="S10" i="11" s="1"/>
  <c r="B10" i="18"/>
  <c r="AH8" i="18"/>
  <c r="C9" i="18"/>
  <c r="S9" i="11" s="1"/>
  <c r="B9" i="18"/>
  <c r="B8" i="18"/>
  <c r="AH7" i="18"/>
  <c r="C7" i="18"/>
  <c r="S7" i="11" s="1"/>
  <c r="B7" i="18"/>
  <c r="AH6" i="18"/>
  <c r="C6" i="18"/>
  <c r="S6" i="11" s="1"/>
  <c r="B6" i="18"/>
  <c r="AH5" i="18"/>
  <c r="C5" i="18"/>
  <c r="S5" i="11" s="1"/>
  <c r="B5" i="18"/>
  <c r="AH4" i="18"/>
  <c r="B4" i="18"/>
  <c r="AH3" i="18"/>
  <c r="Y2" i="18"/>
  <c r="Y4" i="18" s="1"/>
  <c r="Z4" i="18" s="1"/>
  <c r="AA4" i="18" s="1"/>
  <c r="AB4" i="18" s="1"/>
  <c r="AC4" i="18" s="1"/>
  <c r="AD4" i="18" s="1"/>
  <c r="AE4" i="18" s="1"/>
  <c r="Y5" i="18" s="1"/>
  <c r="Z5" i="18" s="1"/>
  <c r="AA5" i="18" s="1"/>
  <c r="AB5" i="18" s="1"/>
  <c r="AC5" i="18" s="1"/>
  <c r="AD5" i="18" s="1"/>
  <c r="AE5" i="18" s="1"/>
  <c r="Y6" i="18" s="1"/>
  <c r="Z6" i="18" s="1"/>
  <c r="AA6" i="18" s="1"/>
  <c r="AB6" i="18" s="1"/>
  <c r="AC6" i="18" s="1"/>
  <c r="AD6" i="18" s="1"/>
  <c r="AE6" i="18" s="1"/>
  <c r="Y7" i="18" s="1"/>
  <c r="Z7" i="18" s="1"/>
  <c r="AA7" i="18" s="1"/>
  <c r="AB7" i="18" s="1"/>
  <c r="AC7" i="18" s="1"/>
  <c r="AD7" i="18" s="1"/>
  <c r="AE7" i="18" s="1"/>
  <c r="Y8" i="18" s="1"/>
  <c r="Z8" i="18" s="1"/>
  <c r="AA8" i="18" s="1"/>
  <c r="AB8" i="18" s="1"/>
  <c r="AC8" i="18" s="1"/>
  <c r="AD8" i="18" s="1"/>
  <c r="AE8" i="18" s="1"/>
  <c r="Y9" i="18" s="1"/>
  <c r="Z9" i="18" s="1"/>
  <c r="AA9" i="18" s="1"/>
  <c r="AB9" i="18" s="1"/>
  <c r="AC9" i="18" s="1"/>
  <c r="AD9" i="18" s="1"/>
  <c r="AE9" i="18" s="1"/>
  <c r="Q2" i="18"/>
  <c r="Q4" i="18" s="1"/>
  <c r="R4" i="18" s="1"/>
  <c r="S4" i="18" s="1"/>
  <c r="T4" i="18" s="1"/>
  <c r="U4" i="18" s="1"/>
  <c r="V4" i="18" s="1"/>
  <c r="W4" i="18" s="1"/>
  <c r="Q5" i="18" s="1"/>
  <c r="R5" i="18" s="1"/>
  <c r="S5" i="18" s="1"/>
  <c r="T5" i="18" s="1"/>
  <c r="U5" i="18" s="1"/>
  <c r="V5" i="18" s="1"/>
  <c r="W5" i="18" s="1"/>
  <c r="Q6" i="18" s="1"/>
  <c r="R6" i="18" s="1"/>
  <c r="S6" i="18" s="1"/>
  <c r="T6" i="18" s="1"/>
  <c r="U6" i="18" s="1"/>
  <c r="V6" i="18" s="1"/>
  <c r="W6" i="18" s="1"/>
  <c r="Q7" i="18" s="1"/>
  <c r="R7" i="18" s="1"/>
  <c r="S7" i="18" s="1"/>
  <c r="T7" i="18" s="1"/>
  <c r="U7" i="18" s="1"/>
  <c r="V7" i="18" s="1"/>
  <c r="W7" i="18" s="1"/>
  <c r="Q8" i="18" s="1"/>
  <c r="R8" i="18" s="1"/>
  <c r="S8" i="18" s="1"/>
  <c r="T8" i="18" s="1"/>
  <c r="U8" i="18" s="1"/>
  <c r="V8" i="18" s="1"/>
  <c r="W8" i="18" s="1"/>
  <c r="Q9" i="18" s="1"/>
  <c r="R9" i="18" s="1"/>
  <c r="S9" i="18" s="1"/>
  <c r="T9" i="18" s="1"/>
  <c r="U9" i="18" s="1"/>
  <c r="V9" i="18" s="1"/>
  <c r="W9" i="18" s="1"/>
  <c r="I2" i="18"/>
  <c r="I4" i="18" s="1"/>
  <c r="J4" i="18" s="1"/>
  <c r="K4" i="18" s="1"/>
  <c r="L4" i="18" s="1"/>
  <c r="M4" i="18" s="1"/>
  <c r="N4" i="18" s="1"/>
  <c r="O4" i="18" s="1"/>
  <c r="I5" i="18" s="1"/>
  <c r="J5" i="18" s="1"/>
  <c r="K5" i="18" s="1"/>
  <c r="L5" i="18" s="1"/>
  <c r="M5" i="18" s="1"/>
  <c r="N5" i="18" s="1"/>
  <c r="O5" i="18" s="1"/>
  <c r="I6" i="18" s="1"/>
  <c r="J6" i="18" s="1"/>
  <c r="K6" i="18" s="1"/>
  <c r="L6" i="18" s="1"/>
  <c r="M6" i="18" s="1"/>
  <c r="N6" i="18" s="1"/>
  <c r="O6" i="18" s="1"/>
  <c r="I7" i="18" s="1"/>
  <c r="J7" i="18" s="1"/>
  <c r="K7" i="18" s="1"/>
  <c r="L7" i="18" s="1"/>
  <c r="M7" i="18" s="1"/>
  <c r="N7" i="18" s="1"/>
  <c r="O7" i="18" s="1"/>
  <c r="I8" i="18" s="1"/>
  <c r="J8" i="18" s="1"/>
  <c r="K8" i="18" s="1"/>
  <c r="L8" i="18" s="1"/>
  <c r="M8" i="18" s="1"/>
  <c r="N8" i="18" s="1"/>
  <c r="O8" i="18" s="1"/>
  <c r="I9" i="18" s="1"/>
  <c r="J9" i="18" s="1"/>
  <c r="K9" i="18" s="1"/>
  <c r="L9" i="18" s="1"/>
  <c r="M9" i="18" s="1"/>
  <c r="N9" i="18" s="1"/>
  <c r="O9" i="18" s="1"/>
  <c r="C15" i="15"/>
  <c r="O15" i="11" s="1"/>
  <c r="C14" i="15"/>
  <c r="O14" i="11" s="1"/>
  <c r="C13" i="15"/>
  <c r="O13" i="11" s="1"/>
  <c r="C12" i="15"/>
  <c r="O12" i="11" s="1"/>
  <c r="C11" i="15"/>
  <c r="O11" i="11" s="1"/>
  <c r="C10" i="15"/>
  <c r="O10" i="11" s="1"/>
  <c r="C9" i="15"/>
  <c r="O9" i="11" s="1"/>
  <c r="C7" i="15"/>
  <c r="O7" i="11" s="1"/>
  <c r="C6" i="15"/>
  <c r="O6" i="11" s="1"/>
  <c r="C5" i="15"/>
  <c r="O5" i="11" s="1"/>
  <c r="AH12" i="15"/>
  <c r="A2" i="14"/>
  <c r="A3" i="14"/>
  <c r="A4" i="14"/>
  <c r="A5" i="14"/>
  <c r="A6" i="14"/>
  <c r="A7" i="14"/>
  <c r="A8" i="14"/>
  <c r="A9" i="14"/>
  <c r="A10" i="14"/>
  <c r="A11" i="14"/>
  <c r="A12" i="14"/>
  <c r="A1" i="14"/>
  <c r="B4" i="15"/>
  <c r="B5" i="15"/>
  <c r="B6" i="15"/>
  <c r="B7" i="15"/>
  <c r="B8" i="15"/>
  <c r="B9" i="15"/>
  <c r="B10" i="15"/>
  <c r="B15" i="15"/>
  <c r="B11" i="15"/>
  <c r="B12" i="15"/>
  <c r="B13" i="15"/>
  <c r="B14" i="15"/>
  <c r="Y29" i="15"/>
  <c r="Y31" i="15" s="1"/>
  <c r="Z31" i="15" s="1"/>
  <c r="AA31" i="15" s="1"/>
  <c r="AB31" i="15" s="1"/>
  <c r="AC31" i="15" s="1"/>
  <c r="AD31" i="15" s="1"/>
  <c r="AE31" i="15" s="1"/>
  <c r="Y32" i="15" s="1"/>
  <c r="Z32" i="15" s="1"/>
  <c r="AA32" i="15" s="1"/>
  <c r="AB32" i="15" s="1"/>
  <c r="AC32" i="15" s="1"/>
  <c r="AD32" i="15" s="1"/>
  <c r="AE32" i="15" s="1"/>
  <c r="Y33" i="15" s="1"/>
  <c r="Z33" i="15" s="1"/>
  <c r="AA33" i="15" s="1"/>
  <c r="AB33" i="15" s="1"/>
  <c r="AC33" i="15" s="1"/>
  <c r="AD33" i="15" s="1"/>
  <c r="AE33" i="15" s="1"/>
  <c r="Y34" i="15" s="1"/>
  <c r="Z34" i="15" s="1"/>
  <c r="AA34" i="15" s="1"/>
  <c r="AB34" i="15" s="1"/>
  <c r="AC34" i="15" s="1"/>
  <c r="AD34" i="15" s="1"/>
  <c r="AE34" i="15" s="1"/>
  <c r="Y35" i="15" s="1"/>
  <c r="Z35" i="15" s="1"/>
  <c r="AA35" i="15" s="1"/>
  <c r="AB35" i="15" s="1"/>
  <c r="AC35" i="15" s="1"/>
  <c r="AD35" i="15" s="1"/>
  <c r="AE35" i="15" s="1"/>
  <c r="Y36" i="15" s="1"/>
  <c r="Z36" i="15" s="1"/>
  <c r="AA42" i="15" s="1"/>
  <c r="AB42" i="15" s="1"/>
  <c r="AC42" i="15" s="1"/>
  <c r="AD42" i="15" s="1"/>
  <c r="AE42" i="15" s="1"/>
  <c r="Q29" i="15"/>
  <c r="Q31" i="15" s="1"/>
  <c r="R31" i="15" s="1"/>
  <c r="S31" i="15" s="1"/>
  <c r="T31" i="15" s="1"/>
  <c r="U31" i="15" s="1"/>
  <c r="V31" i="15" s="1"/>
  <c r="W31" i="15" s="1"/>
  <c r="Q32" i="15" s="1"/>
  <c r="R32" i="15" s="1"/>
  <c r="S32" i="15" s="1"/>
  <c r="T32" i="15" s="1"/>
  <c r="U32" i="15" s="1"/>
  <c r="V32" i="15" s="1"/>
  <c r="W32" i="15" s="1"/>
  <c r="Q33" i="15" s="1"/>
  <c r="R33" i="15" s="1"/>
  <c r="S33" i="15" s="1"/>
  <c r="T33" i="15" s="1"/>
  <c r="U33" i="15" s="1"/>
  <c r="V33" i="15" s="1"/>
  <c r="W33" i="15" s="1"/>
  <c r="Q34" i="15" s="1"/>
  <c r="R34" i="15" s="1"/>
  <c r="S34" i="15" s="1"/>
  <c r="T34" i="15" s="1"/>
  <c r="U34" i="15" s="1"/>
  <c r="V34" i="15" s="1"/>
  <c r="W34" i="15" s="1"/>
  <c r="Q35" i="15" s="1"/>
  <c r="R35" i="15" s="1"/>
  <c r="S35" i="15" s="1"/>
  <c r="T35" i="15" s="1"/>
  <c r="U35" i="15" s="1"/>
  <c r="V35" i="15" s="1"/>
  <c r="W35" i="15" s="1"/>
  <c r="Q42" i="15" s="1"/>
  <c r="R42" i="15" s="1"/>
  <c r="S42" i="15" s="1"/>
  <c r="T42" i="15" s="1"/>
  <c r="U42" i="15" s="1"/>
  <c r="V42" i="15" s="1"/>
  <c r="W42" i="15" s="1"/>
  <c r="I29" i="15"/>
  <c r="I31" i="15" s="1"/>
  <c r="J31" i="15" s="1"/>
  <c r="K31" i="15" s="1"/>
  <c r="L31" i="15" s="1"/>
  <c r="M31" i="15" s="1"/>
  <c r="N31" i="15" s="1"/>
  <c r="O31" i="15" s="1"/>
  <c r="I32" i="15" s="1"/>
  <c r="J32" i="15" s="1"/>
  <c r="K32" i="15" s="1"/>
  <c r="L32" i="15" s="1"/>
  <c r="M32" i="15" s="1"/>
  <c r="N32" i="15" s="1"/>
  <c r="O32" i="15" s="1"/>
  <c r="I33" i="15" s="1"/>
  <c r="J33" i="15" s="1"/>
  <c r="K33" i="15" s="1"/>
  <c r="L33" i="15" s="1"/>
  <c r="M33" i="15" s="1"/>
  <c r="N33" i="15" s="1"/>
  <c r="O33" i="15" s="1"/>
  <c r="I34" i="15" s="1"/>
  <c r="J34" i="15" s="1"/>
  <c r="K34" i="15" s="1"/>
  <c r="L34" i="15" s="1"/>
  <c r="M34" i="15" s="1"/>
  <c r="N34" i="15" s="1"/>
  <c r="O34" i="15" s="1"/>
  <c r="I35" i="15" s="1"/>
  <c r="J35" i="15" s="1"/>
  <c r="K35" i="15" s="1"/>
  <c r="L35" i="15" s="1"/>
  <c r="M35" i="15" s="1"/>
  <c r="N35" i="15" s="1"/>
  <c r="O35" i="15" s="1"/>
  <c r="I42" i="15" s="1"/>
  <c r="J42" i="15" s="1"/>
  <c r="K42" i="15" s="1"/>
  <c r="L42" i="15" s="1"/>
  <c r="M42" i="15" s="1"/>
  <c r="N42" i="15" s="1"/>
  <c r="O42" i="15" s="1"/>
  <c r="AH11" i="15"/>
  <c r="AH10" i="15"/>
  <c r="Y20" i="15"/>
  <c r="Y22" i="15" s="1"/>
  <c r="Z22" i="15" s="1"/>
  <c r="AA22" i="15" s="1"/>
  <c r="AB22" i="15" s="1"/>
  <c r="AC22" i="15" s="1"/>
  <c r="AD22" i="15" s="1"/>
  <c r="AE22" i="15" s="1"/>
  <c r="Y23" i="15" s="1"/>
  <c r="Z23" i="15" s="1"/>
  <c r="AA23" i="15" s="1"/>
  <c r="AB23" i="15" s="1"/>
  <c r="AC23" i="15" s="1"/>
  <c r="AD23" i="15" s="1"/>
  <c r="AE23" i="15" s="1"/>
  <c r="Y24" i="15" s="1"/>
  <c r="Z24" i="15" s="1"/>
  <c r="AA24" i="15" s="1"/>
  <c r="AB24" i="15" s="1"/>
  <c r="AC24" i="15" s="1"/>
  <c r="AD24" i="15" s="1"/>
  <c r="AE24" i="15" s="1"/>
  <c r="Q20" i="15"/>
  <c r="Q22" i="15" s="1"/>
  <c r="R22" i="15" s="1"/>
  <c r="S22" i="15" s="1"/>
  <c r="T22" i="15" s="1"/>
  <c r="U22" i="15" s="1"/>
  <c r="V22" i="15" s="1"/>
  <c r="W22" i="15" s="1"/>
  <c r="Q23" i="15" s="1"/>
  <c r="R23" i="15" s="1"/>
  <c r="S23" i="15" s="1"/>
  <c r="T23" i="15" s="1"/>
  <c r="U23" i="15" s="1"/>
  <c r="V23" i="15" s="1"/>
  <c r="W23" i="15" s="1"/>
  <c r="Q24" i="15" s="1"/>
  <c r="R24" i="15" s="1"/>
  <c r="S24" i="15" s="1"/>
  <c r="T24" i="15" s="1"/>
  <c r="U24" i="15" s="1"/>
  <c r="V24" i="15" s="1"/>
  <c r="W24" i="15" s="1"/>
  <c r="Q25" i="15" s="1"/>
  <c r="R25" i="15" s="1"/>
  <c r="S25" i="15" s="1"/>
  <c r="T25" i="15" s="1"/>
  <c r="U25" i="15" s="1"/>
  <c r="V25" i="15" s="1"/>
  <c r="W25" i="15" s="1"/>
  <c r="Q26" i="15" s="1"/>
  <c r="R26" i="15" s="1"/>
  <c r="S26" i="15" s="1"/>
  <c r="T26" i="15" s="1"/>
  <c r="U26" i="15" s="1"/>
  <c r="V26" i="15" s="1"/>
  <c r="W26" i="15" s="1"/>
  <c r="Q27" i="15" s="1"/>
  <c r="R27" i="15" s="1"/>
  <c r="S27" i="15" s="1"/>
  <c r="T27" i="15" s="1"/>
  <c r="U27" i="15" s="1"/>
  <c r="V27" i="15" s="1"/>
  <c r="W27" i="15" s="1"/>
  <c r="I20" i="15"/>
  <c r="I22" i="15" s="1"/>
  <c r="J22" i="15" s="1"/>
  <c r="K22" i="15" s="1"/>
  <c r="L22" i="15" s="1"/>
  <c r="M22" i="15" s="1"/>
  <c r="N22" i="15" s="1"/>
  <c r="O22" i="15" s="1"/>
  <c r="I23" i="15" s="1"/>
  <c r="J23" i="15" s="1"/>
  <c r="K23" i="15" s="1"/>
  <c r="L23" i="15" s="1"/>
  <c r="M23" i="15" s="1"/>
  <c r="N23" i="15" s="1"/>
  <c r="O23" i="15" s="1"/>
  <c r="I24" i="15" s="1"/>
  <c r="J24" i="15" s="1"/>
  <c r="K24" i="15" s="1"/>
  <c r="L24" i="15" s="1"/>
  <c r="M24" i="15" s="1"/>
  <c r="N24" i="15" s="1"/>
  <c r="O24" i="15" s="1"/>
  <c r="I25" i="15" s="1"/>
  <c r="J25" i="15" s="1"/>
  <c r="K25" i="15" s="1"/>
  <c r="L25" i="15" s="1"/>
  <c r="M25" i="15" s="1"/>
  <c r="N25" i="15" s="1"/>
  <c r="O25" i="15" s="1"/>
  <c r="I26" i="15" s="1"/>
  <c r="J26" i="15" s="1"/>
  <c r="K26" i="15" s="1"/>
  <c r="L26" i="15" s="1"/>
  <c r="M26" i="15" s="1"/>
  <c r="N26" i="15" s="1"/>
  <c r="O26" i="15" s="1"/>
  <c r="I27" i="15" s="1"/>
  <c r="J27" i="15" s="1"/>
  <c r="K27" i="15" s="1"/>
  <c r="L27" i="15" s="1"/>
  <c r="M27" i="15" s="1"/>
  <c r="N27" i="15" s="1"/>
  <c r="O27" i="15" s="1"/>
  <c r="AH9" i="15"/>
  <c r="AH8" i="15"/>
  <c r="Y11" i="15"/>
  <c r="Y13" i="15" s="1"/>
  <c r="Z13" i="15" s="1"/>
  <c r="AA13" i="15" s="1"/>
  <c r="AB13" i="15" s="1"/>
  <c r="AC13" i="15" s="1"/>
  <c r="AD13" i="15" s="1"/>
  <c r="AE13" i="15" s="1"/>
  <c r="Y14" i="15" s="1"/>
  <c r="Z14" i="15" s="1"/>
  <c r="AA14" i="15" s="1"/>
  <c r="AB14" i="15" s="1"/>
  <c r="AC14" i="15" s="1"/>
  <c r="AD14" i="15" s="1"/>
  <c r="AE14" i="15" s="1"/>
  <c r="Y15" i="15" s="1"/>
  <c r="Z15" i="15" s="1"/>
  <c r="AA15" i="15" s="1"/>
  <c r="AB15" i="15" s="1"/>
  <c r="AC15" i="15" s="1"/>
  <c r="AD15" i="15" s="1"/>
  <c r="AE15" i="15" s="1"/>
  <c r="Y16" i="15" s="1"/>
  <c r="Z16" i="15" s="1"/>
  <c r="AA16" i="15" s="1"/>
  <c r="AB16" i="15" s="1"/>
  <c r="AC16" i="15" s="1"/>
  <c r="AD16" i="15" s="1"/>
  <c r="AE16" i="15" s="1"/>
  <c r="Y17" i="15" s="1"/>
  <c r="Z17" i="15" s="1"/>
  <c r="AA17" i="15" s="1"/>
  <c r="AB17" i="15" s="1"/>
  <c r="AC17" i="15" s="1"/>
  <c r="AD17" i="15" s="1"/>
  <c r="AE17" i="15" s="1"/>
  <c r="Y18" i="15" s="1"/>
  <c r="Z18" i="15" s="1"/>
  <c r="AA18" i="15" s="1"/>
  <c r="AB18" i="15" s="1"/>
  <c r="AC18" i="15" s="1"/>
  <c r="AD18" i="15" s="1"/>
  <c r="AE18" i="15" s="1"/>
  <c r="Q11" i="15"/>
  <c r="Q13" i="15" s="1"/>
  <c r="R13" i="15" s="1"/>
  <c r="S13" i="15" s="1"/>
  <c r="T13" i="15" s="1"/>
  <c r="U13" i="15" s="1"/>
  <c r="V13" i="15" s="1"/>
  <c r="W13" i="15" s="1"/>
  <c r="Q14" i="15" s="1"/>
  <c r="R14" i="15" s="1"/>
  <c r="S14" i="15" s="1"/>
  <c r="T14" i="15" s="1"/>
  <c r="U14" i="15" s="1"/>
  <c r="V14" i="15" s="1"/>
  <c r="W14" i="15" s="1"/>
  <c r="Q15" i="15" s="1"/>
  <c r="R15" i="15" s="1"/>
  <c r="S15" i="15" s="1"/>
  <c r="T15" i="15" s="1"/>
  <c r="U15" i="15" s="1"/>
  <c r="V15" i="15" s="1"/>
  <c r="W15" i="15" s="1"/>
  <c r="Q16" i="15" s="1"/>
  <c r="R16" i="15" s="1"/>
  <c r="S16" i="15" s="1"/>
  <c r="T16" i="15" s="1"/>
  <c r="U16" i="15" s="1"/>
  <c r="V16" i="15" s="1"/>
  <c r="W16" i="15" s="1"/>
  <c r="Q17" i="15" s="1"/>
  <c r="R17" i="15" s="1"/>
  <c r="S17" i="15" s="1"/>
  <c r="T17" i="15" s="1"/>
  <c r="U17" i="15" s="1"/>
  <c r="V17" i="15" s="1"/>
  <c r="W17" i="15" s="1"/>
  <c r="Q18" i="15" s="1"/>
  <c r="R18" i="15" s="1"/>
  <c r="S18" i="15" s="1"/>
  <c r="T18" i="15" s="1"/>
  <c r="U18" i="15" s="1"/>
  <c r="V18" i="15" s="1"/>
  <c r="W18" i="15" s="1"/>
  <c r="I11" i="15"/>
  <c r="I13" i="15" s="1"/>
  <c r="J13" i="15" s="1"/>
  <c r="K13" i="15" s="1"/>
  <c r="L13" i="15" s="1"/>
  <c r="M13" i="15" s="1"/>
  <c r="N13" i="15" s="1"/>
  <c r="O13" i="15" s="1"/>
  <c r="I14" i="15" s="1"/>
  <c r="J14" i="15" s="1"/>
  <c r="K14" i="15" s="1"/>
  <c r="L14" i="15" s="1"/>
  <c r="M14" i="15" s="1"/>
  <c r="N14" i="15" s="1"/>
  <c r="O14" i="15" s="1"/>
  <c r="I15" i="15" s="1"/>
  <c r="J15" i="15" s="1"/>
  <c r="K15" i="15" s="1"/>
  <c r="L15" i="15" s="1"/>
  <c r="M15" i="15" s="1"/>
  <c r="N15" i="15" s="1"/>
  <c r="O15" i="15" s="1"/>
  <c r="I16" i="15" s="1"/>
  <c r="J16" i="15" s="1"/>
  <c r="K16" i="15" s="1"/>
  <c r="L16" i="15" s="1"/>
  <c r="M16" i="15" s="1"/>
  <c r="N16" i="15" s="1"/>
  <c r="O16" i="15" s="1"/>
  <c r="I17" i="15" s="1"/>
  <c r="J17" i="15" s="1"/>
  <c r="K17" i="15" s="1"/>
  <c r="L17" i="15" s="1"/>
  <c r="M17" i="15" s="1"/>
  <c r="N17" i="15" s="1"/>
  <c r="O17" i="15" s="1"/>
  <c r="I18" i="15" s="1"/>
  <c r="J18" i="15" s="1"/>
  <c r="K18" i="15" s="1"/>
  <c r="L18" i="15" s="1"/>
  <c r="M18" i="15" s="1"/>
  <c r="N18" i="15" s="1"/>
  <c r="O18" i="15" s="1"/>
  <c r="AH7" i="15"/>
  <c r="AH6" i="15"/>
  <c r="AH5" i="15"/>
  <c r="AH4" i="15"/>
  <c r="AH3" i="15"/>
  <c r="Y2" i="15"/>
  <c r="Y4" i="15" s="1"/>
  <c r="Z4" i="15" s="1"/>
  <c r="AA4" i="15" s="1"/>
  <c r="AB4" i="15" s="1"/>
  <c r="AC4" i="15" s="1"/>
  <c r="AD4" i="15" s="1"/>
  <c r="AE4" i="15" s="1"/>
  <c r="Y5" i="15" s="1"/>
  <c r="Z5" i="15" s="1"/>
  <c r="AA5" i="15" s="1"/>
  <c r="AB5" i="15" s="1"/>
  <c r="AC5" i="15" s="1"/>
  <c r="AD5" i="15" s="1"/>
  <c r="AE5" i="15" s="1"/>
  <c r="Y6" i="15" s="1"/>
  <c r="Z6" i="15" s="1"/>
  <c r="AA6" i="15" s="1"/>
  <c r="AB6" i="15" s="1"/>
  <c r="AC6" i="15" s="1"/>
  <c r="AD6" i="15" s="1"/>
  <c r="AE6" i="15" s="1"/>
  <c r="Y7" i="15" s="1"/>
  <c r="Z7" i="15" s="1"/>
  <c r="AA7" i="15" s="1"/>
  <c r="AB7" i="15" s="1"/>
  <c r="AC7" i="15" s="1"/>
  <c r="AD7" i="15" s="1"/>
  <c r="AE7" i="15" s="1"/>
  <c r="Y8" i="15" s="1"/>
  <c r="Z8" i="15" s="1"/>
  <c r="AA8" i="15" s="1"/>
  <c r="AB8" i="15" s="1"/>
  <c r="AC8" i="15" s="1"/>
  <c r="AD8" i="15" s="1"/>
  <c r="AE8" i="15" s="1"/>
  <c r="Y9" i="15" s="1"/>
  <c r="Z9" i="15" s="1"/>
  <c r="AA9" i="15" s="1"/>
  <c r="AB9" i="15" s="1"/>
  <c r="AC9" i="15" s="1"/>
  <c r="AD9" i="15" s="1"/>
  <c r="AE9" i="15" s="1"/>
  <c r="Q2" i="15"/>
  <c r="Q4" i="15" s="1"/>
  <c r="R4" i="15" s="1"/>
  <c r="S4" i="15" s="1"/>
  <c r="T4" i="15" s="1"/>
  <c r="U4" i="15" s="1"/>
  <c r="V4" i="15" s="1"/>
  <c r="W4" i="15" s="1"/>
  <c r="Q5" i="15" s="1"/>
  <c r="R5" i="15" s="1"/>
  <c r="S5" i="15" s="1"/>
  <c r="T5" i="15" s="1"/>
  <c r="U5" i="15" s="1"/>
  <c r="V5" i="15" s="1"/>
  <c r="W5" i="15" s="1"/>
  <c r="Q6" i="15" s="1"/>
  <c r="R6" i="15" s="1"/>
  <c r="S6" i="15" s="1"/>
  <c r="T6" i="15" s="1"/>
  <c r="U6" i="15" s="1"/>
  <c r="V6" i="15" s="1"/>
  <c r="W6" i="15" s="1"/>
  <c r="Q7" i="15" s="1"/>
  <c r="R7" i="15" s="1"/>
  <c r="S7" i="15" s="1"/>
  <c r="T7" i="15" s="1"/>
  <c r="U7" i="15" s="1"/>
  <c r="V7" i="15" s="1"/>
  <c r="W7" i="15" s="1"/>
  <c r="Q8" i="15" s="1"/>
  <c r="R8" i="15" s="1"/>
  <c r="S8" i="15" s="1"/>
  <c r="T8" i="15" s="1"/>
  <c r="U8" i="15" s="1"/>
  <c r="V8" i="15" s="1"/>
  <c r="W8" i="15" s="1"/>
  <c r="Q9" i="15" s="1"/>
  <c r="R9" i="15" s="1"/>
  <c r="S9" i="15" s="1"/>
  <c r="T9" i="15" s="1"/>
  <c r="U9" i="15" s="1"/>
  <c r="V9" i="15" s="1"/>
  <c r="W9" i="15" s="1"/>
  <c r="I2" i="15"/>
  <c r="I4" i="15" s="1"/>
  <c r="J4" i="15" s="1"/>
  <c r="K4" i="15" s="1"/>
  <c r="L4" i="15" s="1"/>
  <c r="M4" i="15" s="1"/>
  <c r="N4" i="15" s="1"/>
  <c r="O4" i="15" s="1"/>
  <c r="I5" i="15" s="1"/>
  <c r="J5" i="15" s="1"/>
  <c r="K5" i="15" s="1"/>
  <c r="L5" i="15" s="1"/>
  <c r="M5" i="15" s="1"/>
  <c r="N5" i="15" s="1"/>
  <c r="O5" i="15" s="1"/>
  <c r="I6" i="15" s="1"/>
  <c r="J6" i="15" s="1"/>
  <c r="K6" i="15" s="1"/>
  <c r="L6" i="15" s="1"/>
  <c r="M6" i="15" s="1"/>
  <c r="N6" i="15" s="1"/>
  <c r="O6" i="15" s="1"/>
  <c r="I7" i="15" s="1"/>
  <c r="J7" i="15" s="1"/>
  <c r="K7" i="15" s="1"/>
  <c r="L7" i="15" s="1"/>
  <c r="M7" i="15" s="1"/>
  <c r="N7" i="15" s="1"/>
  <c r="O7" i="15" s="1"/>
  <c r="I8" i="15" s="1"/>
  <c r="J8" i="15" s="1"/>
  <c r="K8" i="15" s="1"/>
  <c r="L8" i="15" s="1"/>
  <c r="M8" i="15" s="1"/>
  <c r="N8" i="15" s="1"/>
  <c r="O8" i="15" s="1"/>
  <c r="I9" i="15" s="1"/>
  <c r="J9" i="15" s="1"/>
  <c r="K9" i="15" s="1"/>
  <c r="L9" i="15" s="1"/>
  <c r="M9" i="15" s="1"/>
  <c r="N9" i="15" s="1"/>
  <c r="O9" i="15" s="1"/>
  <c r="C8" i="24" l="1"/>
  <c r="S24" i="11" s="1"/>
  <c r="D9" i="22" a="1"/>
  <c r="D9" i="22" s="1"/>
  <c r="E9" i="22" s="1"/>
  <c r="L9" i="11" s="1"/>
  <c r="B6" i="14"/>
  <c r="D15" i="24" a="1"/>
  <c r="D15" i="24" s="1"/>
  <c r="E15" i="24" s="1"/>
  <c r="T31" i="11" s="1"/>
  <c r="D13" i="24" a="1"/>
  <c r="D13" i="24" s="1"/>
  <c r="E13" i="24" s="1"/>
  <c r="T29" i="11" s="1"/>
  <c r="D11" i="24" a="1"/>
  <c r="D11" i="24" s="1"/>
  <c r="E11" i="24" s="1"/>
  <c r="T27" i="11" s="1"/>
  <c r="D7" i="23" a="1"/>
  <c r="D7" i="23" s="1"/>
  <c r="C7" i="24"/>
  <c r="S23" i="11" s="1"/>
  <c r="D10" i="24" a="1"/>
  <c r="D10" i="24" s="1"/>
  <c r="D14" i="24" a="1"/>
  <c r="D14" i="24" s="1"/>
  <c r="D12" i="24" a="1"/>
  <c r="D12" i="24" s="1"/>
  <c r="D5" i="18" a="1"/>
  <c r="D5" i="18" s="1"/>
  <c r="E5" i="18" s="1"/>
  <c r="D8" i="22" a="1"/>
  <c r="D8" i="22" s="1"/>
  <c r="D5" i="24" a="1"/>
  <c r="D5" i="24" s="1"/>
  <c r="D12" i="23" a="1"/>
  <c r="D12" i="23" s="1"/>
  <c r="D10" i="23" a="1"/>
  <c r="D10" i="23" s="1"/>
  <c r="D14" i="23" a="1"/>
  <c r="D14" i="23" s="1"/>
  <c r="D6" i="23" a="1"/>
  <c r="D6" i="23" s="1"/>
  <c r="D15" i="22" a="1"/>
  <c r="D15" i="22" s="1"/>
  <c r="D11" i="22" a="1"/>
  <c r="D11" i="22" s="1"/>
  <c r="D9" i="23" a="1"/>
  <c r="D9" i="23" s="1"/>
  <c r="D13" i="23" a="1"/>
  <c r="D13" i="23" s="1"/>
  <c r="D11" i="23" a="1"/>
  <c r="D11" i="23" s="1"/>
  <c r="D5" i="23" a="1"/>
  <c r="D5" i="23" s="1"/>
  <c r="D8" i="23" a="1"/>
  <c r="D8" i="23" s="1"/>
  <c r="D15" i="23" a="1"/>
  <c r="D15" i="23" s="1"/>
  <c r="D14" i="22" a="1"/>
  <c r="D14" i="22" s="1"/>
  <c r="D10" i="22" a="1"/>
  <c r="D10" i="22" s="1"/>
  <c r="D7" i="22" a="1"/>
  <c r="D7" i="22" s="1"/>
  <c r="D12" i="22" a="1"/>
  <c r="D12" i="22" s="1"/>
  <c r="D6" i="22" a="1"/>
  <c r="D6" i="22" s="1"/>
  <c r="D13" i="22" a="1"/>
  <c r="D13" i="22" s="1"/>
  <c r="D5" i="22" a="1"/>
  <c r="D5" i="22" s="1"/>
  <c r="D12" i="18" a="1"/>
  <c r="D12" i="18" s="1"/>
  <c r="E12" i="18" s="1"/>
  <c r="D11" i="18" a="1"/>
  <c r="D11" i="18" s="1"/>
  <c r="E11" i="18" s="1"/>
  <c r="D15" i="18" a="1"/>
  <c r="D15" i="18" s="1"/>
  <c r="E15" i="18" s="1"/>
  <c r="D13" i="18" a="1"/>
  <c r="D13" i="18" s="1"/>
  <c r="E13" i="18" s="1"/>
  <c r="D9" i="18" a="1"/>
  <c r="D9" i="18" s="1"/>
  <c r="E9" i="18" s="1"/>
  <c r="D7" i="18" a="1"/>
  <c r="D7" i="18" s="1"/>
  <c r="E7" i="18" s="1"/>
  <c r="C8" i="18"/>
  <c r="S8" i="11" s="1"/>
  <c r="D10" i="18" a="1"/>
  <c r="D10" i="18" s="1"/>
  <c r="E10" i="18" s="1"/>
  <c r="D6" i="18" a="1"/>
  <c r="D6" i="18" s="1"/>
  <c r="E6" i="18" s="1"/>
  <c r="D14" i="18" a="1"/>
  <c r="D14" i="18" s="1"/>
  <c r="E14" i="18" s="1"/>
  <c r="D5" i="15" a="1"/>
  <c r="D5" i="15" s="1"/>
  <c r="D13" i="15" a="1"/>
  <c r="D13" i="15" s="1"/>
  <c r="D12" i="15" a="1"/>
  <c r="D12" i="15" s="1"/>
  <c r="D9" i="15" a="1"/>
  <c r="D9" i="15" s="1"/>
  <c r="D11" i="15" a="1"/>
  <c r="D11" i="15" s="1"/>
  <c r="D14" i="15" a="1"/>
  <c r="D14" i="15" s="1"/>
  <c r="D10" i="15" a="1"/>
  <c r="D10" i="15" s="1"/>
  <c r="D6" i="15" a="1"/>
  <c r="D6" i="15" s="1"/>
  <c r="D15" i="15" a="1"/>
  <c r="D15" i="15" s="1"/>
  <c r="D7" i="15" a="1"/>
  <c r="D7" i="15" s="1"/>
  <c r="Y25" i="15"/>
  <c r="Z25" i="15" s="1"/>
  <c r="AA25" i="15" s="1"/>
  <c r="AB25" i="15" s="1"/>
  <c r="AC25" i="15" s="1"/>
  <c r="AD25" i="15" s="1"/>
  <c r="AE25" i="15" s="1"/>
  <c r="Y26" i="15" s="1"/>
  <c r="Z26" i="15" s="1"/>
  <c r="AA26" i="15" s="1"/>
  <c r="AB26" i="15" s="1"/>
  <c r="AC26" i="15" s="1"/>
  <c r="AD26" i="15" s="1"/>
  <c r="AE26" i="15" s="1"/>
  <c r="Y27" i="15" s="1"/>
  <c r="Z27" i="15" s="1"/>
  <c r="AA27" i="15" s="1"/>
  <c r="AB27" i="15" s="1"/>
  <c r="AC27" i="15" s="1"/>
  <c r="AD27" i="15" s="1"/>
  <c r="AE27" i="15" s="1"/>
  <c r="C16" i="14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E12" i="14"/>
  <c r="E11" i="14"/>
  <c r="E10" i="14"/>
  <c r="E9" i="14"/>
  <c r="E8" i="14"/>
  <c r="E7" i="14"/>
  <c r="E6" i="14"/>
  <c r="E5" i="14"/>
  <c r="E4" i="14"/>
  <c r="E3" i="14"/>
  <c r="E2" i="14"/>
  <c r="E1" i="14"/>
  <c r="V35" i="13" a="1"/>
  <c r="V35" i="13" s="1"/>
  <c r="W35" i="13" s="1"/>
  <c r="R35" i="13" a="1"/>
  <c r="R35" i="13" s="1"/>
  <c r="S35" i="13" s="1"/>
  <c r="N35" i="13" a="1"/>
  <c r="N35" i="13" s="1"/>
  <c r="O35" i="13" s="1"/>
  <c r="J35" i="13" a="1"/>
  <c r="J35" i="13" s="1"/>
  <c r="K35" i="13" s="1"/>
  <c r="G35" i="13"/>
  <c r="F35" i="13"/>
  <c r="F35" i="13" a="1"/>
  <c r="B35" i="13"/>
  <c r="C35" i="13" s="1"/>
  <c r="B35" i="13" a="1"/>
  <c r="V2" i="13"/>
  <c r="W2" i="13" s="1"/>
  <c r="V2" i="13" a="1"/>
  <c r="R2" i="13"/>
  <c r="S2" i="13" s="1"/>
  <c r="R2" i="13" a="1"/>
  <c r="N2" i="13"/>
  <c r="O2" i="13" s="1"/>
  <c r="N2" i="13" a="1"/>
  <c r="J2" i="13" a="1"/>
  <c r="J2" i="13" s="1"/>
  <c r="K2" i="13" s="1"/>
  <c r="F2" i="13" a="1"/>
  <c r="F2" i="13" s="1"/>
  <c r="G2" i="13" s="1"/>
  <c r="B2" i="13" a="1"/>
  <c r="B2" i="13" s="1"/>
  <c r="C2" i="13" s="1"/>
  <c r="D8" i="24" l="1" a="1"/>
  <c r="D8" i="24" s="1"/>
  <c r="E8" i="24" s="1"/>
  <c r="T24" i="11" s="1"/>
  <c r="C9" i="24"/>
  <c r="S25" i="11" s="1"/>
  <c r="D7" i="24" a="1"/>
  <c r="D7" i="24" s="1"/>
  <c r="R23" i="11" s="1"/>
  <c r="C6" i="24"/>
  <c r="S22" i="11" s="1"/>
  <c r="J9" i="11"/>
  <c r="C8" i="15"/>
  <c r="O8" i="11" s="1"/>
  <c r="D8" i="18" a="1"/>
  <c r="D8" i="18" s="1"/>
  <c r="E8" i="18" s="1"/>
  <c r="R31" i="11"/>
  <c r="R27" i="11"/>
  <c r="R29" i="11"/>
  <c r="E12" i="24"/>
  <c r="T28" i="11" s="1"/>
  <c r="R28" i="11"/>
  <c r="E14" i="24"/>
  <c r="T30" i="11" s="1"/>
  <c r="R30" i="11"/>
  <c r="E10" i="24"/>
  <c r="T26" i="11" s="1"/>
  <c r="R26" i="11"/>
  <c r="E5" i="24"/>
  <c r="T21" i="11" s="1"/>
  <c r="R21" i="11"/>
  <c r="E9" i="23"/>
  <c r="P25" i="11" s="1"/>
  <c r="N25" i="11"/>
  <c r="E6" i="23"/>
  <c r="P22" i="11" s="1"/>
  <c r="N22" i="11"/>
  <c r="E8" i="23"/>
  <c r="P24" i="11" s="1"/>
  <c r="N24" i="11"/>
  <c r="E14" i="23"/>
  <c r="P30" i="11" s="1"/>
  <c r="N30" i="11"/>
  <c r="E10" i="23"/>
  <c r="P26" i="11" s="1"/>
  <c r="N26" i="11"/>
  <c r="E15" i="23"/>
  <c r="P31" i="11" s="1"/>
  <c r="N31" i="11"/>
  <c r="E5" i="23"/>
  <c r="P21" i="11" s="1"/>
  <c r="N21" i="11"/>
  <c r="E12" i="23"/>
  <c r="P28" i="11" s="1"/>
  <c r="N28" i="11"/>
  <c r="E11" i="23"/>
  <c r="P27" i="11" s="1"/>
  <c r="N27" i="11"/>
  <c r="E13" i="23"/>
  <c r="P29" i="11" s="1"/>
  <c r="N29" i="11"/>
  <c r="E7" i="23"/>
  <c r="P23" i="11" s="1"/>
  <c r="N23" i="11"/>
  <c r="T14" i="11"/>
  <c r="R14" i="11"/>
  <c r="T12" i="11"/>
  <c r="R12" i="11"/>
  <c r="T10" i="11"/>
  <c r="R10" i="11"/>
  <c r="T13" i="11"/>
  <c r="R13" i="11"/>
  <c r="T5" i="11"/>
  <c r="R5" i="11"/>
  <c r="T15" i="11"/>
  <c r="R15" i="11"/>
  <c r="T6" i="11"/>
  <c r="R6" i="11"/>
  <c r="T11" i="11"/>
  <c r="R11" i="11"/>
  <c r="T7" i="11"/>
  <c r="R7" i="11"/>
  <c r="T9" i="11"/>
  <c r="R9" i="11"/>
  <c r="E7" i="15"/>
  <c r="P7" i="11" s="1"/>
  <c r="N7" i="11"/>
  <c r="E15" i="15"/>
  <c r="P15" i="11" s="1"/>
  <c r="N15" i="11"/>
  <c r="E14" i="15"/>
  <c r="P14" i="11" s="1"/>
  <c r="N14" i="11"/>
  <c r="E6" i="15"/>
  <c r="P6" i="11" s="1"/>
  <c r="N6" i="11"/>
  <c r="E9" i="15"/>
  <c r="P9" i="11" s="1"/>
  <c r="N9" i="11"/>
  <c r="E12" i="15"/>
  <c r="P12" i="11" s="1"/>
  <c r="N12" i="11"/>
  <c r="E13" i="15"/>
  <c r="P13" i="11" s="1"/>
  <c r="N13" i="11"/>
  <c r="E10" i="15"/>
  <c r="P10" i="11" s="1"/>
  <c r="N10" i="11"/>
  <c r="E5" i="15"/>
  <c r="P5" i="11" s="1"/>
  <c r="N5" i="11"/>
  <c r="E11" i="15"/>
  <c r="P11" i="11" s="1"/>
  <c r="N11" i="11"/>
  <c r="E14" i="22"/>
  <c r="J14" i="11"/>
  <c r="E15" i="22"/>
  <c r="J15" i="11"/>
  <c r="E12" i="22"/>
  <c r="J12" i="11"/>
  <c r="E11" i="22"/>
  <c r="J11" i="11"/>
  <c r="E7" i="22"/>
  <c r="J7" i="11"/>
  <c r="E10" i="22"/>
  <c r="J10" i="11"/>
  <c r="E5" i="22"/>
  <c r="J5" i="11"/>
  <c r="E13" i="22"/>
  <c r="J13" i="11"/>
  <c r="E8" i="22"/>
  <c r="J8" i="11"/>
  <c r="E6" i="22"/>
  <c r="J6" i="11"/>
  <c r="C4" i="24"/>
  <c r="C4" i="23"/>
  <c r="O20" i="11" s="1"/>
  <c r="C4" i="22"/>
  <c r="C4" i="18"/>
  <c r="C4" i="15"/>
  <c r="B9" i="14"/>
  <c r="B11" i="14"/>
  <c r="B2" i="14"/>
  <c r="B12" i="14"/>
  <c r="B3" i="14"/>
  <c r="B5" i="14"/>
  <c r="B4" i="14"/>
  <c r="B7" i="14"/>
  <c r="B8" i="14"/>
  <c r="B1" i="14"/>
  <c r="B10" i="14"/>
  <c r="R24" i="11" l="1"/>
  <c r="E7" i="24"/>
  <c r="T23" i="11" s="1"/>
  <c r="D9" i="24" a="1"/>
  <c r="D9" i="24" s="1"/>
  <c r="E9" i="24" s="1"/>
  <c r="T25" i="11" s="1"/>
  <c r="D6" i="24" a="1"/>
  <c r="D6" i="24" s="1"/>
  <c r="E6" i="24" s="1"/>
  <c r="T22" i="11" s="1"/>
  <c r="T8" i="11"/>
  <c r="K32" i="11"/>
  <c r="J32" i="11"/>
  <c r="R8" i="11"/>
  <c r="D8" i="15" a="1"/>
  <c r="D8" i="15" s="1"/>
  <c r="L32" i="11"/>
  <c r="D4" i="24" a="1"/>
  <c r="D4" i="24" s="1"/>
  <c r="R20" i="11" s="1"/>
  <c r="S20" i="11"/>
  <c r="S32" i="11" s="1"/>
  <c r="D4" i="23" a="1"/>
  <c r="D4" i="23" s="1"/>
  <c r="O32" i="11"/>
  <c r="G32" i="11"/>
  <c r="C32" i="11"/>
  <c r="D4" i="18" a="1"/>
  <c r="D4" i="18" s="1"/>
  <c r="E4" i="18" s="1"/>
  <c r="S4" i="11"/>
  <c r="S16" i="11" s="1"/>
  <c r="D4" i="15" a="1"/>
  <c r="D4" i="15" s="1"/>
  <c r="N4" i="11" s="1"/>
  <c r="O4" i="11"/>
  <c r="O16" i="11" s="1"/>
  <c r="D4" i="22" a="1"/>
  <c r="D4" i="22" s="1"/>
  <c r="E4" i="22" s="1"/>
  <c r="K4" i="11"/>
  <c r="K16" i="11" s="1"/>
  <c r="H16" i="11"/>
  <c r="G16" i="11"/>
  <c r="L13" i="11"/>
  <c r="L10" i="11"/>
  <c r="L7" i="11"/>
  <c r="L5" i="11"/>
  <c r="L11" i="11"/>
  <c r="L12" i="11"/>
  <c r="L6" i="11"/>
  <c r="L15" i="11"/>
  <c r="L8" i="11"/>
  <c r="L14" i="11"/>
  <c r="B16" i="11"/>
  <c r="C16" i="11"/>
  <c r="R25" i="11" l="1"/>
  <c r="R22" i="11"/>
  <c r="E4" i="23"/>
  <c r="N20" i="11"/>
  <c r="N32" i="11" s="1"/>
  <c r="T4" i="11"/>
  <c r="T16" i="11" s="1"/>
  <c r="D32" i="11"/>
  <c r="F32" i="11"/>
  <c r="E8" i="15"/>
  <c r="P8" i="11" s="1"/>
  <c r="N8" i="11"/>
  <c r="N16" i="11" s="1"/>
  <c r="E4" i="24"/>
  <c r="T20" i="11" s="1"/>
  <c r="T32" i="11" s="1"/>
  <c r="H32" i="11"/>
  <c r="F16" i="11"/>
  <c r="B32" i="11"/>
  <c r="E4" i="15"/>
  <c r="P4" i="11" s="1"/>
  <c r="R4" i="11"/>
  <c r="R16" i="11" s="1"/>
  <c r="J4" i="11"/>
  <c r="J16" i="11" s="1"/>
  <c r="L4" i="11"/>
  <c r="L16" i="11" s="1"/>
  <c r="D16" i="11"/>
  <c r="R32" i="11" l="1"/>
  <c r="P20" i="11"/>
  <c r="P32" i="11" s="1"/>
  <c r="P1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R2" authorId="0" shapeId="0" xr:uid="{1FB3CC37-DC42-4AD8-BB54-9B3E1CEE0578}">
      <text>
        <r>
          <rPr>
            <sz val="12"/>
            <color indexed="81"/>
            <rFont val="Rubik"/>
          </rPr>
          <t xml:space="preserve">
Cliquez sur les prénoms pour accéder à la feuille corespondant au salarié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1B0121D9-2469-45B2-B514-2FA462B6EDBB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8254A33B-6C15-406A-867C-6F6B83B2AF6A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3806D3F1-6FD9-4D84-86EE-D2DC7B36F017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A370F21A-0FDE-421E-BD75-293B19C6934F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833D72D7-142D-4828-A885-18A76CDB2911}">
      <text>
        <r>
          <rPr>
            <sz val="12"/>
            <color indexed="81"/>
            <rFont val="Rubik"/>
          </rPr>
          <t xml:space="preserve">
Cliquez ici pour revenir au récapitulatif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DDF15E86-6FF7-4A30-855A-19F61BBD2B01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CAB3ACEB-287E-45B9-BBEB-EAD228FEC984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05E13C91-4635-47D7-8415-9468B57351C6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6BC11213-AE4C-426E-AB98-71BC9394F256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Delaye</author>
  </authors>
  <commentList>
    <comment ref="B18" authorId="0" shapeId="0" xr:uid="{20A77FCF-B812-4658-8519-89447434922A}">
      <text>
        <r>
          <rPr>
            <sz val="12"/>
            <color indexed="81"/>
            <rFont val="Rubik"/>
          </rPr>
          <t xml:space="preserve">
Cliquez ici pour revenir au récapitulatif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<sst xmlns="http://schemas.openxmlformats.org/spreadsheetml/2006/main" count="1128" uniqueCount="73">
  <si>
    <t>Total</t>
  </si>
  <si>
    <t>Récapitulatif jours travaillés / congés / tickets</t>
  </si>
  <si>
    <t>CP</t>
  </si>
  <si>
    <t>Tickets</t>
  </si>
  <si>
    <t>J. ouvrés</t>
  </si>
  <si>
    <t>Du</t>
  </si>
  <si>
    <t>Au</t>
  </si>
  <si>
    <t>JANVIER</t>
  </si>
  <si>
    <t>FÉVRIER</t>
  </si>
  <si>
    <t>MARS</t>
  </si>
  <si>
    <t>AVRIL</t>
  </si>
  <si>
    <t>MAI</t>
  </si>
  <si>
    <t>JUIN</t>
  </si>
  <si>
    <t xml:space="preserve"> </t>
  </si>
  <si>
    <t>JUILLET</t>
  </si>
  <si>
    <t>AOUT</t>
  </si>
  <si>
    <t>SEPTEMBRE</t>
  </si>
  <si>
    <t>OCTOBRE</t>
  </si>
  <si>
    <t>NOVEMBRE</t>
  </si>
  <si>
    <t>DÉCEMBRE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</si>
  <si>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</si>
  <si>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</si>
  <si>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</si>
  <si>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</si>
  <si>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</si>
  <si>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</si>
  <si>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</si>
  <si>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</si>
  <si>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</si>
  <si>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</si>
  <si>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</si>
  <si>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</si>
  <si>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vendredis</t>
  </si>
  <si>
    <t>jours fériées</t>
  </si>
  <si>
    <t>L</t>
  </si>
  <si>
    <t>M</t>
  </si>
  <si>
    <t>J</t>
  </si>
  <si>
    <t>V</t>
  </si>
  <si>
    <t>S</t>
  </si>
  <si>
    <t>D</t>
  </si>
  <si>
    <t>Jour de l'An</t>
  </si>
  <si>
    <t>Lundi de Pâques</t>
  </si>
  <si>
    <t>Fête du travail</t>
  </si>
  <si>
    <t>Victoire des Alliés  (F)</t>
  </si>
  <si>
    <t>Ascension</t>
  </si>
  <si>
    <t>Fête Nationale (F)</t>
  </si>
  <si>
    <t>Assomption</t>
  </si>
  <si>
    <t>Toussaint</t>
  </si>
  <si>
    <t>Armistice (F)</t>
  </si>
  <si>
    <t>Noël</t>
  </si>
  <si>
    <t>PÉRIODES DE VACANCES</t>
  </si>
  <si>
    <t>TOTAUX</t>
  </si>
  <si>
    <t>J. T.</t>
  </si>
  <si>
    <t xml:space="preserve">         Salariés
Mois</t>
  </si>
  <si>
    <t>JOURS FÉRIÉS / CHÔMÉS</t>
  </si>
  <si>
    <t>TRAVAILLE LES VENDREDIS</t>
  </si>
  <si>
    <t>Insérez les dates de congés en séparant les mois (ex : du 15/01/2024 au 10/02/2024
Alors du 
15/01/2024 au 31/01/2024 et du 
01/02/2024 au 10/02/2024</t>
  </si>
  <si>
    <t>M (ALT)</t>
  </si>
  <si>
    <t>N (ALT)</t>
  </si>
  <si>
    <t>M2 (CDI)</t>
  </si>
  <si>
    <t>J (CDI)</t>
  </si>
  <si>
    <t>G (CDI)</t>
  </si>
  <si>
    <t>E (ALT)</t>
  </si>
  <si>
    <t>L (ALT)</t>
  </si>
  <si>
    <t>A (ALT)</t>
  </si>
  <si>
    <t>T (CDI)</t>
  </si>
  <si>
    <t>V (CDI)</t>
  </si>
  <si>
    <t>N</t>
  </si>
  <si>
    <t>M2</t>
  </si>
  <si>
    <t>G</t>
  </si>
  <si>
    <t>T</t>
  </si>
  <si>
    <t>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</si>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</sst>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[$-F800]dddd\,\ mmmm\ dd\,\ yyyy"/>
    <numFmt numFmtId="166" formatCode="mmmm"/>
    <numFmt numFmtId="167" formatCode="d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Rubik"/>
    </font>
    <font>
      <sz val="10"/>
      <color rgb="FFFF0000"/>
      <name val="Rubik"/>
    </font>
    <font>
      <b/>
      <sz val="18"/>
      <color theme="3"/>
      <name val="Aptos Display"/>
      <family val="2"/>
      <scheme val="major"/>
    </font>
    <font>
      <sz val="10"/>
      <name val="Arial"/>
      <family val="2"/>
    </font>
    <font>
      <sz val="12"/>
      <color theme="1"/>
      <name val="Rubik"/>
    </font>
    <font>
      <sz val="12"/>
      <color rgb="FF000000"/>
      <name val="Rubik"/>
    </font>
    <font>
      <b/>
      <sz val="48"/>
      <color theme="1"/>
      <name val="Krona One"/>
    </font>
    <font>
      <sz val="12"/>
      <name val="Rubik"/>
    </font>
    <font>
      <sz val="14"/>
      <color theme="1"/>
      <name val="Krona One"/>
    </font>
    <font>
      <b/>
      <sz val="12"/>
      <color theme="3"/>
      <name val="Rubik"/>
    </font>
    <font>
      <b/>
      <sz val="12"/>
      <color theme="1"/>
      <name val="Rubik"/>
    </font>
    <font>
      <b/>
      <sz val="12"/>
      <name val="Rubik"/>
    </font>
    <font>
      <b/>
      <sz val="12"/>
      <color theme="0"/>
      <name val="Rubik"/>
    </font>
    <font>
      <b/>
      <sz val="11"/>
      <color theme="1"/>
      <name val="Rubik"/>
    </font>
    <font>
      <b/>
      <sz val="11"/>
      <color rgb="FFFF0000"/>
      <name val="Rubik"/>
    </font>
    <font>
      <sz val="14"/>
      <color theme="0"/>
      <name val="Krona One"/>
    </font>
    <font>
      <sz val="18"/>
      <color rgb="FFFF0000"/>
      <name val="Rubik"/>
    </font>
    <font>
      <sz val="12"/>
      <color indexed="81"/>
      <name val="Rubik"/>
    </font>
    <font>
      <sz val="12"/>
      <color theme="0"/>
      <name val="Rubik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BF0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FF66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1"/>
      </left>
      <right/>
      <top style="medium">
        <color theme="1"/>
      </top>
      <bottom style="thin">
        <color theme="1" tint="0.499984740745262"/>
      </bottom>
      <diagonal/>
    </border>
    <border>
      <left/>
      <right/>
      <top style="medium">
        <color theme="1"/>
      </top>
      <bottom style="thin">
        <color theme="1" tint="0.499984740745262"/>
      </bottom>
      <diagonal/>
    </border>
    <border>
      <left/>
      <right style="medium">
        <color theme="1"/>
      </right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medium">
        <color theme="1"/>
      </right>
      <top style="thin">
        <color theme="1" tint="0.499984740745262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1"/>
      </bottom>
      <diagonal/>
    </border>
    <border>
      <left style="thin">
        <color theme="0" tint="-0.14996795556505021"/>
      </left>
      <right style="medium">
        <color theme="1"/>
      </right>
      <top style="thin">
        <color theme="0" tint="-0.1499679555650502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 style="hair">
        <color auto="1"/>
      </diagonal>
    </border>
    <border diagonalDown="1"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 style="hair">
        <color auto="1"/>
      </diagonal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/>
      <diagonal/>
    </border>
    <border>
      <left style="medium">
        <color theme="1"/>
      </left>
      <right style="hair">
        <color theme="1"/>
      </right>
      <top/>
      <bottom/>
      <diagonal/>
    </border>
    <border>
      <left style="medium">
        <color theme="1"/>
      </left>
      <right style="hair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hair">
        <color theme="1"/>
      </left>
      <right style="medium">
        <color theme="1"/>
      </right>
      <top style="hair">
        <color theme="1"/>
      </top>
      <bottom/>
      <diagonal/>
    </border>
    <border>
      <left style="thin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thin">
        <color theme="1"/>
      </right>
      <top/>
      <bottom style="hair">
        <color theme="1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0" borderId="0"/>
    <xf numFmtId="0" fontId="6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65" fontId="0" fillId="6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/>
    <xf numFmtId="165" fontId="0" fillId="0" borderId="4" xfId="0" applyNumberFormat="1" applyBorder="1"/>
    <xf numFmtId="0" fontId="0" fillId="0" borderId="8" xfId="0" applyBorder="1"/>
    <xf numFmtId="165" fontId="0" fillId="0" borderId="9" xfId="0" applyNumberFormat="1" applyBorder="1"/>
    <xf numFmtId="165" fontId="0" fillId="6" borderId="9" xfId="0" applyNumberFormat="1" applyFill="1" applyBorder="1"/>
    <xf numFmtId="165" fontId="0" fillId="0" borderId="10" xfId="0" applyNumberFormat="1" applyBorder="1"/>
    <xf numFmtId="14" fontId="4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0" xfId="0" applyFont="1"/>
    <xf numFmtId="0" fontId="2" fillId="0" borderId="0" xfId="0" applyFont="1"/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7" borderId="0" xfId="0" applyNumberFormat="1" applyFill="1" applyAlignment="1">
      <alignment horizontal="left"/>
    </xf>
    <xf numFmtId="0" fontId="8" fillId="0" borderId="35" xfId="0" applyFont="1" applyBorder="1" applyAlignment="1">
      <alignment horizontal="center"/>
    </xf>
    <xf numFmtId="1" fontId="8" fillId="0" borderId="36" xfId="0" applyNumberFormat="1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1" fontId="8" fillId="0" borderId="38" xfId="0" applyNumberFormat="1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1" fontId="8" fillId="0" borderId="41" xfId="0" applyNumberFormat="1" applyFont="1" applyBorder="1" applyAlignment="1">
      <alignment horizontal="center"/>
    </xf>
    <xf numFmtId="1" fontId="8" fillId="0" borderId="26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8" fillId="0" borderId="0" xfId="0" applyFont="1"/>
    <xf numFmtId="0" fontId="13" fillId="0" borderId="0" xfId="4" applyFont="1" applyFill="1" applyBorder="1" applyAlignment="1">
      <alignment vertical="center" textRotation="255"/>
    </xf>
    <xf numFmtId="167" fontId="11" fillId="0" borderId="0" xfId="3" applyNumberFormat="1" applyFont="1" applyAlignment="1">
      <alignment horizontal="left" vertical="center" wrapText="1" indent="1"/>
    </xf>
    <xf numFmtId="14" fontId="11" fillId="0" borderId="0" xfId="3" applyNumberFormat="1" applyFont="1" applyAlignment="1">
      <alignment horizontal="center" vertical="center"/>
    </xf>
    <xf numFmtId="14" fontId="11" fillId="0" borderId="0" xfId="3" applyNumberFormat="1" applyFont="1" applyAlignment="1">
      <alignment vertical="center"/>
    </xf>
    <xf numFmtId="0" fontId="14" fillId="0" borderId="0" xfId="3" applyFont="1" applyAlignment="1">
      <alignment vertical="center"/>
    </xf>
    <xf numFmtId="0" fontId="14" fillId="5" borderId="17" xfId="2" applyFont="1" applyFill="1" applyBorder="1" applyAlignment="1">
      <alignment horizontal="center" vertical="center"/>
    </xf>
    <xf numFmtId="0" fontId="14" fillId="5" borderId="12" xfId="2" applyFont="1" applyFill="1" applyBorder="1" applyAlignment="1">
      <alignment horizontal="center" vertical="center"/>
    </xf>
    <xf numFmtId="0" fontId="14" fillId="5" borderId="18" xfId="2" applyFont="1" applyFill="1" applyBorder="1" applyAlignment="1">
      <alignment horizontal="center" vertical="center"/>
    </xf>
    <xf numFmtId="0" fontId="8" fillId="9" borderId="30" xfId="3" applyFont="1" applyFill="1" applyBorder="1" applyAlignment="1">
      <alignment horizontal="left" vertical="center"/>
    </xf>
    <xf numFmtId="14" fontId="8" fillId="9" borderId="31" xfId="3" applyNumberFormat="1" applyFont="1" applyFill="1" applyBorder="1" applyAlignment="1">
      <alignment horizontal="left" vertical="center"/>
    </xf>
    <xf numFmtId="14" fontId="8" fillId="0" borderId="0" xfId="3" applyNumberFormat="1" applyFont="1" applyAlignment="1">
      <alignment vertical="center"/>
    </xf>
    <xf numFmtId="0" fontId="15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167" fontId="8" fillId="8" borderId="19" xfId="3" applyNumberFormat="1" applyFont="1" applyFill="1" applyBorder="1" applyAlignment="1">
      <alignment horizontal="left" vertical="center" wrapText="1" indent="1"/>
    </xf>
    <xf numFmtId="167" fontId="8" fillId="8" borderId="13" xfId="3" applyNumberFormat="1" applyFont="1" applyFill="1" applyBorder="1" applyAlignment="1">
      <alignment horizontal="left" vertical="center" wrapText="1" indent="1"/>
    </xf>
    <xf numFmtId="167" fontId="8" fillId="8" borderId="20" xfId="3" applyNumberFormat="1" applyFont="1" applyFill="1" applyBorder="1" applyAlignment="1">
      <alignment horizontal="left" vertical="center" wrapText="1" indent="1"/>
    </xf>
    <xf numFmtId="167" fontId="11" fillId="0" borderId="0" xfId="3" applyNumberFormat="1" applyFont="1" applyAlignment="1">
      <alignment vertical="center"/>
    </xf>
    <xf numFmtId="167" fontId="8" fillId="8" borderId="21" xfId="3" applyNumberFormat="1" applyFont="1" applyFill="1" applyBorder="1" applyAlignment="1">
      <alignment horizontal="left" vertical="center" wrapText="1" indent="1"/>
    </xf>
    <xf numFmtId="167" fontId="8" fillId="8" borderId="22" xfId="3" applyNumberFormat="1" applyFont="1" applyFill="1" applyBorder="1" applyAlignment="1">
      <alignment horizontal="left" vertical="center" wrapText="1" indent="1"/>
    </xf>
    <xf numFmtId="167" fontId="8" fillId="8" borderId="23" xfId="3" applyNumberFormat="1" applyFont="1" applyFill="1" applyBorder="1" applyAlignment="1">
      <alignment horizontal="left" vertical="center" wrapText="1" indent="1"/>
    </xf>
    <xf numFmtId="0" fontId="8" fillId="8" borderId="0" xfId="3" applyFont="1" applyFill="1" applyAlignment="1">
      <alignment vertical="center"/>
    </xf>
    <xf numFmtId="0" fontId="11" fillId="0" borderId="30" xfId="3" applyFont="1" applyBorder="1" applyAlignment="1">
      <alignment vertical="center"/>
    </xf>
    <xf numFmtId="14" fontId="11" fillId="0" borderId="31" xfId="3" applyNumberFormat="1" applyFont="1" applyBorder="1" applyAlignment="1">
      <alignment horizontal="center" vertical="center"/>
    </xf>
    <xf numFmtId="165" fontId="8" fillId="0" borderId="0" xfId="3" applyNumberFormat="1" applyFont="1" applyAlignment="1">
      <alignment vertical="center"/>
    </xf>
    <xf numFmtId="14" fontId="11" fillId="0" borderId="31" xfId="3" applyNumberFormat="1" applyFont="1" applyBorder="1" applyAlignment="1">
      <alignment vertical="center"/>
    </xf>
    <xf numFmtId="0" fontId="15" fillId="0" borderId="30" xfId="3" applyFont="1" applyBorder="1" applyAlignment="1">
      <alignment vertical="center"/>
    </xf>
    <xf numFmtId="14" fontId="15" fillId="0" borderId="31" xfId="3" applyNumberFormat="1" applyFont="1" applyBorder="1" applyAlignment="1">
      <alignment vertical="center"/>
    </xf>
    <xf numFmtId="0" fontId="11" fillId="0" borderId="32" xfId="3" applyFont="1" applyBorder="1" applyAlignment="1">
      <alignment vertical="center"/>
    </xf>
    <xf numFmtId="14" fontId="11" fillId="0" borderId="34" xfId="3" applyNumberFormat="1" applyFont="1" applyBorder="1" applyAlignment="1">
      <alignment horizontal="center" vertical="center"/>
    </xf>
    <xf numFmtId="0" fontId="14" fillId="9" borderId="28" xfId="3" applyFont="1" applyFill="1" applyBorder="1" applyAlignment="1">
      <alignment horizontal="left" vertical="center"/>
    </xf>
    <xf numFmtId="0" fontId="11" fillId="0" borderId="29" xfId="3" applyFont="1" applyBorder="1" applyAlignment="1">
      <alignment vertical="center"/>
    </xf>
    <xf numFmtId="0" fontId="8" fillId="0" borderId="0" xfId="0" applyFont="1" applyAlignment="1">
      <alignment vertical="center"/>
    </xf>
    <xf numFmtId="14" fontId="14" fillId="9" borderId="26" xfId="3" applyNumberFormat="1" applyFont="1" applyFill="1" applyBorder="1" applyAlignment="1">
      <alignment horizontal="center" vertical="center"/>
    </xf>
    <xf numFmtId="14" fontId="8" fillId="9" borderId="26" xfId="3" applyNumberFormat="1" applyFont="1" applyFill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14" fontId="8" fillId="9" borderId="33" xfId="3" applyNumberFormat="1" applyFont="1" applyFill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8" borderId="29" xfId="3" applyFont="1" applyFill="1" applyBorder="1" applyAlignment="1">
      <alignment vertical="center"/>
    </xf>
    <xf numFmtId="0" fontId="11" fillId="0" borderId="0" xfId="3" applyFont="1" applyAlignment="1">
      <alignment horizontal="center" vertical="center"/>
    </xf>
    <xf numFmtId="1" fontId="4" fillId="0" borderId="45" xfId="0" applyNumberFormat="1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9" borderId="27" xfId="3" applyFont="1" applyFill="1" applyBorder="1" applyAlignment="1">
      <alignment horizontal="left"/>
    </xf>
    <xf numFmtId="0" fontId="14" fillId="8" borderId="27" xfId="3" applyFont="1" applyFill="1" applyBorder="1"/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 textRotation="90"/>
    </xf>
    <xf numFmtId="0" fontId="4" fillId="10" borderId="45" xfId="0" applyFont="1" applyFill="1" applyBorder="1" applyAlignment="1">
      <alignment horizontal="center" vertical="center"/>
    </xf>
    <xf numFmtId="0" fontId="4" fillId="10" borderId="45" xfId="0" applyFont="1" applyFill="1" applyBorder="1" applyAlignment="1">
      <alignment horizontal="center"/>
    </xf>
    <xf numFmtId="164" fontId="9" fillId="10" borderId="11" xfId="0" applyNumberFormat="1" applyFont="1" applyFill="1" applyBorder="1" applyAlignment="1">
      <alignment horizontal="left"/>
    </xf>
    <xf numFmtId="164" fontId="9" fillId="10" borderId="2" xfId="0" applyNumberFormat="1" applyFont="1" applyFill="1" applyBorder="1" applyAlignment="1">
      <alignment horizontal="left"/>
    </xf>
    <xf numFmtId="0" fontId="0" fillId="10" borderId="3" xfId="0" applyFill="1" applyBorder="1" applyAlignment="1">
      <alignment horizontal="center" vertical="center"/>
    </xf>
    <xf numFmtId="0" fontId="4" fillId="10" borderId="49" xfId="0" applyFont="1" applyFill="1" applyBorder="1" applyAlignment="1">
      <alignment horizontal="center"/>
    </xf>
    <xf numFmtId="0" fontId="4" fillId="10" borderId="49" xfId="0" applyFont="1" applyFill="1" applyBorder="1" applyAlignment="1">
      <alignment horizontal="center" vertical="center"/>
    </xf>
    <xf numFmtId="0" fontId="4" fillId="10" borderId="59" xfId="0" applyFont="1" applyFill="1" applyBorder="1" applyAlignment="1">
      <alignment horizontal="center"/>
    </xf>
    <xf numFmtId="1" fontId="4" fillId="0" borderId="59" xfId="0" applyNumberFormat="1" applyFont="1" applyBorder="1" applyAlignment="1">
      <alignment horizontal="center" vertical="center"/>
    </xf>
    <xf numFmtId="0" fontId="4" fillId="10" borderId="61" xfId="0" applyFont="1" applyFill="1" applyBorder="1" applyAlignment="1">
      <alignment horizontal="center"/>
    </xf>
    <xf numFmtId="1" fontId="4" fillId="0" borderId="61" xfId="0" applyNumberFormat="1" applyFont="1" applyBorder="1" applyAlignment="1">
      <alignment horizontal="center" vertical="center"/>
    </xf>
    <xf numFmtId="0" fontId="4" fillId="10" borderId="61" xfId="0" applyFont="1" applyFill="1" applyBorder="1" applyAlignment="1">
      <alignment horizontal="center" vertical="center"/>
    </xf>
    <xf numFmtId="0" fontId="4" fillId="10" borderId="59" xfId="0" applyFont="1" applyFill="1" applyBorder="1" applyAlignment="1">
      <alignment horizontal="center" vertical="center"/>
    </xf>
    <xf numFmtId="1" fontId="4" fillId="0" borderId="63" xfId="0" applyNumberFormat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1" fontId="4" fillId="0" borderId="65" xfId="0" applyNumberFormat="1" applyFont="1" applyBorder="1" applyAlignment="1">
      <alignment horizontal="center" vertical="center"/>
    </xf>
    <xf numFmtId="1" fontId="18" fillId="0" borderId="66" xfId="0" applyNumberFormat="1" applyFont="1" applyBorder="1" applyAlignment="1">
      <alignment horizontal="center" vertical="center"/>
    </xf>
    <xf numFmtId="0" fontId="18" fillId="0" borderId="67" xfId="0" applyFont="1" applyBorder="1" applyAlignment="1">
      <alignment horizontal="center" vertical="center"/>
    </xf>
    <xf numFmtId="1" fontId="18" fillId="0" borderId="68" xfId="0" applyNumberFormat="1" applyFont="1" applyBorder="1" applyAlignment="1">
      <alignment horizontal="center" vertical="center"/>
    </xf>
    <xf numFmtId="164" fontId="18" fillId="0" borderId="66" xfId="0" applyNumberFormat="1" applyFont="1" applyBorder="1"/>
    <xf numFmtId="1" fontId="18" fillId="0" borderId="67" xfId="0" applyNumberFormat="1" applyFont="1" applyBorder="1" applyAlignment="1">
      <alignment horizontal="center" vertical="center"/>
    </xf>
    <xf numFmtId="164" fontId="4" fillId="10" borderId="60" xfId="0" applyNumberFormat="1" applyFont="1" applyFill="1" applyBorder="1" applyAlignment="1">
      <alignment horizontal="left"/>
    </xf>
    <xf numFmtId="164" fontId="4" fillId="10" borderId="61" xfId="0" applyNumberFormat="1" applyFont="1" applyFill="1" applyBorder="1" applyAlignment="1">
      <alignment horizontal="left"/>
    </xf>
    <xf numFmtId="164" fontId="4" fillId="10" borderId="63" xfId="0" applyNumberFormat="1" applyFont="1" applyFill="1" applyBorder="1" applyAlignment="1">
      <alignment horizontal="left"/>
    </xf>
    <xf numFmtId="0" fontId="11" fillId="0" borderId="37" xfId="3" applyFont="1" applyBorder="1" applyAlignment="1">
      <alignment horizontal="center" vertical="center"/>
    </xf>
    <xf numFmtId="0" fontId="15" fillId="0" borderId="37" xfId="3" applyFont="1" applyBorder="1" applyAlignment="1">
      <alignment horizontal="center" vertical="center"/>
    </xf>
    <xf numFmtId="0" fontId="11" fillId="0" borderId="39" xfId="3" applyFont="1" applyBorder="1" applyAlignment="1">
      <alignment horizontal="center" vertical="center"/>
    </xf>
    <xf numFmtId="0" fontId="15" fillId="0" borderId="31" xfId="3" applyFont="1" applyBorder="1" applyAlignment="1">
      <alignment horizontal="center" vertical="center"/>
    </xf>
    <xf numFmtId="0" fontId="11" fillId="0" borderId="69" xfId="3" applyFont="1" applyBorder="1" applyAlignment="1">
      <alignment vertical="center"/>
    </xf>
    <xf numFmtId="14" fontId="11" fillId="0" borderId="76" xfId="3" applyNumberFormat="1" applyFont="1" applyBorder="1" applyAlignment="1">
      <alignment horizontal="center" vertical="center"/>
    </xf>
    <xf numFmtId="167" fontId="22" fillId="8" borderId="19" xfId="3" applyNumberFormat="1" applyFont="1" applyFill="1" applyBorder="1" applyAlignment="1">
      <alignment horizontal="left" vertical="center" wrapText="1" indent="1"/>
    </xf>
    <xf numFmtId="167" fontId="22" fillId="8" borderId="13" xfId="3" applyNumberFormat="1" applyFont="1" applyFill="1" applyBorder="1" applyAlignment="1">
      <alignment horizontal="left" vertical="center" wrapText="1" indent="1"/>
    </xf>
    <xf numFmtId="167" fontId="22" fillId="8" borderId="20" xfId="3" applyNumberFormat="1" applyFont="1" applyFill="1" applyBorder="1" applyAlignment="1">
      <alignment horizontal="left" vertical="center" wrapText="1" indent="1"/>
    </xf>
    <xf numFmtId="0" fontId="11" fillId="0" borderId="77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1" fillId="0" borderId="78" xfId="3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1" fontId="8" fillId="0" borderId="79" xfId="0" applyNumberFormat="1" applyFont="1" applyBorder="1" applyAlignment="1">
      <alignment horizontal="center"/>
    </xf>
    <xf numFmtId="0" fontId="8" fillId="0" borderId="78" xfId="0" applyFont="1" applyBorder="1" applyAlignment="1">
      <alignment horizontal="center"/>
    </xf>
    <xf numFmtId="0" fontId="11" fillId="11" borderId="1" xfId="3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25" xfId="0" applyFont="1" applyFill="1" applyBorder="1" applyAlignment="1">
      <alignment horizontal="center" vertical="center"/>
    </xf>
    <xf numFmtId="0" fontId="8" fillId="11" borderId="42" xfId="0" applyFont="1" applyFill="1" applyBorder="1" applyAlignment="1">
      <alignment horizontal="center" vertical="center"/>
    </xf>
    <xf numFmtId="0" fontId="8" fillId="11" borderId="43" xfId="0" applyFont="1" applyFill="1" applyBorder="1" applyAlignment="1">
      <alignment horizontal="center" vertical="center"/>
    </xf>
    <xf numFmtId="0" fontId="11" fillId="12" borderId="1" xfId="3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2" borderId="42" xfId="0" applyFont="1" applyFill="1" applyBorder="1" applyAlignment="1">
      <alignment horizontal="center" vertical="center"/>
    </xf>
    <xf numFmtId="0" fontId="8" fillId="12" borderId="43" xfId="0" applyFont="1" applyFill="1" applyBorder="1" applyAlignment="1">
      <alignment horizontal="center" vertical="center"/>
    </xf>
    <xf numFmtId="0" fontId="11" fillId="13" borderId="1" xfId="3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11" fillId="0" borderId="53" xfId="3" applyFont="1" applyBorder="1" applyAlignment="1">
      <alignment horizontal="center" vertical="center"/>
    </xf>
    <xf numFmtId="164" fontId="9" fillId="10" borderId="1" xfId="0" applyNumberFormat="1" applyFont="1" applyFill="1" applyBorder="1" applyAlignment="1">
      <alignment horizontal="left"/>
    </xf>
    <xf numFmtId="164" fontId="4" fillId="0" borderId="0" xfId="0" applyNumberFormat="1" applyFont="1"/>
    <xf numFmtId="0" fontId="19" fillId="4" borderId="0" xfId="0" applyFont="1" applyFill="1" applyAlignment="1">
      <alignment horizontal="center" vertical="center"/>
    </xf>
    <xf numFmtId="0" fontId="4" fillId="10" borderId="54" xfId="0" applyFont="1" applyFill="1" applyBorder="1" applyAlignment="1">
      <alignment horizontal="left" vertical="center" wrapText="1"/>
    </xf>
    <xf numFmtId="0" fontId="4" fillId="10" borderId="55" xfId="0" applyFont="1" applyFill="1" applyBorder="1" applyAlignment="1">
      <alignment horizontal="left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14" fontId="8" fillId="9" borderId="73" xfId="3" applyNumberFormat="1" applyFont="1" applyFill="1" applyBorder="1" applyAlignment="1">
      <alignment horizontal="center" vertical="center" wrapText="1"/>
    </xf>
    <xf numFmtId="14" fontId="8" fillId="9" borderId="74" xfId="3" applyNumberFormat="1" applyFont="1" applyFill="1" applyBorder="1" applyAlignment="1">
      <alignment horizontal="center" vertical="center" wrapText="1"/>
    </xf>
    <xf numFmtId="14" fontId="8" fillId="9" borderId="75" xfId="3" applyNumberFormat="1" applyFont="1" applyFill="1" applyBorder="1" applyAlignment="1">
      <alignment horizontal="center" vertical="center" wrapText="1"/>
    </xf>
    <xf numFmtId="166" fontId="16" fillId="4" borderId="14" xfId="1" applyNumberFormat="1" applyFont="1" applyFill="1" applyBorder="1" applyAlignment="1">
      <alignment horizontal="center" vertical="center"/>
    </xf>
    <xf numFmtId="166" fontId="16" fillId="4" borderId="15" xfId="1" applyNumberFormat="1" applyFont="1" applyFill="1" applyBorder="1" applyAlignment="1">
      <alignment horizontal="center" vertical="center"/>
    </xf>
    <xf numFmtId="166" fontId="16" fillId="4" borderId="16" xfId="1" applyNumberFormat="1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0" fillId="0" borderId="70" xfId="4" applyFont="1" applyFill="1" applyBorder="1" applyAlignment="1">
      <alignment horizontal="center" vertical="center" textRotation="255"/>
    </xf>
    <xf numFmtId="0" fontId="10" fillId="0" borderId="71" xfId="4" applyFont="1" applyFill="1" applyBorder="1" applyAlignment="1">
      <alignment horizontal="center" vertical="center" textRotation="255"/>
    </xf>
    <xf numFmtId="0" fontId="10" fillId="0" borderId="72" xfId="4" applyFont="1" applyFill="1" applyBorder="1" applyAlignment="1">
      <alignment horizontal="center" vertical="center" textRotation="255"/>
    </xf>
    <xf numFmtId="0" fontId="12" fillId="12" borderId="24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/>
    </xf>
    <xf numFmtId="0" fontId="20" fillId="0" borderId="50" xfId="0" applyFont="1" applyBorder="1" applyAlignment="1">
      <alignment horizontal="left" vertical="center" textRotation="90"/>
    </xf>
    <xf numFmtId="0" fontId="12" fillId="12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4" xfId="0" applyFont="1" applyFill="1" applyBorder="1" applyAlignment="1">
      <alignment horizontal="center" vertical="center"/>
    </xf>
    <xf numFmtId="0" fontId="12" fillId="11" borderId="25" xfId="0" applyFont="1" applyFill="1" applyBorder="1" applyAlignment="1">
      <alignment horizontal="center" vertical="center"/>
    </xf>
  </cellXfs>
  <cellStyles count="5">
    <cellStyle name="40 % - Accent1" xfId="2" builtinId="31"/>
    <cellStyle name="Accent1" xfId="1" builtinId="29"/>
    <cellStyle name="Normal" xfId="0" builtinId="0"/>
    <cellStyle name="Normal 2" xfId="3" xr:uid="{A37572D4-89B2-4F9B-9C20-2E41A1D15FAB}"/>
    <cellStyle name="Titre 2" xfId="4" xr:uid="{970C5203-E35C-47E9-934B-377695992868}"/>
  </cellStyles>
  <dxfs count="463">
    <dxf>
      <fill>
        <patternFill>
          <bgColor rgb="FFFFFF00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ill>
        <patternFill>
          <bgColor rgb="FFC8C8C8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FF66"/>
      <color rgb="FF66FF99"/>
      <color rgb="FFCC99FF"/>
      <color rgb="FFFFBF09"/>
      <color rgb="FFFF9999"/>
      <color rgb="FFCCFF33"/>
      <color rgb="FFFF7C80"/>
      <color rgb="FF9999FF"/>
      <color rgb="FF00FF99"/>
      <color rgb="FFFBAC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4</xdr:col>
      <xdr:colOff>0</xdr:colOff>
      <xdr:row>2</xdr:row>
      <xdr:rowOff>1</xdr:rowOff>
    </xdr:to>
    <xdr:sp macro="[0]!Margot" textlink="">
      <xdr:nvSpPr>
        <xdr:cNvPr id="3" name="ZoneTexte 2">
          <a:extLst>
            <a:ext uri="{FF2B5EF4-FFF2-40B4-BE49-F238E27FC236}">
              <a16:creationId xmlns:a16="http://schemas.microsoft.com/office/drawing/2014/main" id="{E8368A05-2300-6DCF-C6FE-93BC9B5EDF6A}"/>
            </a:ext>
          </a:extLst>
        </xdr:cNvPr>
        <xdr:cNvSpPr txBox="1"/>
      </xdr:nvSpPr>
      <xdr:spPr>
        <a:xfrm>
          <a:off x="941294" y="392207"/>
          <a:ext cx="1781735" cy="324970"/>
        </a:xfrm>
        <a:prstGeom prst="rect">
          <a:avLst/>
        </a:prstGeom>
        <a:solidFill>
          <a:srgbClr val="99FF6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M</a:t>
          </a:r>
        </a:p>
      </xdr:txBody>
    </xdr:sp>
    <xdr:clientData/>
  </xdr:twoCellAnchor>
  <xdr:twoCellAnchor>
    <xdr:from>
      <xdr:col>5</xdr:col>
      <xdr:colOff>0</xdr:colOff>
      <xdr:row>1</xdr:row>
      <xdr:rowOff>11205</xdr:rowOff>
    </xdr:from>
    <xdr:to>
      <xdr:col>8</xdr:col>
      <xdr:colOff>0</xdr:colOff>
      <xdr:row>2</xdr:row>
      <xdr:rowOff>0</xdr:rowOff>
    </xdr:to>
    <xdr:sp macro="[0]!Margot" textlink="">
      <xdr:nvSpPr>
        <xdr:cNvPr id="4" name="ZoneTexte 3">
          <a:extLst>
            <a:ext uri="{FF2B5EF4-FFF2-40B4-BE49-F238E27FC236}">
              <a16:creationId xmlns:a16="http://schemas.microsoft.com/office/drawing/2014/main" id="{067FFA32-417C-4E0E-82CF-8D8176C77A95}"/>
            </a:ext>
          </a:extLst>
        </xdr:cNvPr>
        <xdr:cNvSpPr txBox="1"/>
      </xdr:nvSpPr>
      <xdr:spPr>
        <a:xfrm>
          <a:off x="94297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5</xdr:col>
      <xdr:colOff>0</xdr:colOff>
      <xdr:row>1</xdr:row>
      <xdr:rowOff>1</xdr:rowOff>
    </xdr:from>
    <xdr:to>
      <xdr:col>8</xdr:col>
      <xdr:colOff>0</xdr:colOff>
      <xdr:row>2</xdr:row>
      <xdr:rowOff>1</xdr:rowOff>
    </xdr:to>
    <xdr:sp macro="[0]!Nathan" textlink="">
      <xdr:nvSpPr>
        <xdr:cNvPr id="5" name="ZoneTexte 4">
          <a:extLst>
            <a:ext uri="{FF2B5EF4-FFF2-40B4-BE49-F238E27FC236}">
              <a16:creationId xmlns:a16="http://schemas.microsoft.com/office/drawing/2014/main" id="{5972FD20-4E8F-46BD-A3B6-9083DAF24E5C}"/>
            </a:ext>
          </a:extLst>
        </xdr:cNvPr>
        <xdr:cNvSpPr txBox="1"/>
      </xdr:nvSpPr>
      <xdr:spPr>
        <a:xfrm>
          <a:off x="3476625" y="342901"/>
          <a:ext cx="1771650" cy="381000"/>
        </a:xfrm>
        <a:prstGeom prst="rect">
          <a:avLst/>
        </a:prstGeom>
        <a:solidFill>
          <a:srgbClr val="99FF6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N</a:t>
          </a:r>
        </a:p>
      </xdr:txBody>
    </xdr:sp>
    <xdr:clientData/>
  </xdr:twoCellAnchor>
  <xdr:twoCellAnchor>
    <xdr:from>
      <xdr:col>9</xdr:col>
      <xdr:colOff>0</xdr:colOff>
      <xdr:row>1</xdr:row>
      <xdr:rowOff>1</xdr:rowOff>
    </xdr:from>
    <xdr:to>
      <xdr:col>12</xdr:col>
      <xdr:colOff>0</xdr:colOff>
      <xdr:row>2</xdr:row>
      <xdr:rowOff>1</xdr:rowOff>
    </xdr:to>
    <xdr:sp macro="[0]!Miguel" textlink="">
      <xdr:nvSpPr>
        <xdr:cNvPr id="6" name="ZoneTexte 5">
          <a:extLst>
            <a:ext uri="{FF2B5EF4-FFF2-40B4-BE49-F238E27FC236}">
              <a16:creationId xmlns:a16="http://schemas.microsoft.com/office/drawing/2014/main" id="{3A6AAB25-6278-4114-85D6-5F92874EF4E1}"/>
            </a:ext>
          </a:extLst>
        </xdr:cNvPr>
        <xdr:cNvSpPr txBox="1"/>
      </xdr:nvSpPr>
      <xdr:spPr>
        <a:xfrm>
          <a:off x="601027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M2</a:t>
          </a:r>
        </a:p>
      </xdr:txBody>
    </xdr:sp>
    <xdr:clientData/>
  </xdr:twoCellAnchor>
  <xdr:twoCellAnchor>
    <xdr:from>
      <xdr:col>13</xdr:col>
      <xdr:colOff>0</xdr:colOff>
      <xdr:row>1</xdr:row>
      <xdr:rowOff>1</xdr:rowOff>
    </xdr:from>
    <xdr:to>
      <xdr:col>16</xdr:col>
      <xdr:colOff>0</xdr:colOff>
      <xdr:row>2</xdr:row>
      <xdr:rowOff>1</xdr:rowOff>
    </xdr:to>
    <xdr:sp macro="[0]!Jessica" textlink="">
      <xdr:nvSpPr>
        <xdr:cNvPr id="7" name="ZoneTexte 6">
          <a:extLst>
            <a:ext uri="{FF2B5EF4-FFF2-40B4-BE49-F238E27FC236}">
              <a16:creationId xmlns:a16="http://schemas.microsoft.com/office/drawing/2014/main" id="{F4881A07-9F7C-42D6-8F52-7F0FF67B0AD2}"/>
            </a:ext>
          </a:extLst>
        </xdr:cNvPr>
        <xdr:cNvSpPr txBox="1"/>
      </xdr:nvSpPr>
      <xdr:spPr>
        <a:xfrm>
          <a:off x="854392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J</a:t>
          </a:r>
          <a:endParaRPr lang="fr-FR" sz="1100">
            <a:latin typeface="Rubik" pitchFamily="2" charset="-79"/>
            <a:cs typeface="Rubik" pitchFamily="2" charset="-79"/>
          </a:endParaRPr>
        </a:p>
      </xdr:txBody>
    </xdr:sp>
    <xdr:clientData/>
  </xdr:twoCellAnchor>
  <xdr:twoCellAnchor>
    <xdr:from>
      <xdr:col>17</xdr:col>
      <xdr:colOff>0</xdr:colOff>
      <xdr:row>1</xdr:row>
      <xdr:rowOff>1</xdr:rowOff>
    </xdr:from>
    <xdr:to>
      <xdr:col>20</xdr:col>
      <xdr:colOff>0</xdr:colOff>
      <xdr:row>2</xdr:row>
      <xdr:rowOff>1</xdr:rowOff>
    </xdr:to>
    <xdr:sp macro="[0]!Gregory" textlink="">
      <xdr:nvSpPr>
        <xdr:cNvPr id="8" name="ZoneTexte 7">
          <a:extLst>
            <a:ext uri="{FF2B5EF4-FFF2-40B4-BE49-F238E27FC236}">
              <a16:creationId xmlns:a16="http://schemas.microsoft.com/office/drawing/2014/main" id="{7E5F7776-A4AF-4438-A2C3-F882CFC113B0}"/>
            </a:ext>
          </a:extLst>
        </xdr:cNvPr>
        <xdr:cNvSpPr txBox="1"/>
      </xdr:nvSpPr>
      <xdr:spPr>
        <a:xfrm>
          <a:off x="11077575" y="342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G</a:t>
          </a:r>
        </a:p>
      </xdr:txBody>
    </xdr:sp>
    <xdr:clientData/>
  </xdr:twoCellAnchor>
  <xdr:twoCellAnchor>
    <xdr:from>
      <xdr:col>1</xdr:col>
      <xdr:colOff>0</xdr:colOff>
      <xdr:row>17</xdr:row>
      <xdr:rowOff>1</xdr:rowOff>
    </xdr:from>
    <xdr:to>
      <xdr:col>4</xdr:col>
      <xdr:colOff>0</xdr:colOff>
      <xdr:row>18</xdr:row>
      <xdr:rowOff>1</xdr:rowOff>
    </xdr:to>
    <xdr:sp macro="[0]!Elea" textlink="">
      <xdr:nvSpPr>
        <xdr:cNvPr id="11" name="ZoneTexte 10">
          <a:extLst>
            <a:ext uri="{FF2B5EF4-FFF2-40B4-BE49-F238E27FC236}">
              <a16:creationId xmlns:a16="http://schemas.microsoft.com/office/drawing/2014/main" id="{CACCBED1-A15C-47C2-964D-455E0677D0A7}"/>
            </a:ext>
          </a:extLst>
        </xdr:cNvPr>
        <xdr:cNvSpPr txBox="1"/>
      </xdr:nvSpPr>
      <xdr:spPr>
        <a:xfrm>
          <a:off x="942975" y="3390901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E</a:t>
          </a:r>
        </a:p>
      </xdr:txBody>
    </xdr:sp>
    <xdr:clientData/>
  </xdr:twoCellAnchor>
  <xdr:twoCellAnchor>
    <xdr:from>
      <xdr:col>5</xdr:col>
      <xdr:colOff>0</xdr:colOff>
      <xdr:row>17</xdr:row>
      <xdr:rowOff>11205</xdr:rowOff>
    </xdr:from>
    <xdr:to>
      <xdr:col>8</xdr:col>
      <xdr:colOff>0</xdr:colOff>
      <xdr:row>18</xdr:row>
      <xdr:rowOff>0</xdr:rowOff>
    </xdr:to>
    <xdr:sp macro="[0]!Margot" textlink="">
      <xdr:nvSpPr>
        <xdr:cNvPr id="12" name="ZoneTexte 11">
          <a:extLst>
            <a:ext uri="{FF2B5EF4-FFF2-40B4-BE49-F238E27FC236}">
              <a16:creationId xmlns:a16="http://schemas.microsoft.com/office/drawing/2014/main" id="{4B15209F-2D19-4804-BF96-1010CDED7D8B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5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[0]!Lorraine" textlink="">
      <xdr:nvSpPr>
        <xdr:cNvPr id="13" name="ZoneTexte 12">
          <a:extLst>
            <a:ext uri="{FF2B5EF4-FFF2-40B4-BE49-F238E27FC236}">
              <a16:creationId xmlns:a16="http://schemas.microsoft.com/office/drawing/2014/main" id="{7287A0A6-7784-43FF-AAF0-C3972722A97C}"/>
            </a:ext>
          </a:extLst>
        </xdr:cNvPr>
        <xdr:cNvSpPr txBox="1"/>
      </xdr:nvSpPr>
      <xdr:spPr>
        <a:xfrm>
          <a:off x="3162300" y="3419475"/>
          <a:ext cx="1771650" cy="381000"/>
        </a:xfrm>
        <a:prstGeom prst="rect">
          <a:avLst/>
        </a:prstGeom>
        <a:solidFill>
          <a:srgbClr val="CC99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L</a:t>
          </a:r>
        </a:p>
      </xdr:txBody>
    </xdr:sp>
    <xdr:clientData/>
  </xdr:twoCellAnchor>
  <xdr:twoCellAnchor>
    <xdr:from>
      <xdr:col>9</xdr:col>
      <xdr:colOff>0</xdr:colOff>
      <xdr:row>17</xdr:row>
      <xdr:rowOff>11205</xdr:rowOff>
    </xdr:from>
    <xdr:to>
      <xdr:col>12</xdr:col>
      <xdr:colOff>0</xdr:colOff>
      <xdr:row>18</xdr:row>
      <xdr:rowOff>0</xdr:rowOff>
    </xdr:to>
    <xdr:sp macro="[0]!Margot" textlink="">
      <xdr:nvSpPr>
        <xdr:cNvPr id="14" name="ZoneTexte 13">
          <a:extLst>
            <a:ext uri="{FF2B5EF4-FFF2-40B4-BE49-F238E27FC236}">
              <a16:creationId xmlns:a16="http://schemas.microsoft.com/office/drawing/2014/main" id="{45346BD7-4892-4AFB-A874-CBB3224B8EA3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9</xdr:col>
      <xdr:colOff>0</xdr:colOff>
      <xdr:row>17</xdr:row>
      <xdr:rowOff>1</xdr:rowOff>
    </xdr:from>
    <xdr:to>
      <xdr:col>12</xdr:col>
      <xdr:colOff>0</xdr:colOff>
      <xdr:row>18</xdr:row>
      <xdr:rowOff>1</xdr:rowOff>
    </xdr:to>
    <xdr:sp macro="[0]!Alexandre" textlink="">
      <xdr:nvSpPr>
        <xdr:cNvPr id="15" name="ZoneTexte 14">
          <a:extLst>
            <a:ext uri="{FF2B5EF4-FFF2-40B4-BE49-F238E27FC236}">
              <a16:creationId xmlns:a16="http://schemas.microsoft.com/office/drawing/2014/main" id="{E146F9D4-4CFE-4447-82CD-BD5CCD624244}"/>
            </a:ext>
          </a:extLst>
        </xdr:cNvPr>
        <xdr:cNvSpPr txBox="1"/>
      </xdr:nvSpPr>
      <xdr:spPr>
        <a:xfrm>
          <a:off x="5381625" y="3419476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A</a:t>
          </a:r>
        </a:p>
      </xdr:txBody>
    </xdr:sp>
    <xdr:clientData/>
  </xdr:twoCellAnchor>
  <xdr:twoCellAnchor>
    <xdr:from>
      <xdr:col>13</xdr:col>
      <xdr:colOff>0</xdr:colOff>
      <xdr:row>17</xdr:row>
      <xdr:rowOff>11205</xdr:rowOff>
    </xdr:from>
    <xdr:to>
      <xdr:col>16</xdr:col>
      <xdr:colOff>0</xdr:colOff>
      <xdr:row>18</xdr:row>
      <xdr:rowOff>0</xdr:rowOff>
    </xdr:to>
    <xdr:sp macro="[0]!Margot" textlink="">
      <xdr:nvSpPr>
        <xdr:cNvPr id="16" name="ZoneTexte 15">
          <a:extLst>
            <a:ext uri="{FF2B5EF4-FFF2-40B4-BE49-F238E27FC236}">
              <a16:creationId xmlns:a16="http://schemas.microsoft.com/office/drawing/2014/main" id="{D60D29A0-0577-4D6C-AA11-82C8E80F5BAE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13</xdr:col>
      <xdr:colOff>0</xdr:colOff>
      <xdr:row>17</xdr:row>
      <xdr:rowOff>1</xdr:rowOff>
    </xdr:from>
    <xdr:to>
      <xdr:col>16</xdr:col>
      <xdr:colOff>0</xdr:colOff>
      <xdr:row>18</xdr:row>
      <xdr:rowOff>1</xdr:rowOff>
    </xdr:to>
    <xdr:sp macro="[0]!Tristan" textlink="">
      <xdr:nvSpPr>
        <xdr:cNvPr id="17" name="ZoneTexte 16">
          <a:extLst>
            <a:ext uri="{FF2B5EF4-FFF2-40B4-BE49-F238E27FC236}">
              <a16:creationId xmlns:a16="http://schemas.microsoft.com/office/drawing/2014/main" id="{47263958-2BCD-43E7-9354-5A9B514F865B}"/>
            </a:ext>
          </a:extLst>
        </xdr:cNvPr>
        <xdr:cNvSpPr txBox="1"/>
      </xdr:nvSpPr>
      <xdr:spPr>
        <a:xfrm>
          <a:off x="7600950" y="3505201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T</a:t>
          </a:r>
        </a:p>
      </xdr:txBody>
    </xdr:sp>
    <xdr:clientData/>
  </xdr:twoCellAnchor>
  <xdr:twoCellAnchor>
    <xdr:from>
      <xdr:col>17</xdr:col>
      <xdr:colOff>0</xdr:colOff>
      <xdr:row>17</xdr:row>
      <xdr:rowOff>11205</xdr:rowOff>
    </xdr:from>
    <xdr:to>
      <xdr:col>20</xdr:col>
      <xdr:colOff>0</xdr:colOff>
      <xdr:row>18</xdr:row>
      <xdr:rowOff>0</xdr:rowOff>
    </xdr:to>
    <xdr:sp macro="[0]!Margot" textlink="">
      <xdr:nvSpPr>
        <xdr:cNvPr id="18" name="ZoneTexte 17">
          <a:extLst>
            <a:ext uri="{FF2B5EF4-FFF2-40B4-BE49-F238E27FC236}">
              <a16:creationId xmlns:a16="http://schemas.microsoft.com/office/drawing/2014/main" id="{D5B9C051-52C3-4CB1-8875-2E4071E19625}"/>
            </a:ext>
          </a:extLst>
        </xdr:cNvPr>
        <xdr:cNvSpPr txBox="1"/>
      </xdr:nvSpPr>
      <xdr:spPr>
        <a:xfrm>
          <a:off x="3476625" y="354105"/>
          <a:ext cx="1771650" cy="36979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Margot</a:t>
          </a:r>
        </a:p>
      </xdr:txBody>
    </xdr:sp>
    <xdr:clientData/>
  </xdr:twoCellAnchor>
  <xdr:twoCellAnchor>
    <xdr:from>
      <xdr:col>17</xdr:col>
      <xdr:colOff>0</xdr:colOff>
      <xdr:row>17</xdr:row>
      <xdr:rowOff>1</xdr:rowOff>
    </xdr:from>
    <xdr:to>
      <xdr:col>20</xdr:col>
      <xdr:colOff>0</xdr:colOff>
      <xdr:row>18</xdr:row>
      <xdr:rowOff>1</xdr:rowOff>
    </xdr:to>
    <xdr:sp macro="[0]!Valentin" textlink="">
      <xdr:nvSpPr>
        <xdr:cNvPr id="19" name="ZoneTexte 18">
          <a:extLst>
            <a:ext uri="{FF2B5EF4-FFF2-40B4-BE49-F238E27FC236}">
              <a16:creationId xmlns:a16="http://schemas.microsoft.com/office/drawing/2014/main" id="{EF3311D7-EC2E-461C-9BC1-2D0C56FCCA9D}"/>
            </a:ext>
          </a:extLst>
        </xdr:cNvPr>
        <xdr:cNvSpPr txBox="1"/>
      </xdr:nvSpPr>
      <xdr:spPr>
        <a:xfrm>
          <a:off x="11077575" y="3390901"/>
          <a:ext cx="1771650" cy="381000"/>
        </a:xfrm>
        <a:prstGeom prst="rect">
          <a:avLst/>
        </a:prstGeom>
        <a:solidFill>
          <a:srgbClr val="FFBF09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Rubik" pitchFamily="2" charset="-79"/>
              <a:cs typeface="Rubik" pitchFamily="2" charset="-79"/>
            </a:rPr>
            <a:t>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2" name="ZoneTexte 1">
          <a:extLst>
            <a:ext uri="{FF2B5EF4-FFF2-40B4-BE49-F238E27FC236}">
              <a16:creationId xmlns:a16="http://schemas.microsoft.com/office/drawing/2014/main" id="{59D9EB77-6085-4166-BFF1-A2095D48ECC6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4" name="ZoneTexte 3">
          <a:extLst>
            <a:ext uri="{FF2B5EF4-FFF2-40B4-BE49-F238E27FC236}">
              <a16:creationId xmlns:a16="http://schemas.microsoft.com/office/drawing/2014/main" id="{9DC4A5F5-730C-4C23-99AA-718731A67A2D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348699CD-0442-404B-8D57-33798E315F78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CDCF107-872D-4706-9A58-8C01FC776422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215BA07-6672-434A-96C4-5C1154B95D0F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527BFB20-95A3-4DD7-9C46-9DC9E2153C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05C2B43B-91FE-45C5-9DB2-57AF2472A9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A5ADF408-B3F3-4C8F-8CF3-092DAF3F5EC0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364474F7-2E1C-4E1F-9E69-82EC9D611C91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2</xdr:col>
      <xdr:colOff>0</xdr:colOff>
      <xdr:row>19</xdr:row>
      <xdr:rowOff>0</xdr:rowOff>
    </xdr:to>
    <xdr:sp macro="[0]!Retour" textlink="">
      <xdr:nvSpPr>
        <xdr:cNvPr id="3" name="ZoneTexte 2">
          <a:extLst>
            <a:ext uri="{FF2B5EF4-FFF2-40B4-BE49-F238E27FC236}">
              <a16:creationId xmlns:a16="http://schemas.microsoft.com/office/drawing/2014/main" id="{91D8B89D-4730-4B61-80FB-4BA99AD40ED9}"/>
            </a:ext>
          </a:extLst>
        </xdr:cNvPr>
        <xdr:cNvSpPr txBox="1"/>
      </xdr:nvSpPr>
      <xdr:spPr>
        <a:xfrm>
          <a:off x="0" y="3959679"/>
          <a:ext cx="2095500" cy="762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latin typeface="Krona One" panose="02010605030500060004" pitchFamily="2" charset="0"/>
              <a:cs typeface="Rubik" pitchFamily="2" charset="-79"/>
            </a:rPr>
            <a:t>Récap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D7B0-1640-40E1-AC5E-CAFD73C2A1F2}">
  <sheetPr codeName="Feuil1">
    <tabColor rgb="FFFF5D5D"/>
  </sheetPr>
  <dimension ref="A1:X32"/>
  <sheetViews>
    <sheetView showGridLines="0" tabSelected="1" zoomScale="85" zoomScaleNormal="85" workbookViewId="0">
      <selection activeCell="I17" sqref="I17"/>
    </sheetView>
  </sheetViews>
  <sheetFormatPr baseColWidth="10" defaultRowHeight="18.75" x14ac:dyDescent="0.45"/>
  <cols>
    <col min="1" max="1" width="14.140625" style="17" customWidth="1"/>
    <col min="2" max="4" width="8.85546875" style="17" customWidth="1"/>
    <col min="5" max="5" width="6.7109375" style="17" customWidth="1"/>
    <col min="6" max="8" width="8.85546875" style="17" customWidth="1"/>
    <col min="9" max="9" width="6.7109375" style="17" customWidth="1"/>
    <col min="10" max="12" width="8.85546875" style="17" customWidth="1"/>
    <col min="13" max="13" width="6.7109375" style="17" customWidth="1"/>
    <col min="14" max="16" width="8.85546875" style="17" customWidth="1"/>
    <col min="17" max="17" width="6.7109375" style="17" customWidth="1"/>
    <col min="18" max="20" width="8.85546875" style="17" customWidth="1"/>
    <col min="21" max="16384" width="11.42578125" style="17"/>
  </cols>
  <sheetData>
    <row r="1" spans="1:24" ht="30.75" customHeight="1" x14ac:dyDescent="0.45">
      <c r="A1" s="144" t="s">
        <v>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4" ht="25.5" customHeight="1" x14ac:dyDescent="0.45">
      <c r="A2" s="145" t="s">
        <v>53</v>
      </c>
      <c r="B2" s="147" t="s">
        <v>35</v>
      </c>
      <c r="C2" s="148"/>
      <c r="D2" s="149"/>
      <c r="F2" s="150" t="s">
        <v>67</v>
      </c>
      <c r="G2" s="148"/>
      <c r="H2" s="149"/>
      <c r="J2" s="150" t="s">
        <v>68</v>
      </c>
      <c r="K2" s="148"/>
      <c r="L2" s="149"/>
      <c r="N2" s="150" t="s">
        <v>52</v>
      </c>
      <c r="O2" s="148"/>
      <c r="P2" s="149"/>
      <c r="R2" s="150" t="s">
        <v>69</v>
      </c>
      <c r="S2" s="148"/>
      <c r="T2" s="149"/>
    </row>
    <row r="3" spans="1:24" x14ac:dyDescent="0.45">
      <c r="A3" s="146"/>
      <c r="B3" s="95" t="s">
        <v>52</v>
      </c>
      <c r="C3" s="91" t="s">
        <v>2</v>
      </c>
      <c r="D3" s="97" t="s">
        <v>3</v>
      </c>
      <c r="F3" s="99" t="s">
        <v>52</v>
      </c>
      <c r="G3" s="91" t="s">
        <v>2</v>
      </c>
      <c r="H3" s="97" t="s">
        <v>3</v>
      </c>
      <c r="J3" s="99" t="s">
        <v>52</v>
      </c>
      <c r="K3" s="91" t="s">
        <v>2</v>
      </c>
      <c r="L3" s="97" t="s">
        <v>3</v>
      </c>
      <c r="N3" s="99" t="s">
        <v>52</v>
      </c>
      <c r="O3" s="91" t="s">
        <v>2</v>
      </c>
      <c r="P3" s="97" t="s">
        <v>3</v>
      </c>
      <c r="R3" s="99" t="s">
        <v>52</v>
      </c>
      <c r="S3" s="91" t="s">
        <v>2</v>
      </c>
      <c r="T3" s="97" t="s">
        <v>3</v>
      </c>
    </row>
    <row r="4" spans="1:24" x14ac:dyDescent="0.45">
      <c r="A4" s="111">
        <v>45292</v>
      </c>
      <c r="B4" s="79">
        <f>M!B4</f>
        <v>18</v>
      </c>
      <c r="C4" s="80">
        <f>M!C4</f>
        <v>1</v>
      </c>
      <c r="D4" s="98">
        <f>M!D4</f>
        <v>13</v>
      </c>
      <c r="E4" s="81"/>
      <c r="F4" s="100">
        <f>N!B4</f>
        <v>14</v>
      </c>
      <c r="G4" s="80">
        <f>N!C4</f>
        <v>1</v>
      </c>
      <c r="H4" s="98">
        <f>N!D4</f>
        <v>13</v>
      </c>
      <c r="I4" s="81"/>
      <c r="J4" s="100">
        <f ca="1">'M2'!D4</f>
        <v>18</v>
      </c>
      <c r="K4" s="80">
        <f>'M2'!C4</f>
        <v>4</v>
      </c>
      <c r="L4" s="98">
        <f ca="1">'M2'!E4</f>
        <v>15</v>
      </c>
      <c r="M4" s="81"/>
      <c r="N4" s="100">
        <f ca="1">J!D4</f>
        <v>22</v>
      </c>
      <c r="O4" s="80">
        <f>J!C4</f>
        <v>0</v>
      </c>
      <c r="P4" s="98">
        <f ca="1">J!E4</f>
        <v>18</v>
      </c>
      <c r="Q4" s="81"/>
      <c r="R4" s="100">
        <f ca="1">G!D4</f>
        <v>21</v>
      </c>
      <c r="S4" s="80">
        <f>G!C4</f>
        <v>1</v>
      </c>
      <c r="T4" s="98">
        <f ca="1">G!E4</f>
        <v>21</v>
      </c>
    </row>
    <row r="5" spans="1:24" x14ac:dyDescent="0.45">
      <c r="A5" s="112">
        <v>45323</v>
      </c>
      <c r="B5" s="79">
        <f>M!B5</f>
        <v>17</v>
      </c>
      <c r="C5" s="80">
        <f>M!C5</f>
        <v>0</v>
      </c>
      <c r="D5" s="98">
        <f>M!D5</f>
        <v>9</v>
      </c>
      <c r="E5" s="81"/>
      <c r="F5" s="100">
        <f>N!B5</f>
        <v>12</v>
      </c>
      <c r="G5" s="80">
        <f>N!C5</f>
        <v>0</v>
      </c>
      <c r="H5" s="98">
        <f>N!D5</f>
        <v>12</v>
      </c>
      <c r="I5" s="81"/>
      <c r="J5" s="100">
        <f ca="1">'M2'!D5</f>
        <v>21</v>
      </c>
      <c r="K5" s="80">
        <f>'M2'!C5</f>
        <v>0</v>
      </c>
      <c r="L5" s="98">
        <f ca="1">'M2'!E5</f>
        <v>17</v>
      </c>
      <c r="M5" s="81"/>
      <c r="N5" s="100">
        <f ca="1">J!D5</f>
        <v>21</v>
      </c>
      <c r="O5" s="80">
        <f>J!C5</f>
        <v>0</v>
      </c>
      <c r="P5" s="98">
        <f ca="1">J!E5</f>
        <v>17</v>
      </c>
      <c r="Q5" s="81"/>
      <c r="R5" s="100">
        <f ca="1">G!D5</f>
        <v>21</v>
      </c>
      <c r="S5" s="80">
        <f>G!C5</f>
        <v>0</v>
      </c>
      <c r="T5" s="98">
        <f ca="1">G!E5</f>
        <v>21</v>
      </c>
    </row>
    <row r="6" spans="1:24" x14ac:dyDescent="0.45">
      <c r="A6" s="112">
        <v>45352</v>
      </c>
      <c r="B6" s="79">
        <f>M!B6</f>
        <v>13</v>
      </c>
      <c r="C6" s="80">
        <f>M!C6</f>
        <v>0</v>
      </c>
      <c r="D6" s="98">
        <f>M!D6</f>
        <v>9</v>
      </c>
      <c r="E6" s="81"/>
      <c r="F6" s="100">
        <f>N!B6</f>
        <v>12</v>
      </c>
      <c r="G6" s="80">
        <f>N!C6</f>
        <v>0</v>
      </c>
      <c r="H6" s="98">
        <f>N!D6</f>
        <v>12</v>
      </c>
      <c r="I6" s="81"/>
      <c r="J6" s="100">
        <f ca="1">'M2'!D6</f>
        <v>21</v>
      </c>
      <c r="K6" s="80">
        <f>'M2'!C6</f>
        <v>0</v>
      </c>
      <c r="L6" s="98">
        <f ca="1">'M2'!E6</f>
        <v>16</v>
      </c>
      <c r="M6" s="81"/>
      <c r="N6" s="100">
        <f ca="1">J!D6</f>
        <v>21</v>
      </c>
      <c r="O6" s="80">
        <f>J!C6</f>
        <v>0</v>
      </c>
      <c r="P6" s="98">
        <f ca="1">J!E6</f>
        <v>16</v>
      </c>
      <c r="Q6" s="81"/>
      <c r="R6" s="100">
        <f ca="1">G!D6</f>
        <v>21</v>
      </c>
      <c r="S6" s="80">
        <f>G!C6</f>
        <v>0</v>
      </c>
      <c r="T6" s="98">
        <f ca="1">G!E6</f>
        <v>21</v>
      </c>
    </row>
    <row r="7" spans="1:24" x14ac:dyDescent="0.45">
      <c r="A7" s="112">
        <v>45383</v>
      </c>
      <c r="B7" s="79">
        <f>M!B7</f>
        <v>15</v>
      </c>
      <c r="C7" s="80">
        <f>M!C7</f>
        <v>0</v>
      </c>
      <c r="D7" s="98">
        <f>M!D7</f>
        <v>14</v>
      </c>
      <c r="E7" s="81"/>
      <c r="F7" s="100">
        <f>N!B7</f>
        <v>11</v>
      </c>
      <c r="G7" s="80">
        <f>N!C7</f>
        <v>0</v>
      </c>
      <c r="H7" s="98">
        <f>N!D7</f>
        <v>11</v>
      </c>
      <c r="I7" s="81"/>
      <c r="J7" s="100">
        <f ca="1">'M2'!D7</f>
        <v>21</v>
      </c>
      <c r="K7" s="80">
        <f>'M2'!C7</f>
        <v>0</v>
      </c>
      <c r="L7" s="98">
        <f ca="1">'M2'!E7</f>
        <v>17</v>
      </c>
      <c r="M7" s="81"/>
      <c r="N7" s="100">
        <f ca="1">J!D7</f>
        <v>21</v>
      </c>
      <c r="O7" s="80">
        <f>J!C7</f>
        <v>0</v>
      </c>
      <c r="P7" s="98">
        <f ca="1">J!E7</f>
        <v>17</v>
      </c>
      <c r="Q7" s="81"/>
      <c r="R7" s="100">
        <f ca="1">G!D7</f>
        <v>21</v>
      </c>
      <c r="S7" s="80">
        <f>G!C7</f>
        <v>0</v>
      </c>
      <c r="T7" s="98">
        <f ca="1">G!E7</f>
        <v>21</v>
      </c>
    </row>
    <row r="8" spans="1:24" x14ac:dyDescent="0.45">
      <c r="A8" s="112">
        <v>45413</v>
      </c>
      <c r="B8" s="79">
        <f>M!B8</f>
        <v>15</v>
      </c>
      <c r="C8" s="80">
        <f>M!C8</f>
        <v>4</v>
      </c>
      <c r="D8" s="98">
        <f>M!D8</f>
        <v>5</v>
      </c>
      <c r="E8" s="81"/>
      <c r="F8" s="100">
        <f>N!B8</f>
        <v>12</v>
      </c>
      <c r="G8" s="80">
        <f>N!C8</f>
        <v>0</v>
      </c>
      <c r="H8" s="98">
        <f>N!D8</f>
        <v>10</v>
      </c>
      <c r="I8" s="81"/>
      <c r="J8" s="100">
        <f ca="1">'M2'!D8</f>
        <v>8.5</v>
      </c>
      <c r="K8" s="80">
        <f>'M2'!C8</f>
        <v>10.5</v>
      </c>
      <c r="L8" s="98">
        <f ca="1">'M2'!E8</f>
        <v>5.5</v>
      </c>
      <c r="M8" s="81"/>
      <c r="N8" s="100">
        <f ca="1">J!D8</f>
        <v>16.5</v>
      </c>
      <c r="O8" s="80">
        <f>J!C8</f>
        <v>2.5</v>
      </c>
      <c r="P8" s="98">
        <f ca="1">J!E8</f>
        <v>13.5</v>
      </c>
      <c r="Q8" s="81"/>
      <c r="R8" s="100">
        <f ca="1">G!D8</f>
        <v>18</v>
      </c>
      <c r="S8" s="80">
        <f>G!C8</f>
        <v>1</v>
      </c>
      <c r="T8" s="98">
        <f ca="1">G!E8</f>
        <v>18</v>
      </c>
    </row>
    <row r="9" spans="1:24" x14ac:dyDescent="0.45">
      <c r="A9" s="112">
        <v>45444</v>
      </c>
      <c r="B9" s="79">
        <f>M!B9</f>
        <v>16</v>
      </c>
      <c r="C9" s="80">
        <f>M!C9</f>
        <v>0</v>
      </c>
      <c r="D9" s="98">
        <f>M!D9</f>
        <v>12</v>
      </c>
      <c r="E9" s="81"/>
      <c r="F9" s="100">
        <f>N!B9</f>
        <v>8</v>
      </c>
      <c r="G9" s="80">
        <f>N!C9</f>
        <v>0</v>
      </c>
      <c r="H9" s="98">
        <f>N!D9</f>
        <v>8</v>
      </c>
      <c r="I9" s="81"/>
      <c r="J9" s="100">
        <f ca="1">'M2'!D9</f>
        <v>20</v>
      </c>
      <c r="K9" s="80">
        <f>'M2'!C9</f>
        <v>0</v>
      </c>
      <c r="L9" s="98">
        <f ca="1">'M2'!E9</f>
        <v>16</v>
      </c>
      <c r="M9" s="81"/>
      <c r="N9" s="100">
        <f ca="1">J!D9</f>
        <v>20</v>
      </c>
      <c r="O9" s="80">
        <f>J!C9</f>
        <v>0</v>
      </c>
      <c r="P9" s="98">
        <f ca="1">J!E9</f>
        <v>16</v>
      </c>
      <c r="Q9" s="81"/>
      <c r="R9" s="100">
        <f ca="1">G!D9</f>
        <v>20</v>
      </c>
      <c r="S9" s="80">
        <f>G!C9</f>
        <v>0</v>
      </c>
      <c r="T9" s="98">
        <f ca="1">G!E9</f>
        <v>20</v>
      </c>
    </row>
    <row r="10" spans="1:24" x14ac:dyDescent="0.45">
      <c r="A10" s="112">
        <v>45474</v>
      </c>
      <c r="B10" s="79">
        <f>M!B10</f>
        <v>0</v>
      </c>
      <c r="C10" s="80">
        <f>M!C10</f>
        <v>0</v>
      </c>
      <c r="D10" s="98">
        <f>M!D10</f>
        <v>0</v>
      </c>
      <c r="E10" s="81"/>
      <c r="F10" s="100">
        <f>N!B10</f>
        <v>0</v>
      </c>
      <c r="G10" s="80">
        <f>N!C10</f>
        <v>0</v>
      </c>
      <c r="H10" s="98">
        <f>N!D10</f>
        <v>0</v>
      </c>
      <c r="I10" s="81"/>
      <c r="J10" s="100">
        <f ca="1">'M2'!D10</f>
        <v>0</v>
      </c>
      <c r="K10" s="80">
        <f>'M2'!C10</f>
        <v>0</v>
      </c>
      <c r="L10" s="98">
        <f ca="1">'M2'!E10</f>
        <v>0</v>
      </c>
      <c r="M10" s="81"/>
      <c r="N10" s="100">
        <f ca="1">J!D10</f>
        <v>0</v>
      </c>
      <c r="O10" s="80">
        <f>J!C10</f>
        <v>0</v>
      </c>
      <c r="P10" s="98">
        <f ca="1">J!E10</f>
        <v>0</v>
      </c>
      <c r="Q10" s="81"/>
      <c r="R10" s="100">
        <f ca="1">G!D10</f>
        <v>0</v>
      </c>
      <c r="S10" s="80">
        <f>G!C10</f>
        <v>0</v>
      </c>
      <c r="T10" s="98">
        <f ca="1">G!E10</f>
        <v>0</v>
      </c>
    </row>
    <row r="11" spans="1:24" x14ac:dyDescent="0.45">
      <c r="A11" s="112">
        <v>45505</v>
      </c>
      <c r="B11" s="79">
        <f>M!B11</f>
        <v>0</v>
      </c>
      <c r="C11" s="80">
        <f>M!C11</f>
        <v>0</v>
      </c>
      <c r="D11" s="98">
        <f>M!D11</f>
        <v>0</v>
      </c>
      <c r="E11" s="81"/>
      <c r="F11" s="100">
        <f>N!B11</f>
        <v>0</v>
      </c>
      <c r="G11" s="80">
        <f>N!C11</f>
        <v>15</v>
      </c>
      <c r="H11" s="98">
        <f>N!D11</f>
        <v>0</v>
      </c>
      <c r="I11" s="81"/>
      <c r="J11" s="100">
        <f ca="1">'M2'!D11</f>
        <v>0</v>
      </c>
      <c r="K11" s="80">
        <f>'M2'!C11</f>
        <v>0.5</v>
      </c>
      <c r="L11" s="98">
        <f ca="1">'M2'!E11</f>
        <v>0</v>
      </c>
      <c r="M11" s="81"/>
      <c r="N11" s="100">
        <f ca="1">J!D11</f>
        <v>0</v>
      </c>
      <c r="O11" s="80">
        <f>J!C11</f>
        <v>0</v>
      </c>
      <c r="P11" s="98">
        <f ca="1">J!E11</f>
        <v>0</v>
      </c>
      <c r="Q11" s="81"/>
      <c r="R11" s="100">
        <f ca="1">G!D11</f>
        <v>0</v>
      </c>
      <c r="S11" s="80">
        <f>G!C11</f>
        <v>0</v>
      </c>
      <c r="T11" s="98">
        <f ca="1">G!E11</f>
        <v>0</v>
      </c>
      <c r="X11" s="143"/>
    </row>
    <row r="12" spans="1:24" x14ac:dyDescent="0.45">
      <c r="A12" s="112">
        <v>45536</v>
      </c>
      <c r="B12" s="79">
        <f>M!B12</f>
        <v>0</v>
      </c>
      <c r="C12" s="80">
        <f>M!C12</f>
        <v>0</v>
      </c>
      <c r="D12" s="98">
        <f>M!D12</f>
        <v>0</v>
      </c>
      <c r="E12" s="81"/>
      <c r="F12" s="100">
        <f>N!B12</f>
        <v>0</v>
      </c>
      <c r="G12" s="80">
        <f>N!C12</f>
        <v>0</v>
      </c>
      <c r="H12" s="98">
        <f>N!D12</f>
        <v>0</v>
      </c>
      <c r="I12" s="81"/>
      <c r="J12" s="100">
        <f ca="1">'M2'!D12</f>
        <v>0</v>
      </c>
      <c r="K12" s="80">
        <f>'M2'!C12</f>
        <v>0</v>
      </c>
      <c r="L12" s="98">
        <f ca="1">'M2'!E12</f>
        <v>0</v>
      </c>
      <c r="M12" s="81"/>
      <c r="N12" s="100">
        <f ca="1">J!D12</f>
        <v>0</v>
      </c>
      <c r="O12" s="80">
        <f>J!C12</f>
        <v>0</v>
      </c>
      <c r="P12" s="98">
        <f ca="1">J!E12</f>
        <v>0</v>
      </c>
      <c r="Q12" s="81"/>
      <c r="R12" s="100">
        <f ca="1">G!D12</f>
        <v>0</v>
      </c>
      <c r="S12" s="80">
        <f>G!C12</f>
        <v>0</v>
      </c>
      <c r="T12" s="98">
        <f ca="1">G!E12</f>
        <v>0</v>
      </c>
    </row>
    <row r="13" spans="1:24" x14ac:dyDescent="0.45">
      <c r="A13" s="112">
        <v>45566</v>
      </c>
      <c r="B13" s="79">
        <f>M!B13</f>
        <v>0</v>
      </c>
      <c r="C13" s="80">
        <f>M!C13</f>
        <v>0</v>
      </c>
      <c r="D13" s="98">
        <f>M!D13</f>
        <v>0</v>
      </c>
      <c r="E13" s="81"/>
      <c r="F13" s="100">
        <f>N!B13</f>
        <v>0</v>
      </c>
      <c r="G13" s="80">
        <f>N!C13</f>
        <v>0</v>
      </c>
      <c r="H13" s="98">
        <f>N!D13</f>
        <v>0</v>
      </c>
      <c r="I13" s="81"/>
      <c r="J13" s="100">
        <f ca="1">'M2'!D13</f>
        <v>0</v>
      </c>
      <c r="K13" s="80">
        <f>'M2'!C13</f>
        <v>0</v>
      </c>
      <c r="L13" s="98">
        <f ca="1">'M2'!E13</f>
        <v>0</v>
      </c>
      <c r="M13" s="81"/>
      <c r="N13" s="100">
        <f ca="1">J!D13</f>
        <v>0</v>
      </c>
      <c r="O13" s="80">
        <f>J!C13</f>
        <v>0</v>
      </c>
      <c r="P13" s="98">
        <f ca="1">J!E13</f>
        <v>0</v>
      </c>
      <c r="Q13" s="81"/>
      <c r="R13" s="100">
        <f ca="1">G!D13</f>
        <v>0</v>
      </c>
      <c r="S13" s="80">
        <f>G!C13</f>
        <v>0</v>
      </c>
      <c r="T13" s="98">
        <f ca="1">G!E13</f>
        <v>0</v>
      </c>
    </row>
    <row r="14" spans="1:24" x14ac:dyDescent="0.45">
      <c r="A14" s="112">
        <v>45597</v>
      </c>
      <c r="B14" s="79">
        <f>M!B14</f>
        <v>0</v>
      </c>
      <c r="C14" s="80">
        <f>M!C14</f>
        <v>0</v>
      </c>
      <c r="D14" s="98">
        <f>M!D14</f>
        <v>0</v>
      </c>
      <c r="E14" s="81"/>
      <c r="F14" s="100">
        <f>N!B14</f>
        <v>0</v>
      </c>
      <c r="G14" s="80">
        <f>N!C14</f>
        <v>0</v>
      </c>
      <c r="H14" s="98">
        <f>N!D14</f>
        <v>0</v>
      </c>
      <c r="I14" s="81"/>
      <c r="J14" s="100">
        <f ca="1">'M2'!D14</f>
        <v>0</v>
      </c>
      <c r="K14" s="80">
        <f>'M2'!C14</f>
        <v>0</v>
      </c>
      <c r="L14" s="98">
        <f ca="1">'M2'!E14</f>
        <v>0</v>
      </c>
      <c r="M14" s="81"/>
      <c r="N14" s="100">
        <f ca="1">J!D14</f>
        <v>0</v>
      </c>
      <c r="O14" s="80">
        <f>J!C14</f>
        <v>0</v>
      </c>
      <c r="P14" s="98">
        <f ca="1">J!E14</f>
        <v>0</v>
      </c>
      <c r="Q14" s="81"/>
      <c r="R14" s="100">
        <f ca="1">G!D14</f>
        <v>0</v>
      </c>
      <c r="S14" s="80">
        <f>G!C14</f>
        <v>0</v>
      </c>
      <c r="T14" s="98">
        <f ca="1">G!E14</f>
        <v>0</v>
      </c>
    </row>
    <row r="15" spans="1:24" x14ac:dyDescent="0.45">
      <c r="A15" s="113">
        <v>45627</v>
      </c>
      <c r="B15" s="79">
        <f>M!B15</f>
        <v>0</v>
      </c>
      <c r="C15" s="80">
        <f>M!C15</f>
        <v>0</v>
      </c>
      <c r="D15" s="98">
        <f>M!D15</f>
        <v>0</v>
      </c>
      <c r="E15" s="81"/>
      <c r="F15" s="100">
        <f>N!B15</f>
        <v>0</v>
      </c>
      <c r="G15" s="80">
        <f>N!C15</f>
        <v>0</v>
      </c>
      <c r="H15" s="98">
        <f>N!D15</f>
        <v>0</v>
      </c>
      <c r="I15" s="81"/>
      <c r="J15" s="103">
        <f ca="1">'M2'!D15</f>
        <v>0</v>
      </c>
      <c r="K15" s="104">
        <f>'M2'!C15</f>
        <v>0</v>
      </c>
      <c r="L15" s="105">
        <f ca="1">'M2'!E15</f>
        <v>0</v>
      </c>
      <c r="M15" s="81"/>
      <c r="N15" s="103">
        <f ca="1">J!D15</f>
        <v>0</v>
      </c>
      <c r="O15" s="104">
        <f>J!C15</f>
        <v>0</v>
      </c>
      <c r="P15" s="105">
        <f ca="1">J!E15</f>
        <v>0</v>
      </c>
      <c r="Q15" s="81"/>
      <c r="R15" s="103">
        <f ca="1">G!D15</f>
        <v>0</v>
      </c>
      <c r="S15" s="104">
        <f>G!C15</f>
        <v>0</v>
      </c>
      <c r="T15" s="105">
        <f ca="1">G!E15</f>
        <v>0</v>
      </c>
    </row>
    <row r="16" spans="1:24" x14ac:dyDescent="0.45">
      <c r="A16" s="109" t="s">
        <v>51</v>
      </c>
      <c r="B16" s="110">
        <f>SUM(B4:B15)</f>
        <v>94</v>
      </c>
      <c r="C16" s="107">
        <f>SUM(C4:C15)</f>
        <v>5</v>
      </c>
      <c r="D16" s="108">
        <f>SUM(D4:D15)</f>
        <v>62</v>
      </c>
      <c r="E16" s="81"/>
      <c r="F16" s="106">
        <f>SUM(F4:F15)</f>
        <v>69</v>
      </c>
      <c r="G16" s="107">
        <f>SUM(G4:G15)</f>
        <v>16</v>
      </c>
      <c r="H16" s="108">
        <f>SUM(H4:H15)</f>
        <v>66</v>
      </c>
      <c r="I16" s="82"/>
      <c r="J16" s="106">
        <f ca="1">SUM(J4:J15)</f>
        <v>109.5</v>
      </c>
      <c r="K16" s="107">
        <f>SUM(K4:K15)</f>
        <v>15</v>
      </c>
      <c r="L16" s="108">
        <f ca="1">SUM(L4:L15)</f>
        <v>86.5</v>
      </c>
      <c r="M16" s="82"/>
      <c r="N16" s="106">
        <f ca="1">SUM(N4:N15)</f>
        <v>121.5</v>
      </c>
      <c r="O16" s="107">
        <f>SUM(O4:O15)</f>
        <v>2.5</v>
      </c>
      <c r="P16" s="108">
        <f ca="1">SUM(P4:P15)</f>
        <v>97.5</v>
      </c>
      <c r="Q16" s="82"/>
      <c r="R16" s="106">
        <f ca="1">SUM(R4:R15)</f>
        <v>122</v>
      </c>
      <c r="S16" s="107">
        <f>SUM(S4:S15)</f>
        <v>2</v>
      </c>
      <c r="T16" s="108">
        <f ca="1">SUM(T4:T15)</f>
        <v>122</v>
      </c>
    </row>
    <row r="17" spans="1:20" ht="17.25" customHeight="1" x14ac:dyDescent="0.45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</row>
    <row r="18" spans="1:20" ht="25.5" customHeight="1" x14ac:dyDescent="0.45">
      <c r="A18" s="145" t="s">
        <v>53</v>
      </c>
      <c r="B18" s="147" t="s">
        <v>72</v>
      </c>
      <c r="C18" s="148"/>
      <c r="D18" s="149"/>
      <c r="E18" s="81"/>
      <c r="F18" s="150" t="s">
        <v>34</v>
      </c>
      <c r="G18" s="148"/>
      <c r="H18" s="149"/>
      <c r="I18" s="81"/>
      <c r="J18" s="150" t="s">
        <v>71</v>
      </c>
      <c r="K18" s="148"/>
      <c r="L18" s="149"/>
      <c r="M18" s="81"/>
      <c r="N18" s="150" t="s">
        <v>70</v>
      </c>
      <c r="O18" s="148"/>
      <c r="P18" s="149"/>
      <c r="Q18" s="81"/>
      <c r="R18" s="150" t="s">
        <v>37</v>
      </c>
      <c r="S18" s="148"/>
      <c r="T18" s="149"/>
    </row>
    <row r="19" spans="1:20" x14ac:dyDescent="0.45">
      <c r="A19" s="146"/>
      <c r="B19" s="96" t="s">
        <v>52</v>
      </c>
      <c r="C19" s="90" t="s">
        <v>2</v>
      </c>
      <c r="D19" s="102" t="s">
        <v>3</v>
      </c>
      <c r="E19" s="81"/>
      <c r="F19" s="101" t="s">
        <v>52</v>
      </c>
      <c r="G19" s="90" t="s">
        <v>2</v>
      </c>
      <c r="H19" s="102" t="s">
        <v>3</v>
      </c>
      <c r="I19" s="81"/>
      <c r="J19" s="101" t="s">
        <v>52</v>
      </c>
      <c r="K19" s="90" t="s">
        <v>2</v>
      </c>
      <c r="L19" s="102" t="s">
        <v>3</v>
      </c>
      <c r="M19" s="81"/>
      <c r="N19" s="101" t="s">
        <v>52</v>
      </c>
      <c r="O19" s="90" t="s">
        <v>2</v>
      </c>
      <c r="P19" s="102" t="s">
        <v>3</v>
      </c>
      <c r="Q19" s="81"/>
      <c r="R19" s="101" t="s">
        <v>52</v>
      </c>
      <c r="S19" s="90" t="s">
        <v>2</v>
      </c>
      <c r="T19" s="102" t="s">
        <v>3</v>
      </c>
    </row>
    <row r="20" spans="1:20" x14ac:dyDescent="0.45">
      <c r="A20" s="111">
        <v>45292</v>
      </c>
      <c r="B20" s="79">
        <f>E!B4</f>
        <v>18</v>
      </c>
      <c r="C20" s="80">
        <f>E!C4</f>
        <v>0</v>
      </c>
      <c r="D20" s="98">
        <f>E!D4</f>
        <v>14</v>
      </c>
      <c r="E20" s="81"/>
      <c r="F20" s="100">
        <f>L!B4</f>
        <v>16</v>
      </c>
      <c r="G20" s="80">
        <f>L!C4</f>
        <v>0</v>
      </c>
      <c r="H20" s="98">
        <f>L!D4</f>
        <v>12</v>
      </c>
      <c r="I20" s="81"/>
      <c r="J20" s="100">
        <f>A!B4</f>
        <v>15</v>
      </c>
      <c r="K20" s="80">
        <f>A!C4</f>
        <v>4</v>
      </c>
      <c r="L20" s="98">
        <f>A!D4</f>
        <v>12</v>
      </c>
      <c r="M20" s="81"/>
      <c r="N20" s="100">
        <f ca="1">T!D4</f>
        <v>21</v>
      </c>
      <c r="O20" s="80">
        <f>T!C4</f>
        <v>1</v>
      </c>
      <c r="P20" s="98">
        <f ca="1">T!E4</f>
        <v>17</v>
      </c>
      <c r="Q20" s="81"/>
      <c r="R20" s="100">
        <f ca="1">V!D4</f>
        <v>20</v>
      </c>
      <c r="S20" s="80">
        <f>V!C4</f>
        <v>2</v>
      </c>
      <c r="T20" s="98">
        <f ca="1">V!E4</f>
        <v>16</v>
      </c>
    </row>
    <row r="21" spans="1:20" x14ac:dyDescent="0.45">
      <c r="A21" s="112">
        <v>45323</v>
      </c>
      <c r="B21" s="79">
        <f>E!B5</f>
        <v>17</v>
      </c>
      <c r="C21" s="80">
        <f>E!C5</f>
        <v>0</v>
      </c>
      <c r="D21" s="98">
        <f>E!D5</f>
        <v>13</v>
      </c>
      <c r="E21" s="81"/>
      <c r="F21" s="100">
        <f>L!B5</f>
        <v>15</v>
      </c>
      <c r="G21" s="80">
        <f>L!C5</f>
        <v>0</v>
      </c>
      <c r="H21" s="98">
        <f>L!D5</f>
        <v>12</v>
      </c>
      <c r="I21" s="81"/>
      <c r="J21" s="100">
        <f>A!B5</f>
        <v>19</v>
      </c>
      <c r="K21" s="80">
        <f>A!C5</f>
        <v>0</v>
      </c>
      <c r="L21" s="98">
        <f>A!D5</f>
        <v>16</v>
      </c>
      <c r="M21" s="81"/>
      <c r="N21" s="100">
        <f ca="1">T!D5</f>
        <v>19</v>
      </c>
      <c r="O21" s="80">
        <f>T!C5</f>
        <v>2</v>
      </c>
      <c r="P21" s="98">
        <f ca="1">T!E5</f>
        <v>16</v>
      </c>
      <c r="Q21" s="81"/>
      <c r="R21" s="100">
        <f ca="1">V!D5</f>
        <v>21</v>
      </c>
      <c r="S21" s="80">
        <f>V!C5</f>
        <v>0</v>
      </c>
      <c r="T21" s="98">
        <f ca="1">V!E5</f>
        <v>17</v>
      </c>
    </row>
    <row r="22" spans="1:20" x14ac:dyDescent="0.45">
      <c r="A22" s="112">
        <v>45352</v>
      </c>
      <c r="B22" s="79">
        <f>E!B6</f>
        <v>13</v>
      </c>
      <c r="C22" s="80">
        <f>E!C6</f>
        <v>0</v>
      </c>
      <c r="D22" s="98">
        <f>E!D6</f>
        <v>9</v>
      </c>
      <c r="E22" s="81"/>
      <c r="F22" s="100">
        <f>L!B6</f>
        <v>13</v>
      </c>
      <c r="G22" s="80">
        <f>L!C6</f>
        <v>0</v>
      </c>
      <c r="H22" s="98">
        <f>L!D6</f>
        <v>9</v>
      </c>
      <c r="I22" s="81"/>
      <c r="J22" s="100">
        <f>A!B6</f>
        <v>11</v>
      </c>
      <c r="K22" s="80">
        <f>A!C6</f>
        <v>1</v>
      </c>
      <c r="L22" s="98">
        <f>A!D6</f>
        <v>12</v>
      </c>
      <c r="M22" s="81"/>
      <c r="N22" s="100">
        <f ca="1">T!D6</f>
        <v>21</v>
      </c>
      <c r="O22" s="80">
        <f>T!C6</f>
        <v>0</v>
      </c>
      <c r="P22" s="98">
        <f ca="1">T!E6</f>
        <v>16</v>
      </c>
      <c r="Q22" s="81"/>
      <c r="R22" s="100">
        <f ca="1">V!D6</f>
        <v>17.5</v>
      </c>
      <c r="S22" s="80">
        <f>V!C6</f>
        <v>3.5</v>
      </c>
      <c r="T22" s="98">
        <f ca="1">V!E6</f>
        <v>13.5</v>
      </c>
    </row>
    <row r="23" spans="1:20" x14ac:dyDescent="0.45">
      <c r="A23" s="112">
        <v>45383</v>
      </c>
      <c r="B23" s="79">
        <f>E!B7</f>
        <v>15</v>
      </c>
      <c r="C23" s="80">
        <f>E!C7</f>
        <v>0</v>
      </c>
      <c r="D23" s="98">
        <f>E!D7</f>
        <v>11</v>
      </c>
      <c r="E23" s="81"/>
      <c r="F23" s="100">
        <f>L!B7</f>
        <v>17</v>
      </c>
      <c r="G23" s="80">
        <f>L!C7</f>
        <v>0</v>
      </c>
      <c r="H23" s="98">
        <f>L!D7</f>
        <v>13</v>
      </c>
      <c r="I23" s="81"/>
      <c r="J23" s="100">
        <f>A!B7</f>
        <v>21</v>
      </c>
      <c r="K23" s="80">
        <f>A!C7</f>
        <v>5</v>
      </c>
      <c r="L23" s="98">
        <f>A!D7</f>
        <v>13</v>
      </c>
      <c r="M23" s="81"/>
      <c r="N23" s="100">
        <f ca="1">T!D7</f>
        <v>21</v>
      </c>
      <c r="O23" s="80">
        <f>T!C7</f>
        <v>0</v>
      </c>
      <c r="P23" s="98">
        <f ca="1">T!E7</f>
        <v>17</v>
      </c>
      <c r="Q23" s="81"/>
      <c r="R23" s="100">
        <f ca="1">V!D7</f>
        <v>20.5</v>
      </c>
      <c r="S23" s="80">
        <f>V!C7</f>
        <v>0.5</v>
      </c>
      <c r="T23" s="98">
        <f ca="1">V!E7</f>
        <v>17.5</v>
      </c>
    </row>
    <row r="24" spans="1:20" x14ac:dyDescent="0.45">
      <c r="A24" s="112">
        <v>45413</v>
      </c>
      <c r="B24" s="79">
        <f>E!B8</f>
        <v>15</v>
      </c>
      <c r="C24" s="80">
        <f>E!C8</f>
        <v>0</v>
      </c>
      <c r="D24" s="98">
        <f>E!D8</f>
        <v>11</v>
      </c>
      <c r="E24" s="81"/>
      <c r="F24" s="100">
        <f>L!B8</f>
        <v>12</v>
      </c>
      <c r="G24" s="80">
        <f>L!C8</f>
        <v>0.5</v>
      </c>
      <c r="H24" s="98">
        <f>L!D8</f>
        <v>7</v>
      </c>
      <c r="I24" s="81"/>
      <c r="J24" s="100">
        <f>A!B8</f>
        <v>20</v>
      </c>
      <c r="K24" s="80">
        <f>A!C8</f>
        <v>0</v>
      </c>
      <c r="L24" s="98">
        <f>A!D8</f>
        <v>11</v>
      </c>
      <c r="M24" s="81"/>
      <c r="N24" s="100">
        <f ca="1">T!D8</f>
        <v>18.5</v>
      </c>
      <c r="O24" s="80">
        <f>T!C8</f>
        <v>0.5</v>
      </c>
      <c r="P24" s="98">
        <f ca="1">T!E8</f>
        <v>15.5</v>
      </c>
      <c r="Q24" s="81"/>
      <c r="R24" s="100">
        <f ca="1">V!D8</f>
        <v>18</v>
      </c>
      <c r="S24" s="80">
        <f>V!C8</f>
        <v>1</v>
      </c>
      <c r="T24" s="98">
        <f ca="1">V!E8</f>
        <v>15</v>
      </c>
    </row>
    <row r="25" spans="1:20" x14ac:dyDescent="0.45">
      <c r="A25" s="112">
        <v>45444</v>
      </c>
      <c r="B25" s="79">
        <f>E!B9</f>
        <v>15</v>
      </c>
      <c r="C25" s="80">
        <f>E!C9</f>
        <v>1</v>
      </c>
      <c r="D25" s="98">
        <f>E!D9</f>
        <v>10</v>
      </c>
      <c r="E25" s="81"/>
      <c r="F25" s="100">
        <f>L!B9</f>
        <v>16</v>
      </c>
      <c r="G25" s="80">
        <f>L!C9</f>
        <v>0.5</v>
      </c>
      <c r="H25" s="98">
        <f>L!D9</f>
        <v>11</v>
      </c>
      <c r="I25" s="81"/>
      <c r="J25" s="100">
        <f>A!B9</f>
        <v>20</v>
      </c>
      <c r="K25" s="80">
        <f>A!C9</f>
        <v>2</v>
      </c>
      <c r="L25" s="98">
        <f>A!D9</f>
        <v>18</v>
      </c>
      <c r="M25" s="81"/>
      <c r="N25" s="100">
        <f ca="1">T!D9</f>
        <v>20</v>
      </c>
      <c r="O25" s="80">
        <f>T!C9</f>
        <v>0</v>
      </c>
      <c r="P25" s="98">
        <f ca="1">T!E9</f>
        <v>16</v>
      </c>
      <c r="Q25" s="81"/>
      <c r="R25" s="100">
        <f ca="1">V!D9</f>
        <v>19</v>
      </c>
      <c r="S25" s="80">
        <f>V!C9</f>
        <v>1</v>
      </c>
      <c r="T25" s="98">
        <f ca="1">V!E9</f>
        <v>15</v>
      </c>
    </row>
    <row r="26" spans="1:20" x14ac:dyDescent="0.45">
      <c r="A26" s="112">
        <v>45474</v>
      </c>
      <c r="B26" s="79">
        <f>E!B10</f>
        <v>0</v>
      </c>
      <c r="C26" s="80">
        <f>E!C10</f>
        <v>0</v>
      </c>
      <c r="D26" s="98">
        <f>E!D10</f>
        <v>0</v>
      </c>
      <c r="E26" s="81"/>
      <c r="F26" s="100">
        <f>L!B10</f>
        <v>0</v>
      </c>
      <c r="G26" s="80">
        <f>L!C10</f>
        <v>0</v>
      </c>
      <c r="H26" s="98">
        <f>L!D10</f>
        <v>0</v>
      </c>
      <c r="I26" s="81"/>
      <c r="J26" s="100">
        <f>A!B10</f>
        <v>0</v>
      </c>
      <c r="K26" s="80">
        <f>A!C10</f>
        <v>1</v>
      </c>
      <c r="L26" s="98">
        <f>A!D10</f>
        <v>0</v>
      </c>
      <c r="M26" s="81"/>
      <c r="N26" s="100">
        <f ca="1">T!D10</f>
        <v>0</v>
      </c>
      <c r="O26" s="80">
        <f>T!C10</f>
        <v>0</v>
      </c>
      <c r="P26" s="98">
        <f ca="1">T!E10</f>
        <v>0</v>
      </c>
      <c r="Q26" s="81"/>
      <c r="R26" s="100">
        <f ca="1">V!D10</f>
        <v>0</v>
      </c>
      <c r="S26" s="80">
        <f>V!C10</f>
        <v>0</v>
      </c>
      <c r="T26" s="98">
        <f ca="1">V!E10</f>
        <v>0</v>
      </c>
    </row>
    <row r="27" spans="1:20" x14ac:dyDescent="0.45">
      <c r="A27" s="112">
        <v>45505</v>
      </c>
      <c r="B27" s="79">
        <f>E!B11</f>
        <v>0</v>
      </c>
      <c r="C27" s="80">
        <f>E!C11</f>
        <v>10</v>
      </c>
      <c r="D27" s="98">
        <f>E!D11</f>
        <v>0</v>
      </c>
      <c r="E27" s="81"/>
      <c r="F27" s="100">
        <f>L!B11</f>
        <v>0</v>
      </c>
      <c r="G27" s="80">
        <f>L!C11</f>
        <v>1.5</v>
      </c>
      <c r="H27" s="98">
        <f>L!D11</f>
        <v>0</v>
      </c>
      <c r="I27" s="81"/>
      <c r="J27" s="100">
        <f>A!B11</f>
        <v>0</v>
      </c>
      <c r="K27" s="80">
        <f>A!C11</f>
        <v>9</v>
      </c>
      <c r="L27" s="98">
        <f>A!D11</f>
        <v>0</v>
      </c>
      <c r="M27" s="81"/>
      <c r="N27" s="100">
        <f ca="1">T!D11</f>
        <v>0</v>
      </c>
      <c r="O27" s="80">
        <f>T!C11</f>
        <v>0</v>
      </c>
      <c r="P27" s="98">
        <f ca="1">T!E11</f>
        <v>0</v>
      </c>
      <c r="Q27" s="81"/>
      <c r="R27" s="100">
        <f ca="1">V!D11</f>
        <v>0</v>
      </c>
      <c r="S27" s="80">
        <f>V!C11</f>
        <v>0</v>
      </c>
      <c r="T27" s="98">
        <f ca="1">V!E11</f>
        <v>0</v>
      </c>
    </row>
    <row r="28" spans="1:20" x14ac:dyDescent="0.45">
      <c r="A28" s="112">
        <v>45536</v>
      </c>
      <c r="B28" s="79">
        <f>E!B12</f>
        <v>0</v>
      </c>
      <c r="C28" s="80">
        <f>E!C12</f>
        <v>0</v>
      </c>
      <c r="D28" s="98">
        <f>E!D12</f>
        <v>0</v>
      </c>
      <c r="E28" s="81"/>
      <c r="F28" s="100">
        <f>L!B12</f>
        <v>0</v>
      </c>
      <c r="G28" s="80">
        <f>L!C12</f>
        <v>0</v>
      </c>
      <c r="H28" s="98">
        <f>L!D12</f>
        <v>0</v>
      </c>
      <c r="I28" s="81"/>
      <c r="J28" s="100">
        <f>A!B12</f>
        <v>0</v>
      </c>
      <c r="K28" s="80">
        <f>A!C12</f>
        <v>0</v>
      </c>
      <c r="L28" s="98">
        <f>A!D12</f>
        <v>0</v>
      </c>
      <c r="M28" s="81"/>
      <c r="N28" s="100">
        <f ca="1">T!D12</f>
        <v>0</v>
      </c>
      <c r="O28" s="80">
        <f>T!C12</f>
        <v>0</v>
      </c>
      <c r="P28" s="98">
        <f ca="1">T!E12</f>
        <v>0</v>
      </c>
      <c r="Q28" s="81"/>
      <c r="R28" s="100">
        <f ca="1">V!D12</f>
        <v>0</v>
      </c>
      <c r="S28" s="80">
        <f>V!C12</f>
        <v>0</v>
      </c>
      <c r="T28" s="98">
        <f ca="1">V!E12</f>
        <v>0</v>
      </c>
    </row>
    <row r="29" spans="1:20" x14ac:dyDescent="0.45">
      <c r="A29" s="112">
        <v>45566</v>
      </c>
      <c r="B29" s="79">
        <f>E!B13</f>
        <v>0</v>
      </c>
      <c r="C29" s="80">
        <f>E!C13</f>
        <v>0</v>
      </c>
      <c r="D29" s="98">
        <f>E!D13</f>
        <v>0</v>
      </c>
      <c r="E29" s="81"/>
      <c r="F29" s="100">
        <f>L!B13</f>
        <v>0</v>
      </c>
      <c r="G29" s="80">
        <f>L!C13</f>
        <v>0</v>
      </c>
      <c r="H29" s="98">
        <f>L!D13</f>
        <v>0</v>
      </c>
      <c r="I29" s="81"/>
      <c r="J29" s="100">
        <f>A!B13</f>
        <v>0</v>
      </c>
      <c r="K29" s="80">
        <f>A!C13</f>
        <v>0</v>
      </c>
      <c r="L29" s="98">
        <f>A!D13</f>
        <v>0</v>
      </c>
      <c r="M29" s="81"/>
      <c r="N29" s="100">
        <f ca="1">T!D13</f>
        <v>0</v>
      </c>
      <c r="O29" s="80">
        <f>T!C13</f>
        <v>0</v>
      </c>
      <c r="P29" s="98">
        <f ca="1">T!E13</f>
        <v>0</v>
      </c>
      <c r="Q29" s="81"/>
      <c r="R29" s="100">
        <f ca="1">V!D13</f>
        <v>0</v>
      </c>
      <c r="S29" s="80">
        <f>V!C13</f>
        <v>0</v>
      </c>
      <c r="T29" s="98">
        <f ca="1">V!E13</f>
        <v>0</v>
      </c>
    </row>
    <row r="30" spans="1:20" x14ac:dyDescent="0.45">
      <c r="A30" s="112">
        <v>45597</v>
      </c>
      <c r="B30" s="79">
        <f>E!B14</f>
        <v>0</v>
      </c>
      <c r="C30" s="80">
        <f>E!C14</f>
        <v>0</v>
      </c>
      <c r="D30" s="98">
        <f>E!D14</f>
        <v>0</v>
      </c>
      <c r="E30" s="81"/>
      <c r="F30" s="100">
        <f>L!B14</f>
        <v>0</v>
      </c>
      <c r="G30" s="80">
        <f>L!C14</f>
        <v>0</v>
      </c>
      <c r="H30" s="98">
        <f>L!D14</f>
        <v>0</v>
      </c>
      <c r="I30" s="81"/>
      <c r="J30" s="100">
        <f>A!B14</f>
        <v>0</v>
      </c>
      <c r="K30" s="80">
        <f>A!C14</f>
        <v>0</v>
      </c>
      <c r="L30" s="98">
        <f>A!D14</f>
        <v>0</v>
      </c>
      <c r="M30" s="81"/>
      <c r="N30" s="100">
        <f ca="1">T!D14</f>
        <v>0</v>
      </c>
      <c r="O30" s="80">
        <f>T!C14</f>
        <v>0</v>
      </c>
      <c r="P30" s="98">
        <f ca="1">T!E14</f>
        <v>0</v>
      </c>
      <c r="Q30" s="81"/>
      <c r="R30" s="100">
        <f ca="1">V!D14</f>
        <v>0</v>
      </c>
      <c r="S30" s="80">
        <f>V!C14</f>
        <v>0</v>
      </c>
      <c r="T30" s="98">
        <f ca="1">V!E14</f>
        <v>0</v>
      </c>
    </row>
    <row r="31" spans="1:20" x14ac:dyDescent="0.45">
      <c r="A31" s="113">
        <v>45627</v>
      </c>
      <c r="B31" s="79">
        <f>E!B15</f>
        <v>0</v>
      </c>
      <c r="C31" s="80">
        <f>E!C15</f>
        <v>0</v>
      </c>
      <c r="D31" s="98">
        <f>E!D15</f>
        <v>0</v>
      </c>
      <c r="E31" s="81"/>
      <c r="F31" s="100">
        <f>L!B15</f>
        <v>0</v>
      </c>
      <c r="G31" s="80">
        <f>L!C15</f>
        <v>0</v>
      </c>
      <c r="H31" s="98">
        <f>L!D15</f>
        <v>0</v>
      </c>
      <c r="I31" s="81"/>
      <c r="J31" s="100">
        <f>A!B15</f>
        <v>0</v>
      </c>
      <c r="K31" s="80">
        <f>A!C15</f>
        <v>0</v>
      </c>
      <c r="L31" s="98">
        <f>A!D15</f>
        <v>0</v>
      </c>
      <c r="M31" s="81"/>
      <c r="N31" s="103">
        <f ca="1">T!D15</f>
        <v>0</v>
      </c>
      <c r="O31" s="104">
        <f>T!C15</f>
        <v>0</v>
      </c>
      <c r="P31" s="105">
        <f ca="1">T!E15</f>
        <v>0</v>
      </c>
      <c r="Q31" s="81"/>
      <c r="R31" s="103">
        <f ca="1">V!D15</f>
        <v>0</v>
      </c>
      <c r="S31" s="104">
        <f>V!C15</f>
        <v>0</v>
      </c>
      <c r="T31" s="105">
        <f ca="1">V!E15</f>
        <v>0</v>
      </c>
    </row>
    <row r="32" spans="1:20" x14ac:dyDescent="0.45">
      <c r="A32" s="109" t="s">
        <v>51</v>
      </c>
      <c r="B32" s="110">
        <f>SUM(B20:B31)</f>
        <v>93</v>
      </c>
      <c r="C32" s="107">
        <f>SUM(C20:C31)</f>
        <v>11</v>
      </c>
      <c r="D32" s="108">
        <f>SUM(D20:D31)</f>
        <v>68</v>
      </c>
      <c r="E32" s="82"/>
      <c r="F32" s="106">
        <f>SUM(F20:F31)</f>
        <v>89</v>
      </c>
      <c r="G32" s="107">
        <f>SUM(G20:G31)</f>
        <v>2.5</v>
      </c>
      <c r="H32" s="108">
        <f>SUM(H20:H31)</f>
        <v>64</v>
      </c>
      <c r="I32" s="82"/>
      <c r="J32" s="106">
        <f>SUM(J20:J31)</f>
        <v>106</v>
      </c>
      <c r="K32" s="107">
        <f>SUM(K20:K31)</f>
        <v>22</v>
      </c>
      <c r="L32" s="108">
        <f>SUM(L20:L31)</f>
        <v>82</v>
      </c>
      <c r="M32" s="82"/>
      <c r="N32" s="106">
        <f ca="1">SUM(N20:N31)</f>
        <v>120.5</v>
      </c>
      <c r="O32" s="107">
        <f>SUM(O20:O31)</f>
        <v>3.5</v>
      </c>
      <c r="P32" s="108">
        <f ca="1">SUM(P20:P31)</f>
        <v>97.5</v>
      </c>
      <c r="Q32" s="82"/>
      <c r="R32" s="106">
        <f ca="1">SUM(R20:R31)</f>
        <v>116</v>
      </c>
      <c r="S32" s="107">
        <f>SUM(S20:S31)</f>
        <v>8</v>
      </c>
      <c r="T32" s="108">
        <f ca="1">SUM(T20:T31)</f>
        <v>94</v>
      </c>
    </row>
  </sheetData>
  <mergeCells count="13">
    <mergeCell ref="A1:T1"/>
    <mergeCell ref="A18:A19"/>
    <mergeCell ref="B18:D18"/>
    <mergeCell ref="F18:H18"/>
    <mergeCell ref="J18:L18"/>
    <mergeCell ref="N18:P18"/>
    <mergeCell ref="R18:T18"/>
    <mergeCell ref="B2:D2"/>
    <mergeCell ref="A2:A3"/>
    <mergeCell ref="F2:H2"/>
    <mergeCell ref="J2:L2"/>
    <mergeCell ref="N2:P2"/>
    <mergeCell ref="R2:T2"/>
  </mergeCells>
  <pageMargins left="0.7" right="0.7" top="0.75" bottom="0.75" header="0.3" footer="0.3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3FE27DC-9908-4014-8B41-5D93D3983257}">
            <xm:f>Réglages!$B$1="Oui"</xm:f>
            <x14:dxf>
              <fill>
                <patternFill>
                  <bgColor rgb="FFFFFF00"/>
                </patternFill>
              </fill>
            </x14:dxf>
          </x14:cfRule>
          <xm:sqref>A4:D4 F4:H4 J4:L4 N4:P4 R4:T4 R20:T20 N20:P20 J20:L20 F20:H20 A20:D20</xm:sqref>
        </x14:conditionalFormatting>
        <x14:conditionalFormatting xmlns:xm="http://schemas.microsoft.com/office/excel/2006/main">
          <x14:cfRule type="expression" priority="11" id="{34DE4A96-2190-4AA7-A09D-21BCCEFC5A20}">
            <xm:f>Réglages!$B$2="Oui"</xm:f>
            <x14:dxf>
              <fill>
                <patternFill>
                  <bgColor rgb="FFFFFF00"/>
                </patternFill>
              </fill>
            </x14:dxf>
          </x14:cfRule>
          <xm:sqref>A5:D5 F5:H5 J5:L5 N5:P5 R5:T5 A21:D21 F21:H21 J21:L21 N21:P21 R21:T21</xm:sqref>
        </x14:conditionalFormatting>
        <x14:conditionalFormatting xmlns:xm="http://schemas.microsoft.com/office/excel/2006/main">
          <x14:cfRule type="expression" priority="10" id="{38A567DF-0E1E-4327-BD06-49D900A7ECE0}">
            <xm:f>Réglages!$B$3="Oui"</xm:f>
            <x14:dxf>
              <fill>
                <patternFill>
                  <bgColor rgb="FFFFFF00"/>
                </patternFill>
              </fill>
            </x14:dxf>
          </x14:cfRule>
          <xm:sqref>A6:D6 J6:L6 N6:P6 R6:T6 A22:D22 F22:H22 J22:L22 N22:P22 R22:T22 F6:H6</xm:sqref>
        </x14:conditionalFormatting>
        <x14:conditionalFormatting xmlns:xm="http://schemas.microsoft.com/office/excel/2006/main">
          <x14:cfRule type="expression" priority="9" id="{12B38DD9-C9CA-490E-9F8F-F8C9FD8BA8F5}">
            <xm:f>Réglages!$B$4="Oui"</xm:f>
            <x14:dxf>
              <fill>
                <patternFill>
                  <bgColor rgb="FFFFFF00"/>
                </patternFill>
              </fill>
            </x14:dxf>
          </x14:cfRule>
          <xm:sqref>A7:D7 J7:L7 N7:P7 R7:T7 A23:D23 F23:H23 J23:L23 N23:P23 R23:T23 F7:H7</xm:sqref>
        </x14:conditionalFormatting>
        <x14:conditionalFormatting xmlns:xm="http://schemas.microsoft.com/office/excel/2006/main">
          <x14:cfRule type="expression" priority="8" id="{15A1F821-71D6-4E66-9BD3-7F347F2BABB2}">
            <xm:f>Réglages!$B$5="Oui"</xm:f>
            <x14:dxf>
              <fill>
                <patternFill>
                  <bgColor rgb="FFFFFF00"/>
                </patternFill>
              </fill>
            </x14:dxf>
          </x14:cfRule>
          <xm:sqref>A8:D8 J8:L8 N8:P8 R8:T8 A24:D24 F24:H24 J24:L24 N24:P24 R24:T24 F8:H8</xm:sqref>
        </x14:conditionalFormatting>
        <x14:conditionalFormatting xmlns:xm="http://schemas.microsoft.com/office/excel/2006/main">
          <x14:cfRule type="expression" priority="7" id="{5010DAB9-424B-4960-82F5-7C2E9203E1C8}">
            <xm:f>Réglages!$B$6="Oui"</xm:f>
            <x14:dxf>
              <fill>
                <patternFill>
                  <bgColor rgb="FFFFFF00"/>
                </patternFill>
              </fill>
            </x14:dxf>
          </x14:cfRule>
          <xm:sqref>A9:D9 J9:L9 N9:P9 R9:T9 A25:D25 F25:H25 J25:L25 N25:P25 R25:T25 F9:H9</xm:sqref>
        </x14:conditionalFormatting>
        <x14:conditionalFormatting xmlns:xm="http://schemas.microsoft.com/office/excel/2006/main">
          <x14:cfRule type="expression" priority="6" id="{308CEB91-2EE6-488B-923C-B31D9AD72C09}">
            <xm:f>Réglages!$B$7="Oui"</xm:f>
            <x14:dxf>
              <fill>
                <patternFill>
                  <bgColor rgb="FFFFFF00"/>
                </patternFill>
              </fill>
            </x14:dxf>
          </x14:cfRule>
          <xm:sqref>A10:D10 J10:L10 N10:P10 R10:T10 A26:D26 F26:H26 J26:L26 N26:P26 R26:T26 F10:H10</xm:sqref>
        </x14:conditionalFormatting>
        <x14:conditionalFormatting xmlns:xm="http://schemas.microsoft.com/office/excel/2006/main">
          <x14:cfRule type="expression" priority="5" id="{56EDC62A-CE9E-4235-913E-06362E4AF270}">
            <xm:f>Réglages!$B$8="Oui"</xm:f>
            <x14:dxf>
              <fill>
                <patternFill>
                  <bgColor rgb="FFFFFF00"/>
                </patternFill>
              </fill>
            </x14:dxf>
          </x14:cfRule>
          <xm:sqref>A11:D11 F11:H11 J11:L11 N11:P11 R11:T11 A27:D27 F27:H27 J27:L27 N27:P27 R27:T27</xm:sqref>
        </x14:conditionalFormatting>
        <x14:conditionalFormatting xmlns:xm="http://schemas.microsoft.com/office/excel/2006/main">
          <x14:cfRule type="expression" priority="4" id="{BE122A18-5C20-41C2-BA6F-9D72CAAFDD04}">
            <xm:f>Réglages!$B$9="Oui"</xm:f>
            <x14:dxf>
              <fill>
                <patternFill>
                  <bgColor rgb="FFFFFF00"/>
                </patternFill>
              </fill>
            </x14:dxf>
          </x14:cfRule>
          <xm:sqref>A12:D12 A12:D12 J12:L12 N12:P12 R12:T12 A28:D28 F28:H28 J28:L28 N28:P28 R28:T28 F12:H12 J12:L12 N12:P12 R12:T12 A28:D28 F28:H28 J28:L28 N28:P28 R28:T28</xm:sqref>
        </x14:conditionalFormatting>
        <x14:conditionalFormatting xmlns:xm="http://schemas.microsoft.com/office/excel/2006/main">
          <x14:cfRule type="expression" priority="3" id="{F5629777-386F-4205-BCAB-8A6FCDAE3E11}">
            <xm:f>Réglages!$B$10="Oui"</xm:f>
            <x14:dxf>
              <fill>
                <patternFill>
                  <bgColor rgb="FFFFFF00"/>
                </patternFill>
              </fill>
            </x14:dxf>
          </x14:cfRule>
          <xm:sqref>A13:D13 A13:D13 J13:L13 N13:P13 R13:T13 A29:D29 F29:H29 J29:L29 N29:P29 R29:T29 F13:H13 J13:L13 N13:P13 R13:T13 A29:D29 F29:H29 J29:L29 N29:P29 R29:T29</xm:sqref>
        </x14:conditionalFormatting>
        <x14:conditionalFormatting xmlns:xm="http://schemas.microsoft.com/office/excel/2006/main">
          <x14:cfRule type="expression" priority="2" id="{38F9149B-CCD5-408E-B258-1494BDF53492}">
            <xm:f>Réglages!$B$11="Oui"</xm:f>
            <x14:dxf>
              <fill>
                <patternFill>
                  <bgColor rgb="FFFFFF00"/>
                </patternFill>
              </fill>
            </x14:dxf>
          </x14:cfRule>
          <xm:sqref>A14:D14 A14:D14 J14:L14 N14:P14 R14:T14 A30:D30 F30:H30 J30:L30 N30:P30 R30:T30 F14:H14 J14:L14 N14:P14 R14:T14 A30:D30 F30:H30 J30:L30 N30:P30 R30:T30</xm:sqref>
        </x14:conditionalFormatting>
        <x14:conditionalFormatting xmlns:xm="http://schemas.microsoft.com/office/excel/2006/main">
          <x14:cfRule type="expression" priority="1" id="{73C1A1CF-EAC8-4C48-B2B5-59E702B82A5E}">
            <xm:f>Réglages!$B$12="Oui"</xm:f>
            <x14:dxf>
              <fill>
                <patternFill>
                  <bgColor rgb="FFFFFF00"/>
                </patternFill>
              </fill>
            </x14:dxf>
          </x14:cfRule>
          <xm:sqref>A15:D15 F15:H15 J15:L15 N15:P15 R15:T15 A31:D31 F31:H31 J31:L31 N31:P31 R31:T31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A798-AC15-4998-AA2B-561DD08CDC34}">
  <sheetPr codeName="Feuil19">
    <tabColor rgb="FF99FF66"/>
    <pageSetUpPr fitToPage="1"/>
  </sheetPr>
  <dimension ref="A1:AK44"/>
  <sheetViews>
    <sheetView showGridLines="0" zoomScale="70" zoomScaleNormal="70" zoomScaleSheetLayoutView="70" zoomScalePageLayoutView="40" workbookViewId="0">
      <selection activeCell="B3" sqref="B3"/>
    </sheetView>
  </sheetViews>
  <sheetFormatPr baseColWidth="10" defaultColWidth="9.140625" defaultRowHeight="19.5" x14ac:dyDescent="0.25"/>
  <cols>
    <col min="1" max="5" width="15.7109375" style="37" customWidth="1"/>
    <col min="6" max="6" width="13.140625" style="37" customWidth="1"/>
    <col min="7" max="31" width="5.28515625" style="37" customWidth="1"/>
    <col min="32" max="32" width="30.7109375" style="37" customWidth="1"/>
    <col min="33" max="33" width="15.7109375" style="41" customWidth="1"/>
    <col min="34" max="35" width="15.7109375" style="37" customWidth="1"/>
    <col min="36" max="38" width="16.85546875" style="37" customWidth="1"/>
    <col min="39" max="16384" width="9.140625" style="37"/>
  </cols>
  <sheetData>
    <row r="1" spans="1:36" ht="20.25" thickBot="1" x14ac:dyDescent="0.3">
      <c r="B1" s="157" t="s">
        <v>57</v>
      </c>
      <c r="C1" s="157"/>
      <c r="D1" s="157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6" x14ac:dyDescent="0.45">
      <c r="A2" s="38"/>
      <c r="B2" s="157"/>
      <c r="C2" s="157"/>
      <c r="D2" s="157"/>
      <c r="F2" s="158">
        <v>2024</v>
      </c>
      <c r="G2" s="51"/>
      <c r="H2" s="154">
        <f>DATE($F$2,1,1)</f>
        <v>45292</v>
      </c>
      <c r="I2" s="155"/>
      <c r="J2" s="155"/>
      <c r="K2" s="155"/>
      <c r="L2" s="155"/>
      <c r="M2" s="155"/>
      <c r="N2" s="156"/>
      <c r="O2" s="51"/>
      <c r="P2" s="154">
        <f>DATE($F$2,2,1)</f>
        <v>45323</v>
      </c>
      <c r="Q2" s="155"/>
      <c r="R2" s="155"/>
      <c r="S2" s="155"/>
      <c r="T2" s="155"/>
      <c r="U2" s="155"/>
      <c r="V2" s="156"/>
      <c r="W2" s="51"/>
      <c r="X2" s="154">
        <f>DATE($F$2,3,1)</f>
        <v>45352</v>
      </c>
      <c r="Y2" s="155"/>
      <c r="Z2" s="155"/>
      <c r="AA2" s="155"/>
      <c r="AB2" s="155"/>
      <c r="AC2" s="155"/>
      <c r="AD2" s="156"/>
      <c r="AE2" s="51"/>
      <c r="AF2" s="84" t="s">
        <v>54</v>
      </c>
      <c r="AG2" s="77"/>
      <c r="AH2" s="43"/>
    </row>
    <row r="3" spans="1:36" s="50" customFormat="1" x14ac:dyDescent="0.45">
      <c r="A3" s="38"/>
      <c r="B3" s="139" t="s">
        <v>52</v>
      </c>
      <c r="C3" s="140" t="s">
        <v>2</v>
      </c>
      <c r="D3" s="140" t="s">
        <v>3</v>
      </c>
      <c r="F3" s="159"/>
      <c r="G3" s="43"/>
      <c r="H3" s="44" t="s">
        <v>34</v>
      </c>
      <c r="I3" s="45" t="s">
        <v>35</v>
      </c>
      <c r="J3" s="45" t="s">
        <v>35</v>
      </c>
      <c r="K3" s="45" t="s">
        <v>36</v>
      </c>
      <c r="L3" s="45" t="s">
        <v>37</v>
      </c>
      <c r="M3" s="45" t="s">
        <v>38</v>
      </c>
      <c r="N3" s="46" t="s">
        <v>39</v>
      </c>
      <c r="O3" s="43"/>
      <c r="P3" s="44" t="s">
        <v>34</v>
      </c>
      <c r="Q3" s="45" t="s">
        <v>35</v>
      </c>
      <c r="R3" s="45" t="s">
        <v>35</v>
      </c>
      <c r="S3" s="45" t="s">
        <v>36</v>
      </c>
      <c r="T3" s="45" t="s">
        <v>37</v>
      </c>
      <c r="U3" s="45" t="s">
        <v>38</v>
      </c>
      <c r="V3" s="46" t="s">
        <v>39</v>
      </c>
      <c r="W3" s="43"/>
      <c r="X3" s="44" t="s">
        <v>34</v>
      </c>
      <c r="Y3" s="45" t="s">
        <v>35</v>
      </c>
      <c r="Z3" s="45" t="s">
        <v>35</v>
      </c>
      <c r="AA3" s="45" t="s">
        <v>36</v>
      </c>
      <c r="AB3" s="45" t="s">
        <v>37</v>
      </c>
      <c r="AC3" s="45" t="s">
        <v>38</v>
      </c>
      <c r="AD3" s="46" t="s">
        <v>39</v>
      </c>
      <c r="AE3" s="43"/>
      <c r="AF3" s="47" t="s">
        <v>40</v>
      </c>
      <c r="AG3" s="48">
        <f>+DATE(ANNEE,1,1)</f>
        <v>45292</v>
      </c>
      <c r="AH3" s="49"/>
    </row>
    <row r="4" spans="1:36" x14ac:dyDescent="0.45">
      <c r="A4" s="92">
        <v>45292</v>
      </c>
      <c r="B4" s="125">
        <v>18</v>
      </c>
      <c r="C4" s="126">
        <f>IF(MONTH(AG27)=1,AI27,0)
+IF(MONTH(AG28)=1,AI28,0)
+IF(MONTH(AG29)=1,AI29,0)
+IF(MONTH(AG30)=1,AI30,0)
+IF(MONTH(AG31)=1,AI31,0)
+IF(MONTH(AG32)=1,AI32,0)
+IF(MONTH(AG33)=1,AI33,0)
+IF(MONTH(AG34)=1,AI34,0)
+IF(MONTH(AG35)=1,AI35,0)
+IF(MONTH(AG36)=1,AI36,0)</f>
        <v>1</v>
      </c>
      <c r="D4" s="127">
        <v>13</v>
      </c>
      <c r="E4" s="55"/>
      <c r="F4" s="159"/>
      <c r="G4" s="51"/>
      <c r="H4" s="120">
        <f>DATE($F$2,MONTH(H2),1-MOD(6+WEEKDAY(H2)-1,7))</f>
        <v>45292</v>
      </c>
      <c r="I4" s="53">
        <f t="shared" ref="I4:N9" si="0">+H4+1</f>
        <v>45293</v>
      </c>
      <c r="J4" s="53">
        <f t="shared" si="0"/>
        <v>45294</v>
      </c>
      <c r="K4" s="53">
        <f t="shared" si="0"/>
        <v>45295</v>
      </c>
      <c r="L4" s="53">
        <f t="shared" si="0"/>
        <v>45296</v>
      </c>
      <c r="M4" s="53">
        <f t="shared" si="0"/>
        <v>45297</v>
      </c>
      <c r="N4" s="54">
        <f t="shared" si="0"/>
        <v>45298</v>
      </c>
      <c r="O4" s="51"/>
      <c r="P4" s="52">
        <f>DATE($F$2,MONTH(P2),1-MOD(6+WEEKDAY(P2)-1,7))</f>
        <v>45320</v>
      </c>
      <c r="Q4" s="53">
        <f t="shared" ref="Q4:V9" si="1">+P4+1</f>
        <v>45321</v>
      </c>
      <c r="R4" s="53">
        <f t="shared" si="1"/>
        <v>45322</v>
      </c>
      <c r="S4" s="53">
        <f t="shared" si="1"/>
        <v>45323</v>
      </c>
      <c r="T4" s="53">
        <f t="shared" si="1"/>
        <v>45324</v>
      </c>
      <c r="U4" s="53">
        <f t="shared" si="1"/>
        <v>45325</v>
      </c>
      <c r="V4" s="54">
        <f t="shared" si="1"/>
        <v>45326</v>
      </c>
      <c r="W4" s="51"/>
      <c r="X4" s="52">
        <f>DATE($F$2,MONTH(X2),1-MOD(6+WEEKDAY(X2)-1,7))</f>
        <v>45348</v>
      </c>
      <c r="Y4" s="53">
        <f t="shared" ref="Y4:AD9" si="2">+X4+1</f>
        <v>45349</v>
      </c>
      <c r="Z4" s="53">
        <f t="shared" si="2"/>
        <v>45350</v>
      </c>
      <c r="AA4" s="53">
        <f t="shared" si="2"/>
        <v>45351</v>
      </c>
      <c r="AB4" s="53">
        <f t="shared" si="2"/>
        <v>45352</v>
      </c>
      <c r="AC4" s="53">
        <f t="shared" si="2"/>
        <v>45353</v>
      </c>
      <c r="AD4" s="54">
        <f t="shared" si="2"/>
        <v>45354</v>
      </c>
      <c r="AE4" s="51"/>
      <c r="AF4" s="47" t="s">
        <v>41</v>
      </c>
      <c r="AG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H4" s="49"/>
    </row>
    <row r="5" spans="1:36" x14ac:dyDescent="0.45">
      <c r="A5" s="93">
        <v>45323</v>
      </c>
      <c r="B5" s="114">
        <v>17</v>
      </c>
      <c r="C5" s="30">
        <f>IF(MONTH(AG27)=2,AI27,0)
+IF(MONTH(AG28)=2,AI28,0)
+IF(MONTH(AG29)=2,AI29,0)
+IF(MONTH(AG30)=2,AI30,0)
+IF(MONTH(AG31)=2,AI31,0)
+IF(MONTH(AG32)=2,AI32,0)
+IF(MONTH(AG33)=2,AI33,0)
+IF(MONTH(AG34)=2,AI34,0)
+IF(MONTH(AG35)=2,AI35,0)
+IF(MONTH(AG36)=2,AI36,0)</f>
        <v>0</v>
      </c>
      <c r="D5" s="25">
        <v>9</v>
      </c>
      <c r="E5" s="55"/>
      <c r="F5" s="159"/>
      <c r="G5" s="51"/>
      <c r="H5" s="52">
        <f>+N4+1</f>
        <v>45299</v>
      </c>
      <c r="I5" s="53">
        <f t="shared" si="0"/>
        <v>45300</v>
      </c>
      <c r="J5" s="53">
        <f t="shared" si="0"/>
        <v>45301</v>
      </c>
      <c r="K5" s="53">
        <f t="shared" si="0"/>
        <v>45302</v>
      </c>
      <c r="L5" s="53">
        <f t="shared" si="0"/>
        <v>45303</v>
      </c>
      <c r="M5" s="53">
        <f t="shared" si="0"/>
        <v>45304</v>
      </c>
      <c r="N5" s="54">
        <f t="shared" si="0"/>
        <v>45305</v>
      </c>
      <c r="O5" s="51"/>
      <c r="P5" s="52">
        <f>+V4+1</f>
        <v>45327</v>
      </c>
      <c r="Q5" s="53">
        <f t="shared" si="1"/>
        <v>45328</v>
      </c>
      <c r="R5" s="53">
        <f t="shared" si="1"/>
        <v>45329</v>
      </c>
      <c r="S5" s="53">
        <f t="shared" si="1"/>
        <v>45330</v>
      </c>
      <c r="T5" s="53">
        <f t="shared" si="1"/>
        <v>45331</v>
      </c>
      <c r="U5" s="53">
        <f t="shared" si="1"/>
        <v>45332</v>
      </c>
      <c r="V5" s="54">
        <f t="shared" si="1"/>
        <v>45333</v>
      </c>
      <c r="W5" s="51"/>
      <c r="X5" s="52">
        <f>+AD4+1</f>
        <v>45355</v>
      </c>
      <c r="Y5" s="53">
        <f t="shared" si="2"/>
        <v>45356</v>
      </c>
      <c r="Z5" s="53">
        <f t="shared" si="2"/>
        <v>45357</v>
      </c>
      <c r="AA5" s="53">
        <f t="shared" si="2"/>
        <v>45358</v>
      </c>
      <c r="AB5" s="53">
        <f t="shared" si="2"/>
        <v>45359</v>
      </c>
      <c r="AC5" s="53">
        <f t="shared" si="2"/>
        <v>45360</v>
      </c>
      <c r="AD5" s="54">
        <f t="shared" si="2"/>
        <v>45361</v>
      </c>
      <c r="AE5" s="51"/>
      <c r="AF5" s="47" t="s">
        <v>42</v>
      </c>
      <c r="AG5" s="48">
        <f>+DATE(ANNEE,5,1)</f>
        <v>45413</v>
      </c>
      <c r="AH5" s="49"/>
    </row>
    <row r="6" spans="1:36" x14ac:dyDescent="0.45">
      <c r="A6" s="92">
        <v>45352</v>
      </c>
      <c r="B6" s="114">
        <v>13</v>
      </c>
      <c r="C6" s="30">
        <f>IF(MONTH(AG27)=3,AI27,0)
+IF(MONTH(AG28)=3,AI28,0)
+IF(MONTH(AG29)=3,AI29,0)
+IF(MONTH(AG30)=3,AI30,0)
+IF(MONTH(AG31)=3,AI31,0)
+IF(MONTH(AG32)=3,AI32,0)
+IF(MONTH(AG33)=3,AI33,0)
+IF(MONTH(AG34)=3,AI34,0)
+IF(MONTH(AG35)=3,AI35,0)
+IF(MONTH(AG36)=3,AI36,0)</f>
        <v>0</v>
      </c>
      <c r="D6" s="25">
        <v>9</v>
      </c>
      <c r="F6" s="159"/>
      <c r="G6" s="51"/>
      <c r="H6" s="52">
        <f>+N5+1</f>
        <v>45306</v>
      </c>
      <c r="I6" s="53">
        <f t="shared" si="0"/>
        <v>45307</v>
      </c>
      <c r="J6" s="53">
        <f t="shared" si="0"/>
        <v>45308</v>
      </c>
      <c r="K6" s="53">
        <f t="shared" si="0"/>
        <v>45309</v>
      </c>
      <c r="L6" s="53">
        <f t="shared" si="0"/>
        <v>45310</v>
      </c>
      <c r="M6" s="53">
        <f t="shared" si="0"/>
        <v>45311</v>
      </c>
      <c r="N6" s="54">
        <f t="shared" si="0"/>
        <v>45312</v>
      </c>
      <c r="O6" s="51"/>
      <c r="P6" s="52">
        <f>+V5+1</f>
        <v>45334</v>
      </c>
      <c r="Q6" s="53">
        <f t="shared" si="1"/>
        <v>45335</v>
      </c>
      <c r="R6" s="53">
        <f t="shared" si="1"/>
        <v>45336</v>
      </c>
      <c r="S6" s="53">
        <f t="shared" si="1"/>
        <v>45337</v>
      </c>
      <c r="T6" s="53">
        <f t="shared" si="1"/>
        <v>45338</v>
      </c>
      <c r="U6" s="53">
        <f t="shared" si="1"/>
        <v>45339</v>
      </c>
      <c r="V6" s="54">
        <f t="shared" si="1"/>
        <v>45340</v>
      </c>
      <c r="W6" s="51"/>
      <c r="X6" s="52">
        <f>+AD5+1</f>
        <v>45362</v>
      </c>
      <c r="Y6" s="53">
        <f t="shared" si="2"/>
        <v>45363</v>
      </c>
      <c r="Z6" s="53">
        <f t="shared" si="2"/>
        <v>45364</v>
      </c>
      <c r="AA6" s="53">
        <f t="shared" si="2"/>
        <v>45365</v>
      </c>
      <c r="AB6" s="53">
        <f t="shared" si="2"/>
        <v>45366</v>
      </c>
      <c r="AC6" s="53">
        <f t="shared" si="2"/>
        <v>45367</v>
      </c>
      <c r="AD6" s="54">
        <f t="shared" si="2"/>
        <v>45368</v>
      </c>
      <c r="AE6" s="51"/>
      <c r="AF6" s="47" t="s">
        <v>43</v>
      </c>
      <c r="AG6" s="48">
        <f>+DATE(ANNEE,5,8)</f>
        <v>45420</v>
      </c>
      <c r="AH6" s="49"/>
    </row>
    <row r="7" spans="1:36" x14ac:dyDescent="0.45">
      <c r="A7" s="93">
        <v>45383</v>
      </c>
      <c r="B7" s="114">
        <v>15</v>
      </c>
      <c r="C7" s="30">
        <f>IF(MONTH(AG27)=4,AI27,0)
+IF(MONTH(AG28)=4,AI28,0)
+IF(MONTH(AG29)=4,AI29,0)
+IF(MONTH(AG30)=4,AI30,0)
+IF(MONTH(AG31)=4,AI31,0)
+IF(MONTH(AG32)=4,AI32,0)
+IF(MONTH(AG33)=4,AI33,0)
+IF(MONTH(AG34)=4,AI34,0)
+IF(MONTH(AG35)=4,AI35,0)
+IF(MONTH(AG36)=4,AI36,0)</f>
        <v>0</v>
      </c>
      <c r="D7" s="25">
        <v>14</v>
      </c>
      <c r="F7" s="159"/>
      <c r="G7" s="51"/>
      <c r="H7" s="52">
        <f>+N6+1</f>
        <v>45313</v>
      </c>
      <c r="I7" s="53">
        <f t="shared" si="0"/>
        <v>45314</v>
      </c>
      <c r="J7" s="53">
        <f t="shared" si="0"/>
        <v>45315</v>
      </c>
      <c r="K7" s="53">
        <f t="shared" si="0"/>
        <v>45316</v>
      </c>
      <c r="L7" s="53">
        <f t="shared" si="0"/>
        <v>45317</v>
      </c>
      <c r="M7" s="53">
        <f t="shared" si="0"/>
        <v>45318</v>
      </c>
      <c r="N7" s="54">
        <f t="shared" si="0"/>
        <v>45319</v>
      </c>
      <c r="O7" s="51"/>
      <c r="P7" s="52">
        <f>+V6+1</f>
        <v>45341</v>
      </c>
      <c r="Q7" s="53">
        <f t="shared" si="1"/>
        <v>45342</v>
      </c>
      <c r="R7" s="53">
        <f t="shared" si="1"/>
        <v>45343</v>
      </c>
      <c r="S7" s="53">
        <f t="shared" si="1"/>
        <v>45344</v>
      </c>
      <c r="T7" s="53">
        <f t="shared" si="1"/>
        <v>45345</v>
      </c>
      <c r="U7" s="53">
        <f t="shared" si="1"/>
        <v>45346</v>
      </c>
      <c r="V7" s="54">
        <f t="shared" si="1"/>
        <v>45347</v>
      </c>
      <c r="W7" s="51"/>
      <c r="X7" s="52">
        <f>+AD6+1</f>
        <v>45369</v>
      </c>
      <c r="Y7" s="53">
        <f t="shared" si="2"/>
        <v>45370</v>
      </c>
      <c r="Z7" s="53">
        <f t="shared" si="2"/>
        <v>45371</v>
      </c>
      <c r="AA7" s="53">
        <f t="shared" si="2"/>
        <v>45372</v>
      </c>
      <c r="AB7" s="53">
        <f t="shared" si="2"/>
        <v>45373</v>
      </c>
      <c r="AC7" s="53">
        <f t="shared" si="2"/>
        <v>45374</v>
      </c>
      <c r="AD7" s="54">
        <f t="shared" si="2"/>
        <v>45375</v>
      </c>
      <c r="AE7" s="51"/>
      <c r="AF7" s="47" t="s">
        <v>44</v>
      </c>
      <c r="AG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H7" s="49"/>
    </row>
    <row r="8" spans="1:36" x14ac:dyDescent="0.45">
      <c r="A8" s="92">
        <v>45413</v>
      </c>
      <c r="B8" s="114">
        <v>15</v>
      </c>
      <c r="C8" s="30">
        <f>IF(MONTH(AG27)=5,AI27,0)
+IF(MONTH(AG28)=5,AI28,0)
+IF(MONTH(AG29)=5,AI29,0)
+IF(MONTH(AG30)=5,AI30,0)
+IF(MONTH(AG31)=5,AI31,0)
+IF(MONTH(AG32)=5,AI32,0)
+IF(MONTH(AG33)=5,AI33,0)
+IF(MONTH(AG34)=5,AI34,0)
+IF(MONTH(AG35)=5,AI35,0)
+IF(MONTH(AG36)=5,AI36,0)</f>
        <v>4</v>
      </c>
      <c r="D8" s="25">
        <v>5</v>
      </c>
      <c r="F8" s="159"/>
      <c r="G8" s="51"/>
      <c r="H8" s="52">
        <f>+N7+1</f>
        <v>45320</v>
      </c>
      <c r="I8" s="53">
        <f t="shared" si="0"/>
        <v>45321</v>
      </c>
      <c r="J8" s="53">
        <f t="shared" si="0"/>
        <v>45322</v>
      </c>
      <c r="K8" s="53">
        <f t="shared" si="0"/>
        <v>45323</v>
      </c>
      <c r="L8" s="53">
        <f t="shared" si="0"/>
        <v>45324</v>
      </c>
      <c r="M8" s="53">
        <f t="shared" si="0"/>
        <v>45325</v>
      </c>
      <c r="N8" s="54">
        <f t="shared" si="0"/>
        <v>45326</v>
      </c>
      <c r="O8" s="51"/>
      <c r="P8" s="52">
        <f>+V7+1</f>
        <v>45348</v>
      </c>
      <c r="Q8" s="53">
        <f t="shared" si="1"/>
        <v>45349</v>
      </c>
      <c r="R8" s="53">
        <f t="shared" si="1"/>
        <v>45350</v>
      </c>
      <c r="S8" s="53">
        <f t="shared" si="1"/>
        <v>45351</v>
      </c>
      <c r="T8" s="53">
        <f t="shared" si="1"/>
        <v>45352</v>
      </c>
      <c r="U8" s="53">
        <f t="shared" si="1"/>
        <v>45353</v>
      </c>
      <c r="V8" s="54">
        <f t="shared" si="1"/>
        <v>45354</v>
      </c>
      <c r="W8" s="51"/>
      <c r="X8" s="52">
        <f>+AD7+1</f>
        <v>45376</v>
      </c>
      <c r="Y8" s="53">
        <f t="shared" si="2"/>
        <v>45377</v>
      </c>
      <c r="Z8" s="53">
        <f t="shared" si="2"/>
        <v>45378</v>
      </c>
      <c r="AA8" s="53">
        <f t="shared" si="2"/>
        <v>45379</v>
      </c>
      <c r="AB8" s="53">
        <f t="shared" si="2"/>
        <v>45380</v>
      </c>
      <c r="AC8" s="53">
        <f t="shared" si="2"/>
        <v>45381</v>
      </c>
      <c r="AD8" s="54">
        <f t="shared" si="2"/>
        <v>45382</v>
      </c>
      <c r="AE8" s="51"/>
      <c r="AF8" s="47" t="s">
        <v>45</v>
      </c>
      <c r="AG8" s="48">
        <f>+DATE(ANNEE,7,14)</f>
        <v>45487</v>
      </c>
      <c r="AH8" s="49"/>
      <c r="AJ8" s="55"/>
    </row>
    <row r="9" spans="1:36" ht="20.25" thickBot="1" x14ac:dyDescent="0.5">
      <c r="A9" s="93">
        <v>45444</v>
      </c>
      <c r="B9" s="114">
        <v>16</v>
      </c>
      <c r="C9" s="30">
        <f>IF(MONTH(AG27)=6,AI27,0)
+IF(MONTH(AG28)=6,AI28,0)
+IF(MONTH(AG29)=6,AI29,0)
+IF(MONTH(AG30)=6,AI30,0)
+IF(MONTH(AG31)=6,AI31,0)
+IF(MONTH(AG32)=6,AI32,0)
+IF(MONTH(AG33)=6,AI33,0)
+IF(MONTH(AG34)=6,AI34,0)
+IF(MONTH(AG35)=6,AI35,0)
+IF(MONTH(AG36)=6,AI36,0)</f>
        <v>0</v>
      </c>
      <c r="D9" s="25">
        <v>12</v>
      </c>
      <c r="F9" s="159"/>
      <c r="G9" s="51"/>
      <c r="H9" s="56">
        <f>+N8+1</f>
        <v>45327</v>
      </c>
      <c r="I9" s="57">
        <f t="shared" si="0"/>
        <v>45328</v>
      </c>
      <c r="J9" s="57">
        <f t="shared" si="0"/>
        <v>45329</v>
      </c>
      <c r="K9" s="57">
        <f t="shared" si="0"/>
        <v>45330</v>
      </c>
      <c r="L9" s="57">
        <f t="shared" si="0"/>
        <v>45331</v>
      </c>
      <c r="M9" s="57">
        <f t="shared" si="0"/>
        <v>45332</v>
      </c>
      <c r="N9" s="58">
        <f t="shared" si="0"/>
        <v>45333</v>
      </c>
      <c r="O9" s="51"/>
      <c r="P9" s="56">
        <f>+V8+1</f>
        <v>45355</v>
      </c>
      <c r="Q9" s="57">
        <f t="shared" si="1"/>
        <v>45356</v>
      </c>
      <c r="R9" s="57">
        <f t="shared" si="1"/>
        <v>45357</v>
      </c>
      <c r="S9" s="57">
        <f t="shared" si="1"/>
        <v>45358</v>
      </c>
      <c r="T9" s="57">
        <f t="shared" si="1"/>
        <v>45359</v>
      </c>
      <c r="U9" s="57">
        <f t="shared" si="1"/>
        <v>45360</v>
      </c>
      <c r="V9" s="58">
        <f t="shared" si="1"/>
        <v>45361</v>
      </c>
      <c r="W9" s="51"/>
      <c r="X9" s="56">
        <f>+AD8+1</f>
        <v>45383</v>
      </c>
      <c r="Y9" s="57">
        <f t="shared" si="2"/>
        <v>45384</v>
      </c>
      <c r="Z9" s="57">
        <f t="shared" si="2"/>
        <v>45385</v>
      </c>
      <c r="AA9" s="57">
        <f t="shared" si="2"/>
        <v>45386</v>
      </c>
      <c r="AB9" s="57">
        <f t="shared" si="2"/>
        <v>45387</v>
      </c>
      <c r="AC9" s="57">
        <f t="shared" si="2"/>
        <v>45388</v>
      </c>
      <c r="AD9" s="58">
        <f t="shared" si="2"/>
        <v>45389</v>
      </c>
      <c r="AE9" s="51"/>
      <c r="AF9" s="47" t="s">
        <v>46</v>
      </c>
      <c r="AG9" s="48">
        <f>+DATE(ANNEE,8,15)</f>
        <v>45519</v>
      </c>
      <c r="AH9" s="49"/>
    </row>
    <row r="10" spans="1:36" ht="20.25" thickBot="1" x14ac:dyDescent="0.5">
      <c r="A10" s="92">
        <v>45474</v>
      </c>
      <c r="B10" s="114"/>
      <c r="C10" s="30">
        <f>IF(MONTH(AG27)=7,AI27,0)
+IF(MONTH(AG28)=7,AI28,0)
+IF(MONTH(AG29)=7,AI29,0)
+IF(MONTH(AG30)=7,AI30,0)
+IF(MONTH(AG31)=7,AI31,0)
+IF(MONTH(AG32)=7,AI32,0)
+IF(MONTH(AG33)=7,AI33,0)
+IF(MONTH(AG34)=7,AI34,0)
+IF(MONTH(AG35)=7,AI35,0)
+IF(MONTH(AG36)=7,AI36,0)</f>
        <v>0</v>
      </c>
      <c r="D10" s="25"/>
      <c r="F10" s="159"/>
      <c r="G10" s="51"/>
      <c r="H10" s="59"/>
      <c r="I10" s="59"/>
      <c r="J10" s="59"/>
      <c r="K10" s="59"/>
      <c r="L10" s="59"/>
      <c r="M10" s="59"/>
      <c r="N10" s="59"/>
      <c r="O10" s="51"/>
      <c r="P10" s="59"/>
      <c r="Q10" s="59"/>
      <c r="R10" s="59"/>
      <c r="S10" s="59"/>
      <c r="T10" s="59"/>
      <c r="U10" s="59"/>
      <c r="V10" s="59"/>
      <c r="W10" s="51" t="s">
        <v>13</v>
      </c>
      <c r="X10" s="59"/>
      <c r="Y10" s="59"/>
      <c r="Z10" s="59"/>
      <c r="AA10" s="59"/>
      <c r="AB10" s="59"/>
      <c r="AC10" s="59"/>
      <c r="AD10" s="59"/>
      <c r="AE10" s="51"/>
      <c r="AF10" s="47" t="s">
        <v>47</v>
      </c>
      <c r="AG10" s="48">
        <f>+DATE(ANNEE,11,1)</f>
        <v>45597</v>
      </c>
      <c r="AH10" s="49"/>
    </row>
    <row r="11" spans="1:36" x14ac:dyDescent="0.45">
      <c r="A11" s="93">
        <v>45505</v>
      </c>
      <c r="B11" s="114"/>
      <c r="C11" s="30">
        <f>IF(MONTH(AG27)=8,AI27,0)
+IF(MONTH(AG28)=8,AI28,0)
+IF(MONTH(AG29)=8,AI29,0)
+IF(MONTH(AG30)=8,AI30,0)
+IF(MONTH(AG31)=8,AI31,0)
+IF(MONTH(AG32)=8,AI32,0)
+IF(MONTH(AG33)=8,AI33,0)
+IF(MONTH(AG34)=8,AI34,0)
+IF(MONTH(AG35)=8,AI35,0)
+IF(MONTH(AG36)=8,AI36,0)</f>
        <v>0</v>
      </c>
      <c r="D11" s="25"/>
      <c r="F11" s="159"/>
      <c r="G11" s="51"/>
      <c r="H11" s="154">
        <f>DATE($F$2,4,1)</f>
        <v>45383</v>
      </c>
      <c r="I11" s="155"/>
      <c r="J11" s="155"/>
      <c r="K11" s="155"/>
      <c r="L11" s="155"/>
      <c r="M11" s="155"/>
      <c r="N11" s="156"/>
      <c r="O11" s="51"/>
      <c r="P11" s="154">
        <f>DATE($F$2,5,1)</f>
        <v>45413</v>
      </c>
      <c r="Q11" s="155"/>
      <c r="R11" s="155"/>
      <c r="S11" s="155"/>
      <c r="T11" s="155"/>
      <c r="U11" s="155"/>
      <c r="V11" s="156"/>
      <c r="W11" s="51"/>
      <c r="X11" s="154">
        <f>DATE($F$2,6,1)</f>
        <v>45444</v>
      </c>
      <c r="Y11" s="155"/>
      <c r="Z11" s="155"/>
      <c r="AA11" s="155"/>
      <c r="AB11" s="155"/>
      <c r="AC11" s="155"/>
      <c r="AD11" s="156"/>
      <c r="AE11" s="51"/>
      <c r="AF11" s="47" t="s">
        <v>48</v>
      </c>
      <c r="AG11" s="48">
        <f>+DATE(ANNEE,11,11)</f>
        <v>45607</v>
      </c>
      <c r="AH11" s="49"/>
    </row>
    <row r="12" spans="1:36" s="50" customFormat="1" x14ac:dyDescent="0.45">
      <c r="A12" s="92">
        <v>45536</v>
      </c>
      <c r="B12" s="115"/>
      <c r="C12" s="30">
        <f>IF(MONTH(AG27)=9,AI27,0)
+IF(MONTH(AG28)=9,AI28,0)
+IF(MONTH(AG29)=9,AI29,0)
+IF(MONTH(AG30)=9,AI30,0)
+IF(MONTH(AG31)=9,AI31,0)
+IF(MONTH(AG32)=9,AI32,0)
+IF(MONTH(AG33)=9,AI33,0)
+IF(MONTH(AG34)=9,AI34,0)
+IF(MONTH(AG35)=9,AI35,0)
+IF(MONTH(AG36)=9,AI36,0)</f>
        <v>0</v>
      </c>
      <c r="D12" s="25"/>
      <c r="F12" s="159"/>
      <c r="G12" s="43"/>
      <c r="H12" s="44" t="s">
        <v>34</v>
      </c>
      <c r="I12" s="45" t="s">
        <v>35</v>
      </c>
      <c r="J12" s="45" t="s">
        <v>35</v>
      </c>
      <c r="K12" s="45" t="s">
        <v>36</v>
      </c>
      <c r="L12" s="45" t="s">
        <v>37</v>
      </c>
      <c r="M12" s="45" t="s">
        <v>38</v>
      </c>
      <c r="N12" s="46" t="s">
        <v>39</v>
      </c>
      <c r="O12" s="43"/>
      <c r="P12" s="44" t="s">
        <v>34</v>
      </c>
      <c r="Q12" s="45" t="s">
        <v>35</v>
      </c>
      <c r="R12" s="45" t="s">
        <v>35</v>
      </c>
      <c r="S12" s="45" t="s">
        <v>36</v>
      </c>
      <c r="T12" s="45" t="s">
        <v>37</v>
      </c>
      <c r="U12" s="45" t="s">
        <v>38</v>
      </c>
      <c r="V12" s="46" t="s">
        <v>39</v>
      </c>
      <c r="W12" s="43"/>
      <c r="X12" s="44" t="s">
        <v>34</v>
      </c>
      <c r="Y12" s="45" t="s">
        <v>35</v>
      </c>
      <c r="Z12" s="45" t="s">
        <v>35</v>
      </c>
      <c r="AA12" s="45" t="s">
        <v>36</v>
      </c>
      <c r="AB12" s="45" t="s">
        <v>37</v>
      </c>
      <c r="AC12" s="45" t="s">
        <v>38</v>
      </c>
      <c r="AD12" s="46" t="s">
        <v>39</v>
      </c>
      <c r="AE12" s="43"/>
      <c r="AF12" s="47" t="s">
        <v>49</v>
      </c>
      <c r="AG12" s="48">
        <f>+DATE(ANNEE,12,25)</f>
        <v>45651</v>
      </c>
      <c r="AH12" s="49"/>
    </row>
    <row r="13" spans="1:36" x14ac:dyDescent="0.45">
      <c r="A13" s="93">
        <v>45566</v>
      </c>
      <c r="B13" s="114"/>
      <c r="C13" s="30">
        <f>IF(MONTH(AG27)=10,AI27,0)
+IF(MONTH(AG28)=10,AI28,0)
+IF(MONTH(AG29)=10,AI29,0)
+IF(MONTH(AG30)=10,AI30,0)
+IF(MONTH(AG31)=10,AI31,0)
+IF(MONTH(AG32)=10,AI32,0)
+IF(MONTH(AG33)=10,AI33,0)
+IF(MONTH(AG34)=10,AI34,0)
+IF(MONTH(AG35)=10,AI35,0)
+IF(MONTH(AG36)=10,AI36,0)</f>
        <v>0</v>
      </c>
      <c r="D13" s="25"/>
      <c r="F13" s="159"/>
      <c r="G13" s="51"/>
      <c r="H13" s="120">
        <f>DATE($F$2,MONTH(H11),1-MOD(6+WEEKDAY(H11)-1,7))</f>
        <v>45383</v>
      </c>
      <c r="I13" s="53">
        <f t="shared" ref="I13:N18" si="3">+H13+1</f>
        <v>45384</v>
      </c>
      <c r="J13" s="53">
        <f t="shared" si="3"/>
        <v>45385</v>
      </c>
      <c r="K13" s="53">
        <f t="shared" si="3"/>
        <v>45386</v>
      </c>
      <c r="L13" s="53">
        <f t="shared" si="3"/>
        <v>45387</v>
      </c>
      <c r="M13" s="53">
        <f t="shared" si="3"/>
        <v>45388</v>
      </c>
      <c r="N13" s="54">
        <f t="shared" si="3"/>
        <v>45389</v>
      </c>
      <c r="O13" s="51"/>
      <c r="P13" s="52">
        <f>DATE($F$2,MONTH(P11),1-MOD(6+WEEKDAY(P11)-1,7))</f>
        <v>45411</v>
      </c>
      <c r="Q13" s="53">
        <f t="shared" ref="Q13:V18" si="4">+P13+1</f>
        <v>45412</v>
      </c>
      <c r="R13" s="121">
        <f t="shared" si="4"/>
        <v>45413</v>
      </c>
      <c r="S13" s="53">
        <f t="shared" si="4"/>
        <v>45414</v>
      </c>
      <c r="T13" s="53">
        <f t="shared" si="4"/>
        <v>45415</v>
      </c>
      <c r="U13" s="53">
        <f t="shared" si="4"/>
        <v>45416</v>
      </c>
      <c r="V13" s="54">
        <f t="shared" si="4"/>
        <v>45417</v>
      </c>
      <c r="W13" s="51"/>
      <c r="X13" s="52">
        <f>DATE($F$2,MONTH(X11),1-MOD(6+WEEKDAY(X11)-1,7))</f>
        <v>45439</v>
      </c>
      <c r="Y13" s="53">
        <f t="shared" ref="Y13:AD18" si="5">+X13+1</f>
        <v>45440</v>
      </c>
      <c r="Z13" s="53">
        <f t="shared" si="5"/>
        <v>45441</v>
      </c>
      <c r="AA13" s="53">
        <f t="shared" si="5"/>
        <v>45442</v>
      </c>
      <c r="AB13" s="53">
        <f t="shared" si="5"/>
        <v>45443</v>
      </c>
      <c r="AC13" s="53">
        <f t="shared" si="5"/>
        <v>45444</v>
      </c>
      <c r="AD13" s="54">
        <f t="shared" si="5"/>
        <v>45445</v>
      </c>
      <c r="AE13" s="51"/>
      <c r="AF13" s="118"/>
      <c r="AG13" s="119"/>
      <c r="AH13" s="49"/>
    </row>
    <row r="14" spans="1:36" x14ac:dyDescent="0.45">
      <c r="A14" s="92">
        <v>45597</v>
      </c>
      <c r="B14" s="114"/>
      <c r="C14" s="30">
        <f>IF(MONTH(AG27)=11,AI27,0)
+IF(MONTH(AG28)=11,AI28,0)
+IF(MONTH(AG29)=11,AI29,0)
+IF(MONTH(AG30)=11,AI30,0)
+IF(MONTH(AG31)=11,AI31,0)
+IF(MONTH(AG32)=11,AI32,0)
+IF(MONTH(AG33)=11,AI33,0)
+IF(MONTH(AG34)=11,AI34,0)
+IF(MONTH(AG35)=11,AI35,0)
+IF(MONTH(AG36)=11,AI36,0)</f>
        <v>0</v>
      </c>
      <c r="D14" s="25"/>
      <c r="F14" s="159"/>
      <c r="G14" s="51"/>
      <c r="H14" s="52">
        <f>+N13+1</f>
        <v>45390</v>
      </c>
      <c r="I14" s="53">
        <f t="shared" si="3"/>
        <v>45391</v>
      </c>
      <c r="J14" s="53">
        <f t="shared" si="3"/>
        <v>45392</v>
      </c>
      <c r="K14" s="53">
        <f t="shared" si="3"/>
        <v>45393</v>
      </c>
      <c r="L14" s="53">
        <f t="shared" si="3"/>
        <v>45394</v>
      </c>
      <c r="M14" s="53">
        <f t="shared" si="3"/>
        <v>45395</v>
      </c>
      <c r="N14" s="54">
        <f t="shared" si="3"/>
        <v>45396</v>
      </c>
      <c r="O14" s="51"/>
      <c r="P14" s="52">
        <f>+V13+1</f>
        <v>45418</v>
      </c>
      <c r="Q14" s="53">
        <f t="shared" si="4"/>
        <v>45419</v>
      </c>
      <c r="R14" s="121">
        <f t="shared" si="4"/>
        <v>45420</v>
      </c>
      <c r="S14" s="121">
        <f t="shared" si="4"/>
        <v>45421</v>
      </c>
      <c r="T14" s="53">
        <f t="shared" si="4"/>
        <v>45422</v>
      </c>
      <c r="U14" s="53">
        <f t="shared" si="4"/>
        <v>45423</v>
      </c>
      <c r="V14" s="54">
        <f t="shared" si="4"/>
        <v>45424</v>
      </c>
      <c r="W14" s="51"/>
      <c r="X14" s="52">
        <f>+AD13+1</f>
        <v>45446</v>
      </c>
      <c r="Y14" s="53">
        <f t="shared" si="5"/>
        <v>45447</v>
      </c>
      <c r="Z14" s="53">
        <f t="shared" si="5"/>
        <v>45448</v>
      </c>
      <c r="AA14" s="53">
        <f t="shared" si="5"/>
        <v>45449</v>
      </c>
      <c r="AB14" s="53">
        <f t="shared" si="5"/>
        <v>45450</v>
      </c>
      <c r="AC14" s="53">
        <f t="shared" si="5"/>
        <v>45451</v>
      </c>
      <c r="AD14" s="54">
        <f t="shared" si="5"/>
        <v>45452</v>
      </c>
      <c r="AE14" s="51"/>
      <c r="AF14" s="47"/>
      <c r="AG14" s="48"/>
      <c r="AH14" s="49"/>
    </row>
    <row r="15" spans="1:36" x14ac:dyDescent="0.45">
      <c r="A15" s="93">
        <v>45627</v>
      </c>
      <c r="B15" s="116"/>
      <c r="C15" s="31">
        <f>IF(MONTH(AG27)=12,AI27,0)
+IF(MONTH(AG28)=12,AI28,0)
+IF(MONTH(AG29)=12,AI29,0)
+IF(MONTH(AG30)=12,AI30,0)
+IF(MONTH(AG31)=12,AI31,0)
+IF(MONTH(AG32)=12,AI32,0)
+IF(MONTH(AG33)=12,AI33,0)
+IF(MONTH(AG34)=12,AI34,0)
+IF(MONTH(AG35)=12,AI35,0)
+IF(MONTH(AG36)=12,AI36,0)</f>
        <v>0</v>
      </c>
      <c r="D15" s="27"/>
      <c r="F15" s="159"/>
      <c r="G15" s="51"/>
      <c r="H15" s="52">
        <f>+N14+1</f>
        <v>45397</v>
      </c>
      <c r="I15" s="53">
        <f t="shared" si="3"/>
        <v>45398</v>
      </c>
      <c r="J15" s="53">
        <f t="shared" si="3"/>
        <v>45399</v>
      </c>
      <c r="K15" s="53">
        <f t="shared" si="3"/>
        <v>45400</v>
      </c>
      <c r="L15" s="53">
        <f t="shared" si="3"/>
        <v>45401</v>
      </c>
      <c r="M15" s="53">
        <f t="shared" si="3"/>
        <v>45402</v>
      </c>
      <c r="N15" s="54">
        <f t="shared" si="3"/>
        <v>45403</v>
      </c>
      <c r="O15" s="51"/>
      <c r="P15" s="52">
        <f>+V14+1</f>
        <v>45425</v>
      </c>
      <c r="Q15" s="53">
        <f t="shared" si="4"/>
        <v>45426</v>
      </c>
      <c r="R15" s="53">
        <f t="shared" si="4"/>
        <v>45427</v>
      </c>
      <c r="S15" s="53">
        <f t="shared" si="4"/>
        <v>45428</v>
      </c>
      <c r="T15" s="53">
        <f t="shared" si="4"/>
        <v>45429</v>
      </c>
      <c r="U15" s="53">
        <f t="shared" si="4"/>
        <v>45430</v>
      </c>
      <c r="V15" s="54">
        <f t="shared" si="4"/>
        <v>45431</v>
      </c>
      <c r="W15" s="51"/>
      <c r="X15" s="52">
        <f>+AD14+1</f>
        <v>45453</v>
      </c>
      <c r="Y15" s="53">
        <f t="shared" si="5"/>
        <v>45454</v>
      </c>
      <c r="Z15" s="53">
        <f t="shared" si="5"/>
        <v>45455</v>
      </c>
      <c r="AA15" s="53">
        <f t="shared" si="5"/>
        <v>45456</v>
      </c>
      <c r="AB15" s="53">
        <f t="shared" si="5"/>
        <v>45457</v>
      </c>
      <c r="AC15" s="53">
        <f t="shared" si="5"/>
        <v>45458</v>
      </c>
      <c r="AD15" s="54">
        <f t="shared" si="5"/>
        <v>45459</v>
      </c>
      <c r="AE15" s="51"/>
      <c r="AF15" s="60"/>
      <c r="AG15" s="61"/>
      <c r="AH15" s="49"/>
    </row>
    <row r="16" spans="1:36" x14ac:dyDescent="0.45">
      <c r="A16" s="38"/>
      <c r="B16" s="38"/>
      <c r="C16" s="38"/>
      <c r="D16" s="38"/>
      <c r="F16" s="159"/>
      <c r="G16" s="51"/>
      <c r="H16" s="52">
        <f>+N15+1</f>
        <v>45404</v>
      </c>
      <c r="I16" s="53">
        <f t="shared" si="3"/>
        <v>45405</v>
      </c>
      <c r="J16" s="53">
        <f t="shared" si="3"/>
        <v>45406</v>
      </c>
      <c r="K16" s="53">
        <f t="shared" si="3"/>
        <v>45407</v>
      </c>
      <c r="L16" s="53">
        <f t="shared" si="3"/>
        <v>45408</v>
      </c>
      <c r="M16" s="53">
        <f t="shared" si="3"/>
        <v>45409</v>
      </c>
      <c r="N16" s="54">
        <f t="shared" si="3"/>
        <v>45410</v>
      </c>
      <c r="O16" s="51"/>
      <c r="P16" s="52">
        <f>+V15+1</f>
        <v>45432</v>
      </c>
      <c r="Q16" s="53">
        <f t="shared" si="4"/>
        <v>45433</v>
      </c>
      <c r="R16" s="53">
        <f t="shared" si="4"/>
        <v>45434</v>
      </c>
      <c r="S16" s="53">
        <f t="shared" si="4"/>
        <v>45435</v>
      </c>
      <c r="T16" s="53">
        <f t="shared" si="4"/>
        <v>45436</v>
      </c>
      <c r="U16" s="53">
        <f t="shared" si="4"/>
        <v>45437</v>
      </c>
      <c r="V16" s="54">
        <f t="shared" si="4"/>
        <v>45438</v>
      </c>
      <c r="W16" s="51"/>
      <c r="X16" s="52">
        <f>+AD15+1</f>
        <v>45460</v>
      </c>
      <c r="Y16" s="53">
        <f t="shared" si="5"/>
        <v>45461</v>
      </c>
      <c r="Z16" s="53">
        <f t="shared" si="5"/>
        <v>45462</v>
      </c>
      <c r="AA16" s="53">
        <f t="shared" si="5"/>
        <v>45463</v>
      </c>
      <c r="AB16" s="53">
        <f t="shared" si="5"/>
        <v>45464</v>
      </c>
      <c r="AC16" s="53">
        <f t="shared" si="5"/>
        <v>45465</v>
      </c>
      <c r="AD16" s="54">
        <f t="shared" si="5"/>
        <v>45466</v>
      </c>
      <c r="AE16" s="51"/>
      <c r="AF16" s="60"/>
      <c r="AG16" s="61"/>
      <c r="AH16" s="49"/>
    </row>
    <row r="17" spans="1:37" x14ac:dyDescent="0.45">
      <c r="A17" s="38"/>
      <c r="B17" s="38"/>
      <c r="C17" s="38"/>
      <c r="D17" s="38"/>
      <c r="F17" s="159"/>
      <c r="G17" s="51"/>
      <c r="H17" s="52">
        <f>+N16+1</f>
        <v>45411</v>
      </c>
      <c r="I17" s="53">
        <f t="shared" si="3"/>
        <v>45412</v>
      </c>
      <c r="J17" s="53">
        <f t="shared" si="3"/>
        <v>45413</v>
      </c>
      <c r="K17" s="53">
        <f t="shared" si="3"/>
        <v>45414</v>
      </c>
      <c r="L17" s="53">
        <f t="shared" si="3"/>
        <v>45415</v>
      </c>
      <c r="M17" s="53">
        <f t="shared" si="3"/>
        <v>45416</v>
      </c>
      <c r="N17" s="54">
        <f t="shared" si="3"/>
        <v>45417</v>
      </c>
      <c r="O17" s="51"/>
      <c r="P17" s="52">
        <f>+V16+1</f>
        <v>45439</v>
      </c>
      <c r="Q17" s="53">
        <f t="shared" si="4"/>
        <v>45440</v>
      </c>
      <c r="R17" s="53">
        <f t="shared" si="4"/>
        <v>45441</v>
      </c>
      <c r="S17" s="53">
        <f t="shared" si="4"/>
        <v>45442</v>
      </c>
      <c r="T17" s="53">
        <f t="shared" si="4"/>
        <v>45443</v>
      </c>
      <c r="U17" s="53">
        <f t="shared" si="4"/>
        <v>45444</v>
      </c>
      <c r="V17" s="54">
        <f t="shared" si="4"/>
        <v>45445</v>
      </c>
      <c r="W17" s="51"/>
      <c r="X17" s="52">
        <f>+AD16+1</f>
        <v>45467</v>
      </c>
      <c r="Y17" s="53">
        <f t="shared" si="5"/>
        <v>45468</v>
      </c>
      <c r="Z17" s="53">
        <f t="shared" si="5"/>
        <v>45469</v>
      </c>
      <c r="AA17" s="53">
        <f t="shared" si="5"/>
        <v>45470</v>
      </c>
      <c r="AB17" s="53">
        <f t="shared" si="5"/>
        <v>45471</v>
      </c>
      <c r="AC17" s="53">
        <f t="shared" si="5"/>
        <v>45472</v>
      </c>
      <c r="AD17" s="54">
        <f t="shared" si="5"/>
        <v>45473</v>
      </c>
      <c r="AE17" s="51"/>
      <c r="AF17" s="60"/>
      <c r="AG17" s="61"/>
      <c r="AH17" s="62"/>
    </row>
    <row r="18" spans="1:37" ht="20.25" thickBot="1" x14ac:dyDescent="0.5">
      <c r="A18" s="38"/>
      <c r="B18" s="38"/>
      <c r="C18" s="38"/>
      <c r="D18" s="38"/>
      <c r="F18" s="159"/>
      <c r="G18" s="51"/>
      <c r="H18" s="56">
        <f>+N17+1</f>
        <v>45418</v>
      </c>
      <c r="I18" s="57">
        <f t="shared" si="3"/>
        <v>45419</v>
      </c>
      <c r="J18" s="57">
        <f t="shared" si="3"/>
        <v>45420</v>
      </c>
      <c r="K18" s="57">
        <f t="shared" si="3"/>
        <v>45421</v>
      </c>
      <c r="L18" s="57">
        <f t="shared" si="3"/>
        <v>45422</v>
      </c>
      <c r="M18" s="57">
        <f t="shared" si="3"/>
        <v>45423</v>
      </c>
      <c r="N18" s="58">
        <f t="shared" si="3"/>
        <v>45424</v>
      </c>
      <c r="O18" s="51"/>
      <c r="P18" s="56">
        <f>+V17+1</f>
        <v>45446</v>
      </c>
      <c r="Q18" s="57">
        <f t="shared" si="4"/>
        <v>45447</v>
      </c>
      <c r="R18" s="57">
        <f t="shared" si="4"/>
        <v>45448</v>
      </c>
      <c r="S18" s="57">
        <f t="shared" si="4"/>
        <v>45449</v>
      </c>
      <c r="T18" s="57">
        <f t="shared" si="4"/>
        <v>45450</v>
      </c>
      <c r="U18" s="57">
        <f t="shared" si="4"/>
        <v>45451</v>
      </c>
      <c r="V18" s="58">
        <f t="shared" si="4"/>
        <v>45452</v>
      </c>
      <c r="W18" s="51"/>
      <c r="X18" s="56">
        <f>+AD17+1</f>
        <v>45474</v>
      </c>
      <c r="Y18" s="57">
        <f t="shared" si="5"/>
        <v>45475</v>
      </c>
      <c r="Z18" s="57">
        <f t="shared" si="5"/>
        <v>45476</v>
      </c>
      <c r="AA18" s="57">
        <f t="shared" si="5"/>
        <v>45477</v>
      </c>
      <c r="AB18" s="57">
        <f t="shared" si="5"/>
        <v>45478</v>
      </c>
      <c r="AC18" s="57">
        <f t="shared" si="5"/>
        <v>45479</v>
      </c>
      <c r="AD18" s="58">
        <f t="shared" si="5"/>
        <v>45480</v>
      </c>
      <c r="AE18" s="51"/>
      <c r="AF18" s="60"/>
      <c r="AG18" s="61"/>
      <c r="AH18" s="49"/>
    </row>
    <row r="19" spans="1:37" ht="20.25" thickBot="1" x14ac:dyDescent="0.5">
      <c r="A19" s="38"/>
      <c r="B19" s="38"/>
      <c r="C19" s="38"/>
      <c r="D19" s="38"/>
      <c r="F19" s="159"/>
      <c r="G19" s="51"/>
      <c r="H19" s="59"/>
      <c r="I19" s="59"/>
      <c r="J19" s="59"/>
      <c r="K19" s="59"/>
      <c r="L19" s="59"/>
      <c r="M19" s="59"/>
      <c r="N19" s="59"/>
      <c r="O19" s="51"/>
      <c r="P19" s="59"/>
      <c r="Q19" s="59"/>
      <c r="R19" s="59"/>
      <c r="S19" s="59"/>
      <c r="T19" s="59"/>
      <c r="U19" s="59"/>
      <c r="V19" s="59"/>
      <c r="W19" s="51"/>
      <c r="X19" s="59"/>
      <c r="Y19" s="59"/>
      <c r="Z19" s="59"/>
      <c r="AA19" s="59"/>
      <c r="AB19" s="59"/>
      <c r="AC19" s="59"/>
      <c r="AD19" s="59"/>
      <c r="AE19" s="51"/>
      <c r="AF19" s="60"/>
      <c r="AG19" s="61"/>
      <c r="AH19" s="49"/>
    </row>
    <row r="20" spans="1:37" x14ac:dyDescent="0.45">
      <c r="A20" s="38"/>
      <c r="B20" s="38"/>
      <c r="C20" s="38"/>
      <c r="D20" s="38"/>
      <c r="F20" s="159"/>
      <c r="G20" s="51"/>
      <c r="H20" s="154">
        <f>DATE($F$2,7,1)</f>
        <v>45474</v>
      </c>
      <c r="I20" s="155"/>
      <c r="J20" s="155"/>
      <c r="K20" s="155"/>
      <c r="L20" s="155"/>
      <c r="M20" s="155"/>
      <c r="N20" s="156"/>
      <c r="O20" s="51"/>
      <c r="P20" s="154">
        <f>DATE($F$2,8,1)</f>
        <v>45505</v>
      </c>
      <c r="Q20" s="155"/>
      <c r="R20" s="155"/>
      <c r="S20" s="155"/>
      <c r="T20" s="155"/>
      <c r="U20" s="155"/>
      <c r="V20" s="156"/>
      <c r="W20" s="51"/>
      <c r="X20" s="154">
        <f>DATE($F$2,9,1)</f>
        <v>45536</v>
      </c>
      <c r="Y20" s="155"/>
      <c r="Z20" s="155"/>
      <c r="AA20" s="155"/>
      <c r="AB20" s="155"/>
      <c r="AC20" s="155"/>
      <c r="AD20" s="156"/>
      <c r="AE20" s="51"/>
      <c r="AF20" s="60"/>
      <c r="AG20" s="63"/>
      <c r="AH20" s="49"/>
    </row>
    <row r="21" spans="1:37" s="50" customFormat="1" x14ac:dyDescent="0.45">
      <c r="A21" s="38"/>
      <c r="B21" s="38"/>
      <c r="C21" s="38"/>
      <c r="D21" s="38"/>
      <c r="F21" s="159"/>
      <c r="G21" s="43"/>
      <c r="H21" s="44" t="s">
        <v>34</v>
      </c>
      <c r="I21" s="45" t="s">
        <v>35</v>
      </c>
      <c r="J21" s="45" t="s">
        <v>35</v>
      </c>
      <c r="K21" s="45" t="s">
        <v>36</v>
      </c>
      <c r="L21" s="45" t="s">
        <v>37</v>
      </c>
      <c r="M21" s="45" t="s">
        <v>38</v>
      </c>
      <c r="N21" s="46" t="s">
        <v>39</v>
      </c>
      <c r="O21" s="43"/>
      <c r="P21" s="44" t="s">
        <v>34</v>
      </c>
      <c r="Q21" s="45" t="s">
        <v>35</v>
      </c>
      <c r="R21" s="45" t="s">
        <v>35</v>
      </c>
      <c r="S21" s="45" t="s">
        <v>36</v>
      </c>
      <c r="T21" s="45" t="s">
        <v>37</v>
      </c>
      <c r="U21" s="45" t="s">
        <v>38</v>
      </c>
      <c r="V21" s="46" t="s">
        <v>39</v>
      </c>
      <c r="W21" s="43"/>
      <c r="X21" s="44" t="s">
        <v>34</v>
      </c>
      <c r="Y21" s="45" t="s">
        <v>35</v>
      </c>
      <c r="Z21" s="45" t="s">
        <v>35</v>
      </c>
      <c r="AA21" s="45" t="s">
        <v>36</v>
      </c>
      <c r="AB21" s="45" t="s">
        <v>37</v>
      </c>
      <c r="AC21" s="45" t="s">
        <v>38</v>
      </c>
      <c r="AD21" s="46" t="s">
        <v>39</v>
      </c>
      <c r="AE21" s="43"/>
      <c r="AF21" s="64"/>
      <c r="AG21" s="65"/>
      <c r="AH21" s="49"/>
    </row>
    <row r="22" spans="1:37" x14ac:dyDescent="0.45">
      <c r="A22" s="38"/>
      <c r="B22" s="38"/>
      <c r="C22" s="38"/>
      <c r="D22" s="38"/>
      <c r="F22" s="159"/>
      <c r="G22" s="51"/>
      <c r="H22" s="52">
        <f>DATE($F$2,MONTH(H20),1-MOD(6+WEEKDAY(H20)-1,7))</f>
        <v>45474</v>
      </c>
      <c r="I22" s="53">
        <f t="shared" ref="I22:N27" si="6">+H22+1</f>
        <v>45475</v>
      </c>
      <c r="J22" s="53">
        <f t="shared" si="6"/>
        <v>45476</v>
      </c>
      <c r="K22" s="53">
        <f t="shared" si="6"/>
        <v>45477</v>
      </c>
      <c r="L22" s="53">
        <f t="shared" si="6"/>
        <v>45478</v>
      </c>
      <c r="M22" s="53">
        <f t="shared" si="6"/>
        <v>45479</v>
      </c>
      <c r="N22" s="54">
        <f t="shared" si="6"/>
        <v>45480</v>
      </c>
      <c r="O22" s="51"/>
      <c r="P22" s="52">
        <f>DATE($F$2,MONTH(P20),1-MOD(6+WEEKDAY(P20)-1,7))</f>
        <v>45502</v>
      </c>
      <c r="Q22" s="53">
        <f t="shared" ref="Q22:V27" si="7">+P22+1</f>
        <v>45503</v>
      </c>
      <c r="R22" s="53">
        <f t="shared" si="7"/>
        <v>45504</v>
      </c>
      <c r="S22" s="53">
        <f t="shared" si="7"/>
        <v>45505</v>
      </c>
      <c r="T22" s="53">
        <f t="shared" si="7"/>
        <v>45506</v>
      </c>
      <c r="U22" s="53">
        <f t="shared" si="7"/>
        <v>45507</v>
      </c>
      <c r="V22" s="54">
        <f t="shared" si="7"/>
        <v>45508</v>
      </c>
      <c r="W22" s="51"/>
      <c r="X22" s="52">
        <f>DATE($F$2,MONTH(X20),1-MOD(6+WEEKDAY(X20)-1,7))</f>
        <v>45530</v>
      </c>
      <c r="Y22" s="53">
        <f t="shared" ref="Y22:AD27" si="8">+X22+1</f>
        <v>45531</v>
      </c>
      <c r="Z22" s="53">
        <f t="shared" si="8"/>
        <v>45532</v>
      </c>
      <c r="AA22" s="53">
        <f t="shared" si="8"/>
        <v>45533</v>
      </c>
      <c r="AB22" s="53">
        <f t="shared" si="8"/>
        <v>45534</v>
      </c>
      <c r="AC22" s="53">
        <f t="shared" si="8"/>
        <v>45535</v>
      </c>
      <c r="AD22" s="54">
        <f t="shared" si="8"/>
        <v>45536</v>
      </c>
      <c r="AE22" s="51"/>
      <c r="AF22" s="60"/>
      <c r="AG22" s="61"/>
      <c r="AH22" s="49"/>
    </row>
    <row r="23" spans="1:37" x14ac:dyDescent="0.45">
      <c r="A23" s="38"/>
      <c r="B23" s="38"/>
      <c r="C23" s="38"/>
      <c r="D23" s="38"/>
      <c r="F23" s="159"/>
      <c r="G23" s="51"/>
      <c r="H23" s="52">
        <f>+N22+1</f>
        <v>45481</v>
      </c>
      <c r="I23" s="53">
        <f t="shared" si="6"/>
        <v>45482</v>
      </c>
      <c r="J23" s="53">
        <f t="shared" si="6"/>
        <v>45483</v>
      </c>
      <c r="K23" s="53">
        <f t="shared" si="6"/>
        <v>45484</v>
      </c>
      <c r="L23" s="53">
        <f t="shared" si="6"/>
        <v>45485</v>
      </c>
      <c r="M23" s="53">
        <f t="shared" si="6"/>
        <v>45486</v>
      </c>
      <c r="N23" s="122">
        <f t="shared" si="6"/>
        <v>45487</v>
      </c>
      <c r="O23" s="51"/>
      <c r="P23" s="52">
        <f>+V22+1</f>
        <v>45509</v>
      </c>
      <c r="Q23" s="53">
        <f t="shared" si="7"/>
        <v>45510</v>
      </c>
      <c r="R23" s="53">
        <f t="shared" si="7"/>
        <v>45511</v>
      </c>
      <c r="S23" s="53">
        <f t="shared" si="7"/>
        <v>45512</v>
      </c>
      <c r="T23" s="53">
        <f t="shared" si="7"/>
        <v>45513</v>
      </c>
      <c r="U23" s="53">
        <f t="shared" si="7"/>
        <v>45514</v>
      </c>
      <c r="V23" s="54">
        <f t="shared" si="7"/>
        <v>45515</v>
      </c>
      <c r="W23" s="51"/>
      <c r="X23" s="52">
        <f>+AD22+1</f>
        <v>45537</v>
      </c>
      <c r="Y23" s="53">
        <f t="shared" si="8"/>
        <v>45538</v>
      </c>
      <c r="Z23" s="53">
        <f t="shared" si="8"/>
        <v>45539</v>
      </c>
      <c r="AA23" s="53">
        <f t="shared" si="8"/>
        <v>45540</v>
      </c>
      <c r="AB23" s="53">
        <f t="shared" si="8"/>
        <v>45541</v>
      </c>
      <c r="AC23" s="53">
        <f t="shared" si="8"/>
        <v>45542</v>
      </c>
      <c r="AD23" s="54">
        <f t="shared" si="8"/>
        <v>45543</v>
      </c>
      <c r="AE23" s="51"/>
      <c r="AF23" s="60"/>
      <c r="AG23" s="61"/>
      <c r="AH23" s="49"/>
    </row>
    <row r="24" spans="1:37" ht="20.25" thickBot="1" x14ac:dyDescent="0.5">
      <c r="A24" s="38"/>
      <c r="B24" s="38"/>
      <c r="C24" s="38"/>
      <c r="D24" s="38"/>
      <c r="F24" s="159"/>
      <c r="G24" s="51"/>
      <c r="H24" s="52">
        <f>+N23+1</f>
        <v>45488</v>
      </c>
      <c r="I24" s="53">
        <f t="shared" si="6"/>
        <v>45489</v>
      </c>
      <c r="J24" s="53">
        <f t="shared" si="6"/>
        <v>45490</v>
      </c>
      <c r="K24" s="53">
        <f t="shared" si="6"/>
        <v>45491</v>
      </c>
      <c r="L24" s="53">
        <f t="shared" si="6"/>
        <v>45492</v>
      </c>
      <c r="M24" s="53">
        <f t="shared" si="6"/>
        <v>45493</v>
      </c>
      <c r="N24" s="54">
        <f t="shared" si="6"/>
        <v>45494</v>
      </c>
      <c r="O24" s="51"/>
      <c r="P24" s="52">
        <f>+V23+1</f>
        <v>45516</v>
      </c>
      <c r="Q24" s="53">
        <f t="shared" si="7"/>
        <v>45517</v>
      </c>
      <c r="R24" s="53">
        <f t="shared" si="7"/>
        <v>45518</v>
      </c>
      <c r="S24" s="121">
        <f t="shared" si="7"/>
        <v>45519</v>
      </c>
      <c r="T24" s="53">
        <f t="shared" si="7"/>
        <v>45520</v>
      </c>
      <c r="U24" s="53">
        <f t="shared" si="7"/>
        <v>45521</v>
      </c>
      <c r="V24" s="54">
        <f t="shared" si="7"/>
        <v>45522</v>
      </c>
      <c r="W24" s="51"/>
      <c r="X24" s="52">
        <f>+AD23+1</f>
        <v>45544</v>
      </c>
      <c r="Y24" s="53">
        <f t="shared" si="8"/>
        <v>45545</v>
      </c>
      <c r="Z24" s="53">
        <f t="shared" si="8"/>
        <v>45546</v>
      </c>
      <c r="AA24" s="53">
        <f t="shared" si="8"/>
        <v>45547</v>
      </c>
      <c r="AB24" s="53">
        <f t="shared" si="8"/>
        <v>45548</v>
      </c>
      <c r="AC24" s="53">
        <f t="shared" si="8"/>
        <v>45549</v>
      </c>
      <c r="AD24" s="54">
        <f t="shared" si="8"/>
        <v>45550</v>
      </c>
      <c r="AE24" s="51"/>
      <c r="AF24" s="66"/>
      <c r="AG24" s="67"/>
      <c r="AH24" s="49"/>
    </row>
    <row r="25" spans="1:37" x14ac:dyDescent="0.45">
      <c r="A25" s="38"/>
      <c r="B25" s="38"/>
      <c r="C25" s="38"/>
      <c r="D25" s="38"/>
      <c r="F25" s="159"/>
      <c r="G25" s="51"/>
      <c r="H25" s="52">
        <f>+N24+1</f>
        <v>45495</v>
      </c>
      <c r="I25" s="53">
        <f t="shared" si="6"/>
        <v>45496</v>
      </c>
      <c r="J25" s="53">
        <f t="shared" si="6"/>
        <v>45497</v>
      </c>
      <c r="K25" s="53">
        <f t="shared" si="6"/>
        <v>45498</v>
      </c>
      <c r="L25" s="53">
        <f t="shared" si="6"/>
        <v>45499</v>
      </c>
      <c r="M25" s="53">
        <f t="shared" si="6"/>
        <v>45500</v>
      </c>
      <c r="N25" s="54">
        <f t="shared" si="6"/>
        <v>45501</v>
      </c>
      <c r="O25" s="51"/>
      <c r="P25" s="52">
        <f>+V24+1</f>
        <v>45523</v>
      </c>
      <c r="Q25" s="53">
        <f t="shared" si="7"/>
        <v>45524</v>
      </c>
      <c r="R25" s="53">
        <f t="shared" si="7"/>
        <v>45525</v>
      </c>
      <c r="S25" s="53">
        <f t="shared" si="7"/>
        <v>45526</v>
      </c>
      <c r="T25" s="53">
        <f t="shared" si="7"/>
        <v>45527</v>
      </c>
      <c r="U25" s="53">
        <f t="shared" si="7"/>
        <v>45528</v>
      </c>
      <c r="V25" s="54">
        <f t="shared" si="7"/>
        <v>45529</v>
      </c>
      <c r="W25" s="51"/>
      <c r="X25" s="52">
        <f>+AD24+1</f>
        <v>45551</v>
      </c>
      <c r="Y25" s="53">
        <f t="shared" si="8"/>
        <v>45552</v>
      </c>
      <c r="Z25" s="53">
        <f t="shared" si="8"/>
        <v>45553</v>
      </c>
      <c r="AA25" s="53">
        <f t="shared" si="8"/>
        <v>45554</v>
      </c>
      <c r="AB25" s="53">
        <f t="shared" si="8"/>
        <v>45555</v>
      </c>
      <c r="AC25" s="53">
        <f t="shared" si="8"/>
        <v>45556</v>
      </c>
      <c r="AD25" s="54">
        <f t="shared" si="8"/>
        <v>45557</v>
      </c>
      <c r="AE25" s="51"/>
      <c r="AF25" s="83" t="s">
        <v>50</v>
      </c>
      <c r="AG25" s="68"/>
      <c r="AH25" s="68"/>
      <c r="AI25" s="69"/>
      <c r="AK25" s="70"/>
    </row>
    <row r="26" spans="1:37" x14ac:dyDescent="0.45">
      <c r="A26" s="38"/>
      <c r="B26" s="38"/>
      <c r="C26" s="38"/>
      <c r="D26" s="38"/>
      <c r="F26" s="159"/>
      <c r="G26" s="51"/>
      <c r="H26" s="52">
        <f>+N25+1</f>
        <v>45502</v>
      </c>
      <c r="I26" s="53">
        <f t="shared" si="6"/>
        <v>45503</v>
      </c>
      <c r="J26" s="53">
        <f t="shared" si="6"/>
        <v>45504</v>
      </c>
      <c r="K26" s="53">
        <f t="shared" si="6"/>
        <v>45505</v>
      </c>
      <c r="L26" s="53">
        <f t="shared" si="6"/>
        <v>45506</v>
      </c>
      <c r="M26" s="53">
        <f t="shared" si="6"/>
        <v>45507</v>
      </c>
      <c r="N26" s="54">
        <f t="shared" si="6"/>
        <v>45508</v>
      </c>
      <c r="O26" s="51"/>
      <c r="P26" s="52">
        <f>+V25+1</f>
        <v>45530</v>
      </c>
      <c r="Q26" s="53">
        <f t="shared" si="7"/>
        <v>45531</v>
      </c>
      <c r="R26" s="53">
        <f t="shared" si="7"/>
        <v>45532</v>
      </c>
      <c r="S26" s="53">
        <f t="shared" si="7"/>
        <v>45533</v>
      </c>
      <c r="T26" s="53">
        <f t="shared" si="7"/>
        <v>45534</v>
      </c>
      <c r="U26" s="53">
        <f t="shared" si="7"/>
        <v>45535</v>
      </c>
      <c r="V26" s="54">
        <f t="shared" si="7"/>
        <v>45536</v>
      </c>
      <c r="W26" s="51"/>
      <c r="X26" s="52">
        <f>+AD25+1</f>
        <v>45558</v>
      </c>
      <c r="Y26" s="53">
        <f t="shared" si="8"/>
        <v>45559</v>
      </c>
      <c r="Z26" s="53">
        <f t="shared" si="8"/>
        <v>45560</v>
      </c>
      <c r="AA26" s="53">
        <f t="shared" si="8"/>
        <v>45561</v>
      </c>
      <c r="AB26" s="53">
        <f t="shared" si="8"/>
        <v>45562</v>
      </c>
      <c r="AC26" s="53">
        <f t="shared" si="8"/>
        <v>45563</v>
      </c>
      <c r="AD26" s="54">
        <f t="shared" si="8"/>
        <v>45564</v>
      </c>
      <c r="AE26" s="51"/>
      <c r="AF26" s="151" t="s">
        <v>56</v>
      </c>
      <c r="AG26" s="71" t="s">
        <v>5</v>
      </c>
      <c r="AH26" s="71" t="s">
        <v>6</v>
      </c>
      <c r="AI26" s="117" t="s">
        <v>0</v>
      </c>
    </row>
    <row r="27" spans="1:37" ht="20.25" customHeight="1" thickBot="1" x14ac:dyDescent="0.5">
      <c r="A27" s="38"/>
      <c r="B27" s="38"/>
      <c r="C27" s="38"/>
      <c r="D27" s="38"/>
      <c r="F27" s="159"/>
      <c r="G27" s="51"/>
      <c r="H27" s="56">
        <f>+N26+1</f>
        <v>45509</v>
      </c>
      <c r="I27" s="57">
        <f t="shared" si="6"/>
        <v>45510</v>
      </c>
      <c r="J27" s="57">
        <f t="shared" si="6"/>
        <v>45511</v>
      </c>
      <c r="K27" s="57">
        <f t="shared" si="6"/>
        <v>45512</v>
      </c>
      <c r="L27" s="57">
        <f t="shared" si="6"/>
        <v>45513</v>
      </c>
      <c r="M27" s="57">
        <f t="shared" si="6"/>
        <v>45514</v>
      </c>
      <c r="N27" s="58">
        <f t="shared" si="6"/>
        <v>45515</v>
      </c>
      <c r="O27" s="51"/>
      <c r="P27" s="56">
        <f>+V26+1</f>
        <v>45537</v>
      </c>
      <c r="Q27" s="57">
        <f t="shared" si="7"/>
        <v>45538</v>
      </c>
      <c r="R27" s="57">
        <f t="shared" si="7"/>
        <v>45539</v>
      </c>
      <c r="S27" s="57">
        <f t="shared" si="7"/>
        <v>45540</v>
      </c>
      <c r="T27" s="57">
        <f t="shared" si="7"/>
        <v>45541</v>
      </c>
      <c r="U27" s="57">
        <f t="shared" si="7"/>
        <v>45542</v>
      </c>
      <c r="V27" s="58">
        <f t="shared" si="7"/>
        <v>45543</v>
      </c>
      <c r="W27" s="51"/>
      <c r="X27" s="56">
        <f>+AD26+1</f>
        <v>45565</v>
      </c>
      <c r="Y27" s="57">
        <f t="shared" si="8"/>
        <v>45566</v>
      </c>
      <c r="Z27" s="57">
        <f t="shared" si="8"/>
        <v>45567</v>
      </c>
      <c r="AA27" s="57">
        <f t="shared" si="8"/>
        <v>45568</v>
      </c>
      <c r="AB27" s="57">
        <f t="shared" si="8"/>
        <v>45569</v>
      </c>
      <c r="AC27" s="57">
        <f t="shared" si="8"/>
        <v>45570</v>
      </c>
      <c r="AD27" s="58">
        <f t="shared" si="8"/>
        <v>45571</v>
      </c>
      <c r="AE27" s="51"/>
      <c r="AF27" s="152"/>
      <c r="AG27" s="72">
        <v>45292</v>
      </c>
      <c r="AH27" s="72">
        <v>45293</v>
      </c>
      <c r="AI27" s="73">
        <v>1</v>
      </c>
    </row>
    <row r="28" spans="1:37" ht="20.25" thickBot="1" x14ac:dyDescent="0.5">
      <c r="A28" s="38"/>
      <c r="B28" s="38"/>
      <c r="C28" s="38"/>
      <c r="D28" s="38"/>
      <c r="F28" s="159"/>
      <c r="G28" s="51"/>
      <c r="H28" s="59"/>
      <c r="I28" s="59"/>
      <c r="J28" s="59"/>
      <c r="K28" s="59"/>
      <c r="L28" s="59"/>
      <c r="M28" s="59"/>
      <c r="N28" s="59"/>
      <c r="O28" s="51"/>
      <c r="P28" s="59"/>
      <c r="Q28" s="59"/>
      <c r="R28" s="59"/>
      <c r="S28" s="59"/>
      <c r="T28" s="59"/>
      <c r="U28" s="59"/>
      <c r="V28" s="59"/>
      <c r="W28" s="51"/>
      <c r="X28" s="59"/>
      <c r="Y28" s="59"/>
      <c r="Z28" s="59"/>
      <c r="AA28" s="59"/>
      <c r="AB28" s="59"/>
      <c r="AC28" s="59"/>
      <c r="AD28" s="59"/>
      <c r="AE28" s="51"/>
      <c r="AF28" s="152"/>
      <c r="AG28" s="72">
        <v>45428</v>
      </c>
      <c r="AH28" s="72">
        <v>45433</v>
      </c>
      <c r="AI28" s="73">
        <v>4</v>
      </c>
    </row>
    <row r="29" spans="1:37" x14ac:dyDescent="0.45">
      <c r="A29" s="38"/>
      <c r="B29" s="38"/>
      <c r="C29" s="38"/>
      <c r="D29" s="38"/>
      <c r="F29" s="159"/>
      <c r="G29" s="51"/>
      <c r="H29" s="154">
        <f>DATE($F$2,10,1)</f>
        <v>45566</v>
      </c>
      <c r="I29" s="155"/>
      <c r="J29" s="155"/>
      <c r="K29" s="155"/>
      <c r="L29" s="155"/>
      <c r="M29" s="155"/>
      <c r="N29" s="156"/>
      <c r="O29" s="51"/>
      <c r="P29" s="154">
        <f>DATE($F$2,11,1)</f>
        <v>45597</v>
      </c>
      <c r="Q29" s="155"/>
      <c r="R29" s="155"/>
      <c r="S29" s="155"/>
      <c r="T29" s="155"/>
      <c r="U29" s="155"/>
      <c r="V29" s="156"/>
      <c r="W29" s="51"/>
      <c r="X29" s="154">
        <f>DATE($F$2,12,1)</f>
        <v>45627</v>
      </c>
      <c r="Y29" s="155"/>
      <c r="Z29" s="155"/>
      <c r="AA29" s="155"/>
      <c r="AB29" s="155"/>
      <c r="AC29" s="155"/>
      <c r="AD29" s="156"/>
      <c r="AE29" s="51"/>
      <c r="AF29" s="152"/>
      <c r="AG29" s="72"/>
      <c r="AH29" s="72"/>
      <c r="AI29" s="73">
        <v>0</v>
      </c>
    </row>
    <row r="30" spans="1:37" s="50" customFormat="1" x14ac:dyDescent="0.45">
      <c r="A30" s="38"/>
      <c r="B30" s="38"/>
      <c r="C30" s="38"/>
      <c r="D30" s="38"/>
      <c r="F30" s="159"/>
      <c r="G30" s="43"/>
      <c r="H30" s="44" t="s">
        <v>34</v>
      </c>
      <c r="I30" s="45" t="s">
        <v>35</v>
      </c>
      <c r="J30" s="45" t="s">
        <v>35</v>
      </c>
      <c r="K30" s="45" t="s">
        <v>36</v>
      </c>
      <c r="L30" s="45" t="s">
        <v>37</v>
      </c>
      <c r="M30" s="45" t="s">
        <v>38</v>
      </c>
      <c r="N30" s="46" t="s">
        <v>39</v>
      </c>
      <c r="O30" s="43"/>
      <c r="P30" s="44" t="s">
        <v>34</v>
      </c>
      <c r="Q30" s="45" t="s">
        <v>35</v>
      </c>
      <c r="R30" s="45" t="s">
        <v>35</v>
      </c>
      <c r="S30" s="45" t="s">
        <v>36</v>
      </c>
      <c r="T30" s="45" t="s">
        <v>37</v>
      </c>
      <c r="U30" s="45" t="s">
        <v>38</v>
      </c>
      <c r="V30" s="46" t="s">
        <v>39</v>
      </c>
      <c r="W30" s="43"/>
      <c r="X30" s="44" t="s">
        <v>34</v>
      </c>
      <c r="Y30" s="45" t="s">
        <v>35</v>
      </c>
      <c r="Z30" s="45" t="s">
        <v>35</v>
      </c>
      <c r="AA30" s="45" t="s">
        <v>36</v>
      </c>
      <c r="AB30" s="45" t="s">
        <v>37</v>
      </c>
      <c r="AC30" s="45" t="s">
        <v>38</v>
      </c>
      <c r="AD30" s="46" t="s">
        <v>39</v>
      </c>
      <c r="AE30" s="43"/>
      <c r="AF30" s="152"/>
      <c r="AG30" s="72"/>
      <c r="AH30" s="72"/>
      <c r="AI30" s="73">
        <v>0</v>
      </c>
    </row>
    <row r="31" spans="1:37" x14ac:dyDescent="0.45">
      <c r="A31" s="38"/>
      <c r="B31" s="38"/>
      <c r="C31" s="38"/>
      <c r="D31" s="38"/>
      <c r="F31" s="159"/>
      <c r="G31" s="51"/>
      <c r="H31" s="52">
        <f>DATE($F$2,MONTH(H29),1-MOD(6+WEEKDAY(H29)-1,7))</f>
        <v>45565</v>
      </c>
      <c r="I31" s="53">
        <f t="shared" ref="I31:N35" si="9">+H31+1</f>
        <v>45566</v>
      </c>
      <c r="J31" s="53">
        <f t="shared" si="9"/>
        <v>45567</v>
      </c>
      <c r="K31" s="53">
        <f t="shared" si="9"/>
        <v>45568</v>
      </c>
      <c r="L31" s="53">
        <f t="shared" si="9"/>
        <v>45569</v>
      </c>
      <c r="M31" s="53">
        <f t="shared" si="9"/>
        <v>45570</v>
      </c>
      <c r="N31" s="54">
        <f t="shared" si="9"/>
        <v>45571</v>
      </c>
      <c r="O31" s="51"/>
      <c r="P31" s="52">
        <f>DATE($F$2,MONTH(P29),1-MOD(6+WEEKDAY(P29)-1,7))</f>
        <v>45593</v>
      </c>
      <c r="Q31" s="53">
        <f t="shared" ref="Q31:V35" si="10">+P31+1</f>
        <v>45594</v>
      </c>
      <c r="R31" s="53">
        <f t="shared" si="10"/>
        <v>45595</v>
      </c>
      <c r="S31" s="53">
        <f t="shared" si="10"/>
        <v>45596</v>
      </c>
      <c r="T31" s="121">
        <f t="shared" si="10"/>
        <v>45597</v>
      </c>
      <c r="U31" s="53">
        <f t="shared" si="10"/>
        <v>45598</v>
      </c>
      <c r="V31" s="54">
        <f t="shared" si="10"/>
        <v>45599</v>
      </c>
      <c r="W31" s="51"/>
      <c r="X31" s="52">
        <f>DATE($F$2,MONTH(X29),1-MOD(6+WEEKDAY(X29)-1,7))</f>
        <v>45621</v>
      </c>
      <c r="Y31" s="53">
        <f t="shared" ref="Y31:AD35" si="11">+X31+1</f>
        <v>45622</v>
      </c>
      <c r="Z31" s="53">
        <f t="shared" si="11"/>
        <v>45623</v>
      </c>
      <c r="AA31" s="53">
        <f t="shared" si="11"/>
        <v>45624</v>
      </c>
      <c r="AB31" s="53">
        <f t="shared" si="11"/>
        <v>45625</v>
      </c>
      <c r="AC31" s="53">
        <f t="shared" si="11"/>
        <v>45626</v>
      </c>
      <c r="AD31" s="54">
        <f t="shared" si="11"/>
        <v>45627</v>
      </c>
      <c r="AE31" s="51"/>
      <c r="AF31" s="152"/>
      <c r="AG31" s="72"/>
      <c r="AH31" s="72"/>
      <c r="AI31" s="73">
        <v>0</v>
      </c>
    </row>
    <row r="32" spans="1:37" x14ac:dyDescent="0.45">
      <c r="A32" s="38"/>
      <c r="B32" s="38"/>
      <c r="C32" s="38"/>
      <c r="D32" s="38"/>
      <c r="F32" s="159"/>
      <c r="G32" s="51"/>
      <c r="H32" s="52">
        <f>+N31+1</f>
        <v>45572</v>
      </c>
      <c r="I32" s="53">
        <f t="shared" si="9"/>
        <v>45573</v>
      </c>
      <c r="J32" s="53">
        <f t="shared" si="9"/>
        <v>45574</v>
      </c>
      <c r="K32" s="53">
        <f t="shared" si="9"/>
        <v>45575</v>
      </c>
      <c r="L32" s="53">
        <f t="shared" si="9"/>
        <v>45576</v>
      </c>
      <c r="M32" s="53">
        <f t="shared" si="9"/>
        <v>45577</v>
      </c>
      <c r="N32" s="54">
        <f t="shared" si="9"/>
        <v>45578</v>
      </c>
      <c r="O32" s="51"/>
      <c r="P32" s="52">
        <f>+V31+1</f>
        <v>45600</v>
      </c>
      <c r="Q32" s="53">
        <f t="shared" si="10"/>
        <v>45601</v>
      </c>
      <c r="R32" s="53">
        <f t="shared" si="10"/>
        <v>45602</v>
      </c>
      <c r="S32" s="53">
        <f t="shared" si="10"/>
        <v>45603</v>
      </c>
      <c r="T32" s="53">
        <f t="shared" si="10"/>
        <v>45604</v>
      </c>
      <c r="U32" s="53">
        <f t="shared" si="10"/>
        <v>45605</v>
      </c>
      <c r="V32" s="54">
        <f t="shared" si="10"/>
        <v>45606</v>
      </c>
      <c r="W32" s="51"/>
      <c r="X32" s="52">
        <f>+AD31+1</f>
        <v>45628</v>
      </c>
      <c r="Y32" s="53">
        <f t="shared" si="11"/>
        <v>45629</v>
      </c>
      <c r="Z32" s="53">
        <f t="shared" si="11"/>
        <v>45630</v>
      </c>
      <c r="AA32" s="53">
        <f t="shared" si="11"/>
        <v>45631</v>
      </c>
      <c r="AB32" s="53">
        <f t="shared" si="11"/>
        <v>45632</v>
      </c>
      <c r="AC32" s="53">
        <f t="shared" si="11"/>
        <v>45633</v>
      </c>
      <c r="AD32" s="54">
        <f t="shared" si="11"/>
        <v>45634</v>
      </c>
      <c r="AE32" s="51"/>
      <c r="AF32" s="152"/>
      <c r="AG32" s="72"/>
      <c r="AH32" s="72"/>
      <c r="AI32" s="73">
        <v>0</v>
      </c>
    </row>
    <row r="33" spans="1:36" x14ac:dyDescent="0.45">
      <c r="B33" s="38"/>
      <c r="C33" s="38"/>
      <c r="D33" s="38"/>
      <c r="F33" s="159"/>
      <c r="G33" s="51"/>
      <c r="H33" s="52">
        <f>+N32+1</f>
        <v>45579</v>
      </c>
      <c r="I33" s="53">
        <f t="shared" si="9"/>
        <v>45580</v>
      </c>
      <c r="J33" s="53">
        <f t="shared" si="9"/>
        <v>45581</v>
      </c>
      <c r="K33" s="53">
        <f t="shared" si="9"/>
        <v>45582</v>
      </c>
      <c r="L33" s="53">
        <f t="shared" si="9"/>
        <v>45583</v>
      </c>
      <c r="M33" s="53">
        <f t="shared" si="9"/>
        <v>45584</v>
      </c>
      <c r="N33" s="54">
        <f t="shared" si="9"/>
        <v>45585</v>
      </c>
      <c r="O33" s="51"/>
      <c r="P33" s="120">
        <f>+V32+1</f>
        <v>45607</v>
      </c>
      <c r="Q33" s="53">
        <f t="shared" si="10"/>
        <v>45608</v>
      </c>
      <c r="R33" s="53">
        <f t="shared" si="10"/>
        <v>45609</v>
      </c>
      <c r="S33" s="53">
        <f t="shared" si="10"/>
        <v>45610</v>
      </c>
      <c r="T33" s="53">
        <f t="shared" si="10"/>
        <v>45611</v>
      </c>
      <c r="U33" s="53">
        <f t="shared" si="10"/>
        <v>45612</v>
      </c>
      <c r="V33" s="54">
        <f t="shared" si="10"/>
        <v>45613</v>
      </c>
      <c r="W33" s="51"/>
      <c r="X33" s="52">
        <f>+AD32+1</f>
        <v>45635</v>
      </c>
      <c r="Y33" s="53">
        <f t="shared" si="11"/>
        <v>45636</v>
      </c>
      <c r="Z33" s="53">
        <f t="shared" si="11"/>
        <v>45637</v>
      </c>
      <c r="AA33" s="53">
        <f t="shared" si="11"/>
        <v>45638</v>
      </c>
      <c r="AB33" s="53">
        <f t="shared" si="11"/>
        <v>45639</v>
      </c>
      <c r="AC33" s="53">
        <f t="shared" si="11"/>
        <v>45640</v>
      </c>
      <c r="AD33" s="54">
        <f t="shared" si="11"/>
        <v>45641</v>
      </c>
      <c r="AE33" s="51"/>
      <c r="AF33" s="152"/>
      <c r="AG33" s="72"/>
      <c r="AH33" s="72"/>
      <c r="AI33" s="73">
        <v>0</v>
      </c>
    </row>
    <row r="34" spans="1:36" x14ac:dyDescent="0.45">
      <c r="B34" s="38"/>
      <c r="C34" s="38"/>
      <c r="D34" s="38"/>
      <c r="F34" s="159"/>
      <c r="G34" s="51"/>
      <c r="H34" s="52">
        <f>+N33+1</f>
        <v>45586</v>
      </c>
      <c r="I34" s="53">
        <f t="shared" si="9"/>
        <v>45587</v>
      </c>
      <c r="J34" s="53">
        <f t="shared" si="9"/>
        <v>45588</v>
      </c>
      <c r="K34" s="53">
        <f t="shared" si="9"/>
        <v>45589</v>
      </c>
      <c r="L34" s="53">
        <f t="shared" si="9"/>
        <v>45590</v>
      </c>
      <c r="M34" s="53">
        <f t="shared" si="9"/>
        <v>45591</v>
      </c>
      <c r="N34" s="54">
        <f t="shared" si="9"/>
        <v>45592</v>
      </c>
      <c r="O34" s="51"/>
      <c r="P34" s="52">
        <f>+V33+1</f>
        <v>45614</v>
      </c>
      <c r="Q34" s="53">
        <f t="shared" si="10"/>
        <v>45615</v>
      </c>
      <c r="R34" s="53">
        <f t="shared" si="10"/>
        <v>45616</v>
      </c>
      <c r="S34" s="53">
        <f t="shared" si="10"/>
        <v>45617</v>
      </c>
      <c r="T34" s="53">
        <f t="shared" si="10"/>
        <v>45618</v>
      </c>
      <c r="U34" s="53">
        <f t="shared" si="10"/>
        <v>45619</v>
      </c>
      <c r="V34" s="54">
        <f t="shared" si="10"/>
        <v>45620</v>
      </c>
      <c r="W34" s="51"/>
      <c r="X34" s="52">
        <f>+AD33+1</f>
        <v>45642</v>
      </c>
      <c r="Y34" s="53">
        <f t="shared" si="11"/>
        <v>45643</v>
      </c>
      <c r="Z34" s="53">
        <f t="shared" si="11"/>
        <v>45644</v>
      </c>
      <c r="AA34" s="53">
        <f t="shared" si="11"/>
        <v>45645</v>
      </c>
      <c r="AB34" s="53">
        <f t="shared" si="11"/>
        <v>45646</v>
      </c>
      <c r="AC34" s="53">
        <f t="shared" si="11"/>
        <v>45647</v>
      </c>
      <c r="AD34" s="54">
        <f t="shared" si="11"/>
        <v>45648</v>
      </c>
      <c r="AE34" s="51"/>
      <c r="AF34" s="152"/>
      <c r="AG34" s="72"/>
      <c r="AH34" s="72"/>
      <c r="AI34" s="73">
        <v>0</v>
      </c>
    </row>
    <row r="35" spans="1:36" x14ac:dyDescent="0.25">
      <c r="F35" s="159"/>
      <c r="G35" s="51"/>
      <c r="H35" s="52">
        <f>+N34+1</f>
        <v>45593</v>
      </c>
      <c r="I35" s="53">
        <f t="shared" si="9"/>
        <v>45594</v>
      </c>
      <c r="J35" s="53">
        <f t="shared" si="9"/>
        <v>45595</v>
      </c>
      <c r="K35" s="53">
        <f t="shared" si="9"/>
        <v>45596</v>
      </c>
      <c r="L35" s="53">
        <f t="shared" si="9"/>
        <v>45597</v>
      </c>
      <c r="M35" s="53">
        <f t="shared" si="9"/>
        <v>45598</v>
      </c>
      <c r="N35" s="54">
        <f t="shared" si="9"/>
        <v>45599</v>
      </c>
      <c r="O35" s="51"/>
      <c r="P35" s="52">
        <f>+V34+1</f>
        <v>45621</v>
      </c>
      <c r="Q35" s="53">
        <f t="shared" si="10"/>
        <v>45622</v>
      </c>
      <c r="R35" s="53">
        <f t="shared" si="10"/>
        <v>45623</v>
      </c>
      <c r="S35" s="53">
        <f t="shared" si="10"/>
        <v>45624</v>
      </c>
      <c r="T35" s="53">
        <f t="shared" si="10"/>
        <v>45625</v>
      </c>
      <c r="U35" s="53">
        <f t="shared" si="10"/>
        <v>45626</v>
      </c>
      <c r="V35" s="54">
        <f t="shared" si="10"/>
        <v>45627</v>
      </c>
      <c r="W35" s="51"/>
      <c r="X35" s="52">
        <f>+AD34+1</f>
        <v>45649</v>
      </c>
      <c r="Y35" s="53">
        <f t="shared" si="11"/>
        <v>45650</v>
      </c>
      <c r="Z35" s="121">
        <f t="shared" si="11"/>
        <v>45651</v>
      </c>
      <c r="AA35" s="53">
        <f t="shared" si="11"/>
        <v>45652</v>
      </c>
      <c r="AB35" s="53">
        <f t="shared" si="11"/>
        <v>45653</v>
      </c>
      <c r="AC35" s="53">
        <f t="shared" si="11"/>
        <v>45654</v>
      </c>
      <c r="AD35" s="54">
        <f t="shared" si="11"/>
        <v>45655</v>
      </c>
      <c r="AE35" s="51"/>
      <c r="AF35" s="152"/>
      <c r="AG35" s="72"/>
      <c r="AH35" s="72"/>
      <c r="AI35" s="73">
        <v>0</v>
      </c>
    </row>
    <row r="36" spans="1:36" ht="20.25" thickBot="1" x14ac:dyDescent="0.3">
      <c r="F36" s="160"/>
      <c r="G36" s="51"/>
      <c r="H36" s="56"/>
      <c r="I36" s="57"/>
      <c r="J36" s="57"/>
      <c r="K36" s="57"/>
      <c r="L36" s="57"/>
      <c r="M36" s="57"/>
      <c r="N36" s="58"/>
      <c r="O36" s="51"/>
      <c r="P36" s="56"/>
      <c r="Q36" s="57"/>
      <c r="R36" s="57"/>
      <c r="S36" s="57"/>
      <c r="T36" s="57"/>
      <c r="U36" s="57"/>
      <c r="V36" s="58"/>
      <c r="W36" s="51"/>
      <c r="X36" s="56">
        <f>+AD35+1</f>
        <v>45656</v>
      </c>
      <c r="Y36" s="57">
        <f>+X36+1</f>
        <v>45657</v>
      </c>
      <c r="Z36" s="57"/>
      <c r="AA36" s="57"/>
      <c r="AB36" s="57"/>
      <c r="AC36" s="57"/>
      <c r="AD36" s="58"/>
      <c r="AE36" s="51"/>
      <c r="AF36" s="153"/>
      <c r="AG36" s="74"/>
      <c r="AH36" s="74"/>
      <c r="AI36" s="75">
        <v>0</v>
      </c>
    </row>
    <row r="37" spans="1:36" x14ac:dyDescent="0.25">
      <c r="F37" s="39"/>
      <c r="H37" s="40"/>
      <c r="I37" s="40"/>
      <c r="J37" s="40"/>
      <c r="K37" s="40"/>
      <c r="L37" s="40"/>
      <c r="M37" s="40"/>
      <c r="N37" s="40"/>
      <c r="P37" s="40"/>
      <c r="Q37" s="40"/>
      <c r="R37" s="40"/>
      <c r="S37" s="40"/>
      <c r="T37" s="40"/>
      <c r="U37" s="40"/>
      <c r="V37" s="40"/>
      <c r="X37" s="40"/>
      <c r="Y37" s="40"/>
      <c r="Z37" s="40"/>
      <c r="AA37" s="40"/>
      <c r="AB37" s="40"/>
      <c r="AC37" s="40"/>
      <c r="AD37" s="40"/>
    </row>
    <row r="38" spans="1:36" x14ac:dyDescent="0.45">
      <c r="A38" s="38"/>
      <c r="F38" s="39"/>
      <c r="H38" s="40"/>
      <c r="I38" s="40"/>
      <c r="J38" s="40"/>
      <c r="K38" s="40"/>
      <c r="L38" s="40"/>
      <c r="M38" s="40"/>
      <c r="N38" s="40"/>
      <c r="P38" s="40"/>
      <c r="Q38" s="40"/>
      <c r="R38" s="40"/>
      <c r="S38" s="40"/>
      <c r="T38" s="40"/>
      <c r="U38" s="40"/>
      <c r="V38" s="40"/>
      <c r="X38" s="40"/>
      <c r="Y38" s="40"/>
      <c r="Z38" s="40"/>
      <c r="AA38" s="40"/>
      <c r="AB38" s="40"/>
      <c r="AC38" s="40"/>
      <c r="AD38" s="40"/>
    </row>
    <row r="39" spans="1:36" x14ac:dyDescent="0.45">
      <c r="A39" s="38"/>
      <c r="F39" s="39"/>
      <c r="H39" s="40"/>
      <c r="I39" s="40"/>
      <c r="J39" s="40"/>
      <c r="K39" s="40"/>
      <c r="L39" s="40"/>
      <c r="M39" s="40"/>
      <c r="N39" s="40"/>
      <c r="P39" s="40"/>
      <c r="Q39" s="40"/>
      <c r="R39" s="40"/>
      <c r="S39" s="40"/>
      <c r="T39" s="40"/>
      <c r="U39" s="40"/>
      <c r="V39" s="40"/>
      <c r="X39" s="40"/>
      <c r="Y39" s="40"/>
      <c r="Z39" s="40"/>
      <c r="AA39" s="40"/>
      <c r="AB39" s="40"/>
      <c r="AC39" s="40"/>
      <c r="AD39" s="40"/>
    </row>
    <row r="40" spans="1:36" x14ac:dyDescent="0.25">
      <c r="F40" s="39"/>
      <c r="H40" s="40"/>
      <c r="I40" s="40"/>
      <c r="J40" s="40"/>
      <c r="K40" s="40"/>
      <c r="L40" s="40"/>
      <c r="M40" s="40"/>
      <c r="N40" s="40"/>
      <c r="P40" s="40"/>
      <c r="Q40" s="40"/>
      <c r="R40" s="40"/>
      <c r="S40" s="40"/>
      <c r="T40" s="40"/>
      <c r="U40" s="40"/>
      <c r="V40" s="40"/>
      <c r="X40" s="40"/>
      <c r="Y40" s="40"/>
      <c r="Z40" s="40"/>
      <c r="AA40" s="40"/>
      <c r="AB40" s="40"/>
      <c r="AC40" s="40"/>
      <c r="AD40" s="40"/>
    </row>
    <row r="41" spans="1:36" x14ac:dyDescent="0.25">
      <c r="F41" s="39"/>
      <c r="H41" s="40"/>
      <c r="I41" s="40"/>
      <c r="J41" s="40"/>
      <c r="K41" s="40"/>
      <c r="L41" s="40"/>
      <c r="M41" s="40"/>
      <c r="N41" s="40"/>
      <c r="P41" s="40"/>
      <c r="Q41" s="40"/>
      <c r="R41" s="40"/>
      <c r="S41" s="40"/>
      <c r="T41" s="40"/>
      <c r="U41" s="40"/>
      <c r="V41" s="40"/>
      <c r="X41" s="40"/>
      <c r="Y41" s="40"/>
      <c r="Z41" s="40"/>
      <c r="AA41" s="40"/>
      <c r="AB41" s="40"/>
      <c r="AC41" s="40"/>
      <c r="AD41" s="40"/>
    </row>
    <row r="42" spans="1:36" x14ac:dyDescent="0.25">
      <c r="F42" s="39"/>
      <c r="H42" s="40">
        <f>+N35+1</f>
        <v>45600</v>
      </c>
      <c r="I42" s="40">
        <f t="shared" ref="I42:N42" si="12">+H42+1</f>
        <v>45601</v>
      </c>
      <c r="J42" s="40">
        <f t="shared" si="12"/>
        <v>45602</v>
      </c>
      <c r="K42" s="40">
        <f t="shared" si="12"/>
        <v>45603</v>
      </c>
      <c r="L42" s="40">
        <f t="shared" si="12"/>
        <v>45604</v>
      </c>
      <c r="M42" s="40">
        <f t="shared" si="12"/>
        <v>45605</v>
      </c>
      <c r="N42" s="40">
        <f t="shared" si="12"/>
        <v>45606</v>
      </c>
      <c r="P42" s="40">
        <f>+V35+1</f>
        <v>45628</v>
      </c>
      <c r="Q42" s="40">
        <f t="shared" ref="Q42:V42" si="13">+P42+1</f>
        <v>45629</v>
      </c>
      <c r="R42" s="40">
        <f t="shared" si="13"/>
        <v>45630</v>
      </c>
      <c r="S42" s="40">
        <f t="shared" si="13"/>
        <v>45631</v>
      </c>
      <c r="T42" s="40">
        <f t="shared" si="13"/>
        <v>45632</v>
      </c>
      <c r="U42" s="40">
        <f t="shared" si="13"/>
        <v>45633</v>
      </c>
      <c r="V42" s="40">
        <f t="shared" si="13"/>
        <v>45634</v>
      </c>
      <c r="Z42" s="40">
        <f>+Y36+1</f>
        <v>45658</v>
      </c>
      <c r="AA42" s="40">
        <f>+Z42+1</f>
        <v>45659</v>
      </c>
      <c r="AB42" s="40">
        <f>+AA42+1</f>
        <v>45660</v>
      </c>
      <c r="AC42" s="40">
        <f>+AB42+1</f>
        <v>45661</v>
      </c>
      <c r="AD42" s="40">
        <f>+AC42+1</f>
        <v>45662</v>
      </c>
    </row>
    <row r="44" spans="1:36" x14ac:dyDescent="0.25">
      <c r="AJ44" s="42"/>
    </row>
  </sheetData>
  <dataConsolidate/>
  <mergeCells count="15">
    <mergeCell ref="B1:D2"/>
    <mergeCell ref="F2:F36"/>
    <mergeCell ref="H2:N2"/>
    <mergeCell ref="P2:V2"/>
    <mergeCell ref="X2:AD2"/>
    <mergeCell ref="H11:N11"/>
    <mergeCell ref="P11:V11"/>
    <mergeCell ref="X11:AD11"/>
    <mergeCell ref="H20:N20"/>
    <mergeCell ref="P20:V20"/>
    <mergeCell ref="AF26:AF36"/>
    <mergeCell ref="X20:AD20"/>
    <mergeCell ref="H29:N29"/>
    <mergeCell ref="P29:V29"/>
    <mergeCell ref="X29:AD29"/>
  </mergeCells>
  <conditionalFormatting sqref="H4:N9">
    <cfRule type="expression" dxfId="450" priority="2" stopIfTrue="1">
      <formula>MONTH(H4)&lt;&gt;MONTH($H$2)</formula>
    </cfRule>
  </conditionalFormatting>
  <conditionalFormatting sqref="H13:N18">
    <cfRule type="expression" dxfId="449" priority="11" stopIfTrue="1">
      <formula>MONTH(H13)&lt;&gt;MONTH($H$11)</formula>
    </cfRule>
  </conditionalFormatting>
  <conditionalFormatting sqref="H22:N27">
    <cfRule type="expression" dxfId="448" priority="8" stopIfTrue="1">
      <formula>MONTH(H22)&lt;&gt;MONTH($H$20)</formula>
    </cfRule>
  </conditionalFormatting>
  <conditionalFormatting sqref="H31:N42">
    <cfRule type="expression" dxfId="447" priority="5" stopIfTrue="1">
      <formula>MONTH(H31)&lt;&gt;MONTH($H$29)</formula>
    </cfRule>
  </conditionalFormatting>
  <conditionalFormatting sqref="P4:V9">
    <cfRule type="expression" dxfId="446" priority="1" stopIfTrue="1">
      <formula>MONTH(P4)&lt;&gt;MONTH($P$2)</formula>
    </cfRule>
  </conditionalFormatting>
  <conditionalFormatting sqref="P13:V18">
    <cfRule type="expression" dxfId="445" priority="10" stopIfTrue="1">
      <formula>MONTH(P13)&lt;&gt;MONTH($P$11)</formula>
    </cfRule>
  </conditionalFormatting>
  <conditionalFormatting sqref="P22:V27">
    <cfRule type="expression" dxfId="444" priority="7" stopIfTrue="1">
      <formula>MONTH(P22)&lt;&gt;MONTH($P$20)</formula>
    </cfRule>
  </conditionalFormatting>
  <conditionalFormatting sqref="P31:V42">
    <cfRule type="expression" dxfId="443" priority="4" stopIfTrue="1">
      <formula>MONTH(P31)&lt;&gt;MONTH($P$29)</formula>
    </cfRule>
  </conditionalFormatting>
  <conditionalFormatting sqref="X4:AD9">
    <cfRule type="expression" dxfId="442" priority="12" stopIfTrue="1">
      <formula>MONTH(X4)&lt;&gt;MONTH($X$2)</formula>
    </cfRule>
  </conditionalFormatting>
  <conditionalFormatting sqref="X13:AD18">
    <cfRule type="expression" dxfId="441" priority="9" stopIfTrue="1">
      <formula>MONTH(X13)&lt;&gt;MONTH($X$11)</formula>
    </cfRule>
  </conditionalFormatting>
  <conditionalFormatting sqref="X22:AD27">
    <cfRule type="expression" dxfId="440" priority="6" stopIfTrue="1">
      <formula>MONTH(X22)&lt;&gt;MONTH($X$20)</formula>
    </cfRule>
  </conditionalFormatting>
  <conditionalFormatting sqref="Z42:AD42 X31:AD41">
    <cfRule type="expression" dxfId="439" priority="3" stopIfTrue="1">
      <formula>MONTH(X31)&lt;&gt;MONTH($X$29)</formula>
    </cfRule>
  </conditionalFormatting>
  <conditionalFormatting sqref="X4:AD9 H13:N18 P13:V18 X13:AD18 H22:N27 P22:V27 X22:AD27 H31:N42 P31:V42 H4:N9 P4:V9 Z42:AD42 X31:AD41">
    <cfRule type="cellIs" dxfId="438" priority="310" operator="equal">
      <formula>$AG$3</formula>
    </cfRule>
    <cfRule type="cellIs" dxfId="437" priority="311" operator="equal">
      <formula>#REF!</formula>
    </cfRule>
    <cfRule type="cellIs" dxfId="436" priority="312" operator="equal">
      <formula>#REF!</formula>
    </cfRule>
    <cfRule type="cellIs" dxfId="435" priority="313" operator="equal">
      <formula>$AG$4</formula>
    </cfRule>
    <cfRule type="cellIs" dxfId="434" priority="314" operator="equal">
      <formula>$AG$5</formula>
    </cfRule>
    <cfRule type="cellIs" dxfId="433" priority="315" operator="equal">
      <formula>$AG$6</formula>
    </cfRule>
    <cfRule type="cellIs" dxfId="432" priority="316" operator="equal">
      <formula>#REF!</formula>
    </cfRule>
    <cfRule type="cellIs" dxfId="431" priority="317" operator="equal">
      <formula>$AG$7</formula>
    </cfRule>
    <cfRule type="cellIs" dxfId="430" priority="318" operator="equal">
      <formula>#REF!</formula>
    </cfRule>
    <cfRule type="cellIs" dxfId="429" priority="319" operator="equal">
      <formula>#REF!</formula>
    </cfRule>
    <cfRule type="cellIs" dxfId="428" priority="320" operator="equal">
      <formula>#REF!</formula>
    </cfRule>
    <cfRule type="cellIs" dxfId="427" priority="321" operator="equal">
      <formula>#REF!</formula>
    </cfRule>
    <cfRule type="cellIs" dxfId="426" priority="322" operator="equal">
      <formula>#REF!</formula>
    </cfRule>
    <cfRule type="cellIs" dxfId="425" priority="323" operator="equal">
      <formula>#REF!</formula>
    </cfRule>
    <cfRule type="cellIs" dxfId="424" priority="324" operator="equal">
      <formula>$AG$8</formula>
    </cfRule>
    <cfRule type="cellIs" dxfId="423" priority="325" operator="equal">
      <formula>#REF!</formula>
    </cfRule>
    <cfRule type="cellIs" dxfId="422" priority="326" operator="equal">
      <formula>$AG$9</formula>
    </cfRule>
    <cfRule type="cellIs" dxfId="421" priority="327" operator="equal">
      <formula>#REF!</formula>
    </cfRule>
    <cfRule type="cellIs" dxfId="420" priority="328" operator="equal">
      <formula>$AG$10</formula>
    </cfRule>
    <cfRule type="cellIs" dxfId="419" priority="329" operator="equal">
      <formula>$AG$11</formula>
    </cfRule>
    <cfRule type="cellIs" dxfId="418" priority="330" operator="equal">
      <formula>$AG$12</formula>
    </cfRule>
    <cfRule type="cellIs" dxfId="417" priority="331" operator="equal">
      <formula>$AG$14</formula>
    </cfRule>
    <cfRule type="cellIs" dxfId="416" priority="332" operator="equal">
      <formula>#REF!</formula>
    </cfRule>
    <cfRule type="cellIs" dxfId="415" priority="333" operator="equal">
      <formula>#REF!</formula>
    </cfRule>
    <cfRule type="cellIs" dxfId="414" priority="334" operator="equal">
      <formula>#REF!</formula>
    </cfRule>
    <cfRule type="cellIs" dxfId="413" priority="335" operator="equal">
      <formula>#REF!</formula>
    </cfRule>
    <cfRule type="cellIs" dxfId="412" priority="336" operator="equal">
      <formula>#REF!</formula>
    </cfRule>
    <cfRule type="cellIs" dxfId="411" priority="337" operator="equal">
      <formula>#REF!</formula>
    </cfRule>
    <cfRule type="cellIs" dxfId="410" priority="338" operator="equal">
      <formula>#REF!</formula>
    </cfRule>
    <cfRule type="cellIs" dxfId="409" priority="339" operator="between">
      <formula>$AG$27</formula>
      <formula>$AH$27</formula>
    </cfRule>
    <cfRule type="cellIs" dxfId="408" priority="340" operator="between">
      <formula>$AG$28</formula>
      <formula>$AH$28</formula>
    </cfRule>
    <cfRule type="cellIs" dxfId="407" priority="341" operator="between">
      <formula>$AG$29</formula>
      <formula>$AH$29</formula>
    </cfRule>
    <cfRule type="cellIs" dxfId="406" priority="342" operator="between">
      <formula>$AG$36</formula>
      <formula>$AH$36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1" max="1048575" man="1"/>
    <brk id="34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40C3-17B5-4E7F-B626-8EAD1FB05DDE}">
  <sheetPr codeName="Feuil11">
    <tabColor rgb="FF99FF66"/>
    <pageSetUpPr fitToPage="1"/>
  </sheetPr>
  <dimension ref="A1:AK44"/>
  <sheetViews>
    <sheetView showGridLines="0" zoomScale="70" zoomScaleNormal="70" zoomScaleSheetLayoutView="70" zoomScalePageLayoutView="40" workbookViewId="0">
      <selection activeCell="B1" sqref="B1:D2"/>
    </sheetView>
  </sheetViews>
  <sheetFormatPr baseColWidth="10" defaultColWidth="9.140625" defaultRowHeight="19.5" x14ac:dyDescent="0.25"/>
  <cols>
    <col min="1" max="5" width="15.7109375" style="37" customWidth="1"/>
    <col min="6" max="6" width="13.140625" style="37" customWidth="1"/>
    <col min="7" max="31" width="5.28515625" style="37" customWidth="1"/>
    <col min="32" max="32" width="30.7109375" style="37" customWidth="1"/>
    <col min="33" max="33" width="15.7109375" style="41" customWidth="1"/>
    <col min="34" max="35" width="15.7109375" style="37" customWidth="1"/>
    <col min="36" max="38" width="16.85546875" style="37" customWidth="1"/>
    <col min="39" max="16384" width="9.140625" style="37"/>
  </cols>
  <sheetData>
    <row r="1" spans="1:36" ht="20.25" thickBot="1" x14ac:dyDescent="0.3">
      <c r="B1" s="157" t="s">
        <v>58</v>
      </c>
      <c r="C1" s="157"/>
      <c r="D1" s="157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6" ht="19.5" customHeight="1" x14ac:dyDescent="0.45">
      <c r="A2" s="38"/>
      <c r="B2" s="157"/>
      <c r="C2" s="157"/>
      <c r="D2" s="157"/>
      <c r="F2" s="158">
        <v>2024</v>
      </c>
      <c r="G2" s="51"/>
      <c r="H2" s="154">
        <f>DATE($F$2,1,1)</f>
        <v>45292</v>
      </c>
      <c r="I2" s="155"/>
      <c r="J2" s="155"/>
      <c r="K2" s="155"/>
      <c r="L2" s="155"/>
      <c r="M2" s="155"/>
      <c r="N2" s="156"/>
      <c r="O2" s="51"/>
      <c r="P2" s="154">
        <f>DATE($F$2,2,1)</f>
        <v>45323</v>
      </c>
      <c r="Q2" s="155"/>
      <c r="R2" s="155"/>
      <c r="S2" s="155"/>
      <c r="T2" s="155"/>
      <c r="U2" s="155"/>
      <c r="V2" s="156"/>
      <c r="W2" s="51"/>
      <c r="X2" s="154">
        <f>DATE($F$2,3,1)</f>
        <v>45352</v>
      </c>
      <c r="Y2" s="155"/>
      <c r="Z2" s="155"/>
      <c r="AA2" s="155"/>
      <c r="AB2" s="155"/>
      <c r="AC2" s="155"/>
      <c r="AD2" s="156"/>
      <c r="AE2" s="51"/>
      <c r="AF2" s="84" t="s">
        <v>54</v>
      </c>
      <c r="AG2" s="77"/>
      <c r="AH2" s="43"/>
    </row>
    <row r="3" spans="1:36" s="50" customFormat="1" x14ac:dyDescent="0.45">
      <c r="A3" s="38"/>
      <c r="B3" s="139" t="s">
        <v>52</v>
      </c>
      <c r="C3" s="140" t="s">
        <v>2</v>
      </c>
      <c r="D3" s="140" t="s">
        <v>3</v>
      </c>
      <c r="F3" s="159"/>
      <c r="G3" s="43"/>
      <c r="H3" s="44" t="s">
        <v>34</v>
      </c>
      <c r="I3" s="45" t="s">
        <v>35</v>
      </c>
      <c r="J3" s="45" t="s">
        <v>35</v>
      </c>
      <c r="K3" s="45" t="s">
        <v>36</v>
      </c>
      <c r="L3" s="45" t="s">
        <v>37</v>
      </c>
      <c r="M3" s="45" t="s">
        <v>38</v>
      </c>
      <c r="N3" s="46" t="s">
        <v>39</v>
      </c>
      <c r="O3" s="43"/>
      <c r="P3" s="44" t="s">
        <v>34</v>
      </c>
      <c r="Q3" s="45" t="s">
        <v>35</v>
      </c>
      <c r="R3" s="45" t="s">
        <v>35</v>
      </c>
      <c r="S3" s="45" t="s">
        <v>36</v>
      </c>
      <c r="T3" s="45" t="s">
        <v>37</v>
      </c>
      <c r="U3" s="45" t="s">
        <v>38</v>
      </c>
      <c r="V3" s="46" t="s">
        <v>39</v>
      </c>
      <c r="W3" s="43"/>
      <c r="X3" s="44" t="s">
        <v>34</v>
      </c>
      <c r="Y3" s="45" t="s">
        <v>35</v>
      </c>
      <c r="Z3" s="45" t="s">
        <v>35</v>
      </c>
      <c r="AA3" s="45" t="s">
        <v>36</v>
      </c>
      <c r="AB3" s="45" t="s">
        <v>37</v>
      </c>
      <c r="AC3" s="45" t="s">
        <v>38</v>
      </c>
      <c r="AD3" s="46" t="s">
        <v>39</v>
      </c>
      <c r="AE3" s="43"/>
      <c r="AF3" s="47" t="s">
        <v>40</v>
      </c>
      <c r="AG3" s="48">
        <f>+DATE(ANNEE,1,1)</f>
        <v>45292</v>
      </c>
      <c r="AH3" s="49"/>
    </row>
    <row r="4" spans="1:36" x14ac:dyDescent="0.45">
      <c r="A4" s="92">
        <v>45292</v>
      </c>
      <c r="B4" s="125">
        <v>14</v>
      </c>
      <c r="C4" s="126">
        <f>IF(MONTH(AG27)=1,AI27,0)
+IF(MONTH(AG28)=1,AI28,0)
+IF(MONTH(AG29)=1,AI29,0)
+IF(MONTH(AG30)=1,AI30,0)
+IF(MONTH(AG31)=1,AI31,0)
+IF(MONTH(AG32)=1,AI32,0)
+IF(MONTH(AG33)=1,AI33,0)
+IF(MONTH(AG34)=1,AI34,0)
+IF(MONTH(AG35)=1,AI35,0)
+IF(MONTH(AG36)=1,AI36,0)</f>
        <v>1</v>
      </c>
      <c r="D4" s="127">
        <v>13</v>
      </c>
      <c r="E4" s="55"/>
      <c r="F4" s="159"/>
      <c r="G4" s="51"/>
      <c r="H4" s="120">
        <f>DATE($F$2,MONTH(H2),1-MOD(6+WEEKDAY(H2)-1,7))</f>
        <v>45292</v>
      </c>
      <c r="I4" s="53">
        <f t="shared" ref="I4:N9" si="0">+H4+1</f>
        <v>45293</v>
      </c>
      <c r="J4" s="53">
        <f t="shared" si="0"/>
        <v>45294</v>
      </c>
      <c r="K4" s="53">
        <f t="shared" si="0"/>
        <v>45295</v>
      </c>
      <c r="L4" s="53">
        <f t="shared" si="0"/>
        <v>45296</v>
      </c>
      <c r="M4" s="53">
        <f t="shared" si="0"/>
        <v>45297</v>
      </c>
      <c r="N4" s="54">
        <f t="shared" si="0"/>
        <v>45298</v>
      </c>
      <c r="O4" s="51"/>
      <c r="P4" s="52">
        <f>DATE($F$2,MONTH(P2),1-MOD(6+WEEKDAY(P2)-1,7))</f>
        <v>45320</v>
      </c>
      <c r="Q4" s="53">
        <f t="shared" ref="Q4:V9" si="1">+P4+1</f>
        <v>45321</v>
      </c>
      <c r="R4" s="53">
        <f t="shared" si="1"/>
        <v>45322</v>
      </c>
      <c r="S4" s="53">
        <f t="shared" si="1"/>
        <v>45323</v>
      </c>
      <c r="T4" s="53">
        <f t="shared" si="1"/>
        <v>45324</v>
      </c>
      <c r="U4" s="53">
        <f t="shared" si="1"/>
        <v>45325</v>
      </c>
      <c r="V4" s="54">
        <f t="shared" si="1"/>
        <v>45326</v>
      </c>
      <c r="W4" s="51"/>
      <c r="X4" s="52">
        <f>DATE($F$2,MONTH(X2),1-MOD(6+WEEKDAY(X2)-1,7))</f>
        <v>45348</v>
      </c>
      <c r="Y4" s="53">
        <f t="shared" ref="Y4:AD9" si="2">+X4+1</f>
        <v>45349</v>
      </c>
      <c r="Z4" s="53">
        <f t="shared" si="2"/>
        <v>45350</v>
      </c>
      <c r="AA4" s="53">
        <f t="shared" si="2"/>
        <v>45351</v>
      </c>
      <c r="AB4" s="53">
        <f t="shared" si="2"/>
        <v>45352</v>
      </c>
      <c r="AC4" s="53">
        <f t="shared" si="2"/>
        <v>45353</v>
      </c>
      <c r="AD4" s="54">
        <f t="shared" si="2"/>
        <v>45354</v>
      </c>
      <c r="AE4" s="51"/>
      <c r="AF4" s="47" t="s">
        <v>41</v>
      </c>
      <c r="AG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H4" s="49"/>
    </row>
    <row r="5" spans="1:36" x14ac:dyDescent="0.45">
      <c r="A5" s="93">
        <v>45323</v>
      </c>
      <c r="B5" s="114">
        <v>12</v>
      </c>
      <c r="C5" s="30">
        <f>IF(MONTH(AG27)=2,AI27,0)
+IF(MONTH(AG28)=2,AI28,0)
+IF(MONTH(AG29)=2,AI29,0)
+IF(MONTH(AG30)=2,AI30,0)
+IF(MONTH(AG31)=2,AI31,0)
+IF(MONTH(AG32)=2,AI32,0)
+IF(MONTH(AG33)=2,AI33,0)
+IF(MONTH(AG34)=2,AI34,0)
+IF(MONTH(AG35)=2,AI35,0)
+IF(MONTH(AG36)=2,AI36,0)</f>
        <v>0</v>
      </c>
      <c r="D5" s="25">
        <v>12</v>
      </c>
      <c r="E5" s="55"/>
      <c r="F5" s="159"/>
      <c r="G5" s="51"/>
      <c r="H5" s="52">
        <f>+N4+1</f>
        <v>45299</v>
      </c>
      <c r="I5" s="53">
        <f t="shared" si="0"/>
        <v>45300</v>
      </c>
      <c r="J5" s="53">
        <f t="shared" si="0"/>
        <v>45301</v>
      </c>
      <c r="K5" s="53">
        <f t="shared" si="0"/>
        <v>45302</v>
      </c>
      <c r="L5" s="53">
        <f t="shared" si="0"/>
        <v>45303</v>
      </c>
      <c r="M5" s="53">
        <f t="shared" si="0"/>
        <v>45304</v>
      </c>
      <c r="N5" s="54">
        <f t="shared" si="0"/>
        <v>45305</v>
      </c>
      <c r="O5" s="51"/>
      <c r="P5" s="52">
        <f>+V4+1</f>
        <v>45327</v>
      </c>
      <c r="Q5" s="53">
        <f t="shared" si="1"/>
        <v>45328</v>
      </c>
      <c r="R5" s="53">
        <f t="shared" si="1"/>
        <v>45329</v>
      </c>
      <c r="S5" s="53">
        <f t="shared" si="1"/>
        <v>45330</v>
      </c>
      <c r="T5" s="53">
        <f t="shared" si="1"/>
        <v>45331</v>
      </c>
      <c r="U5" s="53">
        <f t="shared" si="1"/>
        <v>45332</v>
      </c>
      <c r="V5" s="54">
        <f t="shared" si="1"/>
        <v>45333</v>
      </c>
      <c r="W5" s="51"/>
      <c r="X5" s="52">
        <f>+AD4+1</f>
        <v>45355</v>
      </c>
      <c r="Y5" s="53">
        <f t="shared" si="2"/>
        <v>45356</v>
      </c>
      <c r="Z5" s="53">
        <f t="shared" si="2"/>
        <v>45357</v>
      </c>
      <c r="AA5" s="53">
        <f t="shared" si="2"/>
        <v>45358</v>
      </c>
      <c r="AB5" s="53">
        <f t="shared" si="2"/>
        <v>45359</v>
      </c>
      <c r="AC5" s="53">
        <f t="shared" si="2"/>
        <v>45360</v>
      </c>
      <c r="AD5" s="54">
        <f t="shared" si="2"/>
        <v>45361</v>
      </c>
      <c r="AE5" s="51"/>
      <c r="AF5" s="47" t="s">
        <v>42</v>
      </c>
      <c r="AG5" s="48">
        <f>+DATE(ANNEE,5,1)</f>
        <v>45413</v>
      </c>
      <c r="AH5" s="49"/>
    </row>
    <row r="6" spans="1:36" x14ac:dyDescent="0.45">
      <c r="A6" s="92">
        <v>45352</v>
      </c>
      <c r="B6" s="114">
        <v>12</v>
      </c>
      <c r="C6" s="30">
        <f>IF(MONTH(AG27)=3,AI27,0)
+IF(MONTH(AG28)=3,AI28,0)
+IF(MONTH(AG29)=3,AI29,0)
+IF(MONTH(AG30)=3,AI30,0)
+IF(MONTH(AG31)=3,AI31,0)
+IF(MONTH(AG32)=3,AI32,0)
+IF(MONTH(AG33)=3,AI33,0)
+IF(MONTH(AG34)=3,AI34,0)
+IF(MONTH(AG35)=3,AI35,0)
+IF(MONTH(AG36)=3,AI36,0)</f>
        <v>0</v>
      </c>
      <c r="D6" s="25">
        <v>12</v>
      </c>
      <c r="F6" s="159"/>
      <c r="G6" s="51"/>
      <c r="H6" s="52">
        <f>+N5+1</f>
        <v>45306</v>
      </c>
      <c r="I6" s="53">
        <f t="shared" si="0"/>
        <v>45307</v>
      </c>
      <c r="J6" s="53">
        <f t="shared" si="0"/>
        <v>45308</v>
      </c>
      <c r="K6" s="53">
        <f t="shared" si="0"/>
        <v>45309</v>
      </c>
      <c r="L6" s="53">
        <f t="shared" si="0"/>
        <v>45310</v>
      </c>
      <c r="M6" s="53">
        <f t="shared" si="0"/>
        <v>45311</v>
      </c>
      <c r="N6" s="54">
        <f t="shared" si="0"/>
        <v>45312</v>
      </c>
      <c r="O6" s="51"/>
      <c r="P6" s="52">
        <f>+V5+1</f>
        <v>45334</v>
      </c>
      <c r="Q6" s="53">
        <f t="shared" si="1"/>
        <v>45335</v>
      </c>
      <c r="R6" s="53">
        <f t="shared" si="1"/>
        <v>45336</v>
      </c>
      <c r="S6" s="53">
        <f t="shared" si="1"/>
        <v>45337</v>
      </c>
      <c r="T6" s="53">
        <f t="shared" si="1"/>
        <v>45338</v>
      </c>
      <c r="U6" s="53">
        <f t="shared" si="1"/>
        <v>45339</v>
      </c>
      <c r="V6" s="54">
        <f t="shared" si="1"/>
        <v>45340</v>
      </c>
      <c r="W6" s="51"/>
      <c r="X6" s="52">
        <f>+AD5+1</f>
        <v>45362</v>
      </c>
      <c r="Y6" s="53">
        <f t="shared" si="2"/>
        <v>45363</v>
      </c>
      <c r="Z6" s="53">
        <f t="shared" si="2"/>
        <v>45364</v>
      </c>
      <c r="AA6" s="53">
        <f t="shared" si="2"/>
        <v>45365</v>
      </c>
      <c r="AB6" s="53">
        <f t="shared" si="2"/>
        <v>45366</v>
      </c>
      <c r="AC6" s="53">
        <f t="shared" si="2"/>
        <v>45367</v>
      </c>
      <c r="AD6" s="54">
        <f t="shared" si="2"/>
        <v>45368</v>
      </c>
      <c r="AE6" s="51"/>
      <c r="AF6" s="47" t="s">
        <v>43</v>
      </c>
      <c r="AG6" s="48">
        <f>+DATE(ANNEE,5,8)</f>
        <v>45420</v>
      </c>
      <c r="AH6" s="49"/>
    </row>
    <row r="7" spans="1:36" x14ac:dyDescent="0.45">
      <c r="A7" s="93">
        <v>45383</v>
      </c>
      <c r="B7" s="114">
        <v>11</v>
      </c>
      <c r="C7" s="30">
        <f>IF(MONTH(AG27)=4,AI27,0)
+IF(MONTH(AG28)=4,AI28,0)
+IF(MONTH(AG29)=4,AI29,0)
+IF(MONTH(AG30)=4,AI30,0)
+IF(MONTH(AG31)=4,AI31,0)
+IF(MONTH(AG32)=4,AI32,0)
+IF(MONTH(AG33)=4,AI33,0)
+IF(MONTH(AG34)=4,AI34,0)
+IF(MONTH(AG35)=4,AI35,0)
+IF(MONTH(AG36)=4,AI36,0)</f>
        <v>0</v>
      </c>
      <c r="D7" s="25">
        <v>11</v>
      </c>
      <c r="F7" s="159"/>
      <c r="G7" s="51"/>
      <c r="H7" s="52">
        <f>+N6+1</f>
        <v>45313</v>
      </c>
      <c r="I7" s="53">
        <f t="shared" si="0"/>
        <v>45314</v>
      </c>
      <c r="J7" s="53">
        <f t="shared" si="0"/>
        <v>45315</v>
      </c>
      <c r="K7" s="53">
        <f t="shared" si="0"/>
        <v>45316</v>
      </c>
      <c r="L7" s="53">
        <f t="shared" si="0"/>
        <v>45317</v>
      </c>
      <c r="M7" s="53">
        <f t="shared" si="0"/>
        <v>45318</v>
      </c>
      <c r="N7" s="54">
        <f t="shared" si="0"/>
        <v>45319</v>
      </c>
      <c r="O7" s="51"/>
      <c r="P7" s="52">
        <f>+V6+1</f>
        <v>45341</v>
      </c>
      <c r="Q7" s="53">
        <f t="shared" si="1"/>
        <v>45342</v>
      </c>
      <c r="R7" s="53">
        <f t="shared" si="1"/>
        <v>45343</v>
      </c>
      <c r="S7" s="53">
        <f t="shared" si="1"/>
        <v>45344</v>
      </c>
      <c r="T7" s="53">
        <f t="shared" si="1"/>
        <v>45345</v>
      </c>
      <c r="U7" s="53">
        <f t="shared" si="1"/>
        <v>45346</v>
      </c>
      <c r="V7" s="54">
        <f t="shared" si="1"/>
        <v>45347</v>
      </c>
      <c r="W7" s="51"/>
      <c r="X7" s="52">
        <f>+AD6+1</f>
        <v>45369</v>
      </c>
      <c r="Y7" s="53">
        <f t="shared" si="2"/>
        <v>45370</v>
      </c>
      <c r="Z7" s="53">
        <f t="shared" si="2"/>
        <v>45371</v>
      </c>
      <c r="AA7" s="53">
        <f t="shared" si="2"/>
        <v>45372</v>
      </c>
      <c r="AB7" s="53">
        <f t="shared" si="2"/>
        <v>45373</v>
      </c>
      <c r="AC7" s="53">
        <f t="shared" si="2"/>
        <v>45374</v>
      </c>
      <c r="AD7" s="54">
        <f t="shared" si="2"/>
        <v>45375</v>
      </c>
      <c r="AE7" s="51"/>
      <c r="AF7" s="47" t="s">
        <v>44</v>
      </c>
      <c r="AG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H7" s="49"/>
    </row>
    <row r="8" spans="1:36" x14ac:dyDescent="0.45">
      <c r="A8" s="92">
        <v>45413</v>
      </c>
      <c r="B8" s="114">
        <v>12</v>
      </c>
      <c r="C8" s="30">
        <f>IF(MONTH(AG27)=5,AI27,0)
+IF(MONTH(AG28)=5,AI28,0)
+IF(MONTH(AG29)=5,AI29,0)
+IF(MONTH(AG30)=5,AI30,0)
+IF(MONTH(AG31)=5,AI31,0)
+IF(MONTH(AG32)=5,AI32,0)
+IF(MONTH(AG33)=5,AI33,0)
+IF(MONTH(AG34)=5,AI34,0)
+IF(MONTH(AG35)=5,AI35,0)
+IF(MONTH(AG36)=5,AI36,0)</f>
        <v>0</v>
      </c>
      <c r="D8" s="25">
        <v>10</v>
      </c>
      <c r="F8" s="159"/>
      <c r="G8" s="51"/>
      <c r="H8" s="52">
        <f>+N7+1</f>
        <v>45320</v>
      </c>
      <c r="I8" s="53">
        <f t="shared" si="0"/>
        <v>45321</v>
      </c>
      <c r="J8" s="53">
        <f t="shared" si="0"/>
        <v>45322</v>
      </c>
      <c r="K8" s="53">
        <f t="shared" si="0"/>
        <v>45323</v>
      </c>
      <c r="L8" s="53">
        <f t="shared" si="0"/>
        <v>45324</v>
      </c>
      <c r="M8" s="53">
        <f t="shared" si="0"/>
        <v>45325</v>
      </c>
      <c r="N8" s="54">
        <f t="shared" si="0"/>
        <v>45326</v>
      </c>
      <c r="O8" s="51"/>
      <c r="P8" s="52">
        <f>+V7+1</f>
        <v>45348</v>
      </c>
      <c r="Q8" s="53">
        <f t="shared" si="1"/>
        <v>45349</v>
      </c>
      <c r="R8" s="53">
        <f t="shared" si="1"/>
        <v>45350</v>
      </c>
      <c r="S8" s="53">
        <f t="shared" si="1"/>
        <v>45351</v>
      </c>
      <c r="T8" s="53">
        <f t="shared" si="1"/>
        <v>45352</v>
      </c>
      <c r="U8" s="53">
        <f t="shared" si="1"/>
        <v>45353</v>
      </c>
      <c r="V8" s="54">
        <f t="shared" si="1"/>
        <v>45354</v>
      </c>
      <c r="W8" s="51"/>
      <c r="X8" s="52">
        <f>+AD7+1</f>
        <v>45376</v>
      </c>
      <c r="Y8" s="53">
        <f t="shared" si="2"/>
        <v>45377</v>
      </c>
      <c r="Z8" s="53">
        <f t="shared" si="2"/>
        <v>45378</v>
      </c>
      <c r="AA8" s="53">
        <f t="shared" si="2"/>
        <v>45379</v>
      </c>
      <c r="AB8" s="53">
        <f t="shared" si="2"/>
        <v>45380</v>
      </c>
      <c r="AC8" s="53">
        <f t="shared" si="2"/>
        <v>45381</v>
      </c>
      <c r="AD8" s="54">
        <f t="shared" si="2"/>
        <v>45382</v>
      </c>
      <c r="AE8" s="51"/>
      <c r="AF8" s="47" t="s">
        <v>45</v>
      </c>
      <c r="AG8" s="48">
        <f>+DATE(ANNEE,7,14)</f>
        <v>45487</v>
      </c>
      <c r="AH8" s="49"/>
      <c r="AJ8" s="55"/>
    </row>
    <row r="9" spans="1:36" ht="20.25" thickBot="1" x14ac:dyDescent="0.5">
      <c r="A9" s="93">
        <v>45444</v>
      </c>
      <c r="B9" s="114">
        <v>8</v>
      </c>
      <c r="C9" s="30">
        <f>IF(MONTH(AG27)=6,AI27,0)
+IF(MONTH(AG28)=6,AI28,0)
+IF(MONTH(AG29)=6,AI29,0)
+IF(MONTH(AG30)=6,AI30,0)
+IF(MONTH(AG31)=6,AI31,0)
+IF(MONTH(AG32)=6,AI32,0)
+IF(MONTH(AG33)=6,AI33,0)
+IF(MONTH(AG34)=6,AI34,0)
+IF(MONTH(AG35)=6,AI35,0)
+IF(MONTH(AG36)=6,AI36,0)</f>
        <v>0</v>
      </c>
      <c r="D9" s="25">
        <v>8</v>
      </c>
      <c r="F9" s="159"/>
      <c r="G9" s="51"/>
      <c r="H9" s="56">
        <f>+N8+1</f>
        <v>45327</v>
      </c>
      <c r="I9" s="57">
        <f t="shared" si="0"/>
        <v>45328</v>
      </c>
      <c r="J9" s="57">
        <f t="shared" si="0"/>
        <v>45329</v>
      </c>
      <c r="K9" s="57">
        <f t="shared" si="0"/>
        <v>45330</v>
      </c>
      <c r="L9" s="57">
        <f t="shared" si="0"/>
        <v>45331</v>
      </c>
      <c r="M9" s="57">
        <f t="shared" si="0"/>
        <v>45332</v>
      </c>
      <c r="N9" s="58">
        <f t="shared" si="0"/>
        <v>45333</v>
      </c>
      <c r="O9" s="51"/>
      <c r="P9" s="56">
        <f>+V8+1</f>
        <v>45355</v>
      </c>
      <c r="Q9" s="57">
        <f t="shared" si="1"/>
        <v>45356</v>
      </c>
      <c r="R9" s="57">
        <f t="shared" si="1"/>
        <v>45357</v>
      </c>
      <c r="S9" s="57">
        <f t="shared" si="1"/>
        <v>45358</v>
      </c>
      <c r="T9" s="57">
        <f t="shared" si="1"/>
        <v>45359</v>
      </c>
      <c r="U9" s="57">
        <f t="shared" si="1"/>
        <v>45360</v>
      </c>
      <c r="V9" s="58">
        <f t="shared" si="1"/>
        <v>45361</v>
      </c>
      <c r="W9" s="51"/>
      <c r="X9" s="56">
        <f>+AD8+1</f>
        <v>45383</v>
      </c>
      <c r="Y9" s="57">
        <f t="shared" si="2"/>
        <v>45384</v>
      </c>
      <c r="Z9" s="57">
        <f t="shared" si="2"/>
        <v>45385</v>
      </c>
      <c r="AA9" s="57">
        <f t="shared" si="2"/>
        <v>45386</v>
      </c>
      <c r="AB9" s="57">
        <f t="shared" si="2"/>
        <v>45387</v>
      </c>
      <c r="AC9" s="57">
        <f t="shared" si="2"/>
        <v>45388</v>
      </c>
      <c r="AD9" s="58">
        <f t="shared" si="2"/>
        <v>45389</v>
      </c>
      <c r="AE9" s="51"/>
      <c r="AF9" s="47" t="s">
        <v>46</v>
      </c>
      <c r="AG9" s="48">
        <f>+DATE(ANNEE,8,15)</f>
        <v>45519</v>
      </c>
      <c r="AH9" s="49"/>
    </row>
    <row r="10" spans="1:36" ht="20.25" thickBot="1" x14ac:dyDescent="0.5">
      <c r="A10" s="92">
        <v>45474</v>
      </c>
      <c r="B10" s="114"/>
      <c r="C10" s="30">
        <f>IF(MONTH(AG27)=7,AI27,0)
+IF(MONTH(AG28)=7,AI28,0)
+IF(MONTH(AG29)=7,AI29,0)
+IF(MONTH(AG30)=7,AI30,0)
+IF(MONTH(AG31)=7,AI31,0)
+IF(MONTH(AG32)=7,AI32,0)
+IF(MONTH(AG33)=7,AI33,0)
+IF(MONTH(AG34)=7,AI34,0)
+IF(MONTH(AG35)=7,AI35,0)
+IF(MONTH(AG36)=7,AI36,0)</f>
        <v>0</v>
      </c>
      <c r="D10" s="25"/>
      <c r="F10" s="159"/>
      <c r="G10" s="51"/>
      <c r="H10" s="59"/>
      <c r="I10" s="59"/>
      <c r="J10" s="59"/>
      <c r="K10" s="59"/>
      <c r="L10" s="59"/>
      <c r="M10" s="59"/>
      <c r="N10" s="59"/>
      <c r="O10" s="51"/>
      <c r="P10" s="59"/>
      <c r="Q10" s="59"/>
      <c r="R10" s="59"/>
      <c r="S10" s="59"/>
      <c r="T10" s="59"/>
      <c r="U10" s="59"/>
      <c r="V10" s="59"/>
      <c r="W10" s="51" t="s">
        <v>13</v>
      </c>
      <c r="X10" s="59"/>
      <c r="Y10" s="59"/>
      <c r="Z10" s="59"/>
      <c r="AA10" s="59"/>
      <c r="AB10" s="59"/>
      <c r="AC10" s="59"/>
      <c r="AD10" s="59"/>
      <c r="AE10" s="51"/>
      <c r="AF10" s="47" t="s">
        <v>47</v>
      </c>
      <c r="AG10" s="48">
        <f>+DATE(ANNEE,11,1)</f>
        <v>45597</v>
      </c>
      <c r="AH10" s="49"/>
    </row>
    <row r="11" spans="1:36" x14ac:dyDescent="0.45">
      <c r="A11" s="93">
        <v>45505</v>
      </c>
      <c r="B11" s="114"/>
      <c r="C11" s="30">
        <f>IF(MONTH(AG27)=8,AI27,0)
+IF(MONTH(AG28)=8,AI28,0)
+IF(MONTH(AG29)=8,AI29,0)
+IF(MONTH(AG30)=8,AI30,0)
+IF(MONTH(AG31)=8,AI31,0)
+IF(MONTH(AG32)=8,AI32,0)
+IF(MONTH(AG33)=8,AI33,0)
+IF(MONTH(AG34)=8,AI34,0)
+IF(MONTH(AG35)=8,AI35,0)
+IF(MONTH(AG36)=8,AI36,0)</f>
        <v>15</v>
      </c>
      <c r="D11" s="25"/>
      <c r="F11" s="159"/>
      <c r="G11" s="51"/>
      <c r="H11" s="154">
        <f>DATE($F$2,4,1)</f>
        <v>45383</v>
      </c>
      <c r="I11" s="155"/>
      <c r="J11" s="155"/>
      <c r="K11" s="155"/>
      <c r="L11" s="155"/>
      <c r="M11" s="155"/>
      <c r="N11" s="156"/>
      <c r="O11" s="51"/>
      <c r="P11" s="154">
        <f>DATE($F$2,5,1)</f>
        <v>45413</v>
      </c>
      <c r="Q11" s="155"/>
      <c r="R11" s="155"/>
      <c r="S11" s="155"/>
      <c r="T11" s="155"/>
      <c r="U11" s="155"/>
      <c r="V11" s="156"/>
      <c r="W11" s="51"/>
      <c r="X11" s="154">
        <f>DATE($F$2,6,1)</f>
        <v>45444</v>
      </c>
      <c r="Y11" s="155"/>
      <c r="Z11" s="155"/>
      <c r="AA11" s="155"/>
      <c r="AB11" s="155"/>
      <c r="AC11" s="155"/>
      <c r="AD11" s="156"/>
      <c r="AE11" s="51"/>
      <c r="AF11" s="47" t="s">
        <v>48</v>
      </c>
      <c r="AG11" s="48">
        <f>+DATE(ANNEE,11,11)</f>
        <v>45607</v>
      </c>
      <c r="AH11" s="49"/>
    </row>
    <row r="12" spans="1:36" s="50" customFormat="1" x14ac:dyDescent="0.45">
      <c r="A12" s="92">
        <v>45536</v>
      </c>
      <c r="B12" s="115"/>
      <c r="C12" s="30">
        <f>IF(MONTH(AG27)=9,AI27,0)
+IF(MONTH(AG28)=9,AI28,0)
+IF(MONTH(AG29)=9,AI29,0)
+IF(MONTH(AG30)=9,AI30,0)
+IF(MONTH(AG31)=9,AI31,0)
+IF(MONTH(AG32)=9,AI32,0)
+IF(MONTH(AG33)=9,AI33,0)
+IF(MONTH(AG34)=9,AI34,0)
+IF(MONTH(AG35)=9,AI35,0)
+IF(MONTH(AG36)=9,AI36,0)</f>
        <v>0</v>
      </c>
      <c r="D12" s="25"/>
      <c r="F12" s="159"/>
      <c r="G12" s="43"/>
      <c r="H12" s="44" t="s">
        <v>34</v>
      </c>
      <c r="I12" s="45" t="s">
        <v>35</v>
      </c>
      <c r="J12" s="45" t="s">
        <v>35</v>
      </c>
      <c r="K12" s="45" t="s">
        <v>36</v>
      </c>
      <c r="L12" s="45" t="s">
        <v>37</v>
      </c>
      <c r="M12" s="45" t="s">
        <v>38</v>
      </c>
      <c r="N12" s="46" t="s">
        <v>39</v>
      </c>
      <c r="O12" s="43"/>
      <c r="P12" s="44" t="s">
        <v>34</v>
      </c>
      <c r="Q12" s="45" t="s">
        <v>35</v>
      </c>
      <c r="R12" s="45" t="s">
        <v>35</v>
      </c>
      <c r="S12" s="45" t="s">
        <v>36</v>
      </c>
      <c r="T12" s="45" t="s">
        <v>37</v>
      </c>
      <c r="U12" s="45" t="s">
        <v>38</v>
      </c>
      <c r="V12" s="46" t="s">
        <v>39</v>
      </c>
      <c r="W12" s="43"/>
      <c r="X12" s="44" t="s">
        <v>34</v>
      </c>
      <c r="Y12" s="45" t="s">
        <v>35</v>
      </c>
      <c r="Z12" s="45" t="s">
        <v>35</v>
      </c>
      <c r="AA12" s="45" t="s">
        <v>36</v>
      </c>
      <c r="AB12" s="45" t="s">
        <v>37</v>
      </c>
      <c r="AC12" s="45" t="s">
        <v>38</v>
      </c>
      <c r="AD12" s="46" t="s">
        <v>39</v>
      </c>
      <c r="AE12" s="43"/>
      <c r="AF12" s="47" t="s">
        <v>49</v>
      </c>
      <c r="AG12" s="48">
        <f>+DATE(ANNEE,12,25)</f>
        <v>45651</v>
      </c>
      <c r="AH12" s="49"/>
    </row>
    <row r="13" spans="1:36" x14ac:dyDescent="0.45">
      <c r="A13" s="93">
        <v>45566</v>
      </c>
      <c r="B13" s="114"/>
      <c r="C13" s="30">
        <f>IF(MONTH(AG27)=10,AI27,0)
+IF(MONTH(AG28)=10,AI28,0)
+IF(MONTH(AG29)=10,AI29,0)
+IF(MONTH(AG30)=10,AI30,0)
+IF(MONTH(AG31)=10,AI31,0)
+IF(MONTH(AG32)=10,AI32,0)
+IF(MONTH(AG33)=10,AI33,0)
+IF(MONTH(AG34)=10,AI34,0)
+IF(MONTH(AG35)=10,AI35,0)
+IF(MONTH(AG36)=10,AI36,0)</f>
        <v>0</v>
      </c>
      <c r="D13" s="25"/>
      <c r="F13" s="159"/>
      <c r="G13" s="51"/>
      <c r="H13" s="120">
        <f>DATE($F$2,MONTH(H11),1-MOD(6+WEEKDAY(H11)-1,7))</f>
        <v>45383</v>
      </c>
      <c r="I13" s="53">
        <f t="shared" ref="I13:N18" si="3">+H13+1</f>
        <v>45384</v>
      </c>
      <c r="J13" s="53">
        <f t="shared" si="3"/>
        <v>45385</v>
      </c>
      <c r="K13" s="53">
        <f t="shared" si="3"/>
        <v>45386</v>
      </c>
      <c r="L13" s="53">
        <f t="shared" si="3"/>
        <v>45387</v>
      </c>
      <c r="M13" s="53">
        <f t="shared" si="3"/>
        <v>45388</v>
      </c>
      <c r="N13" s="54">
        <f t="shared" si="3"/>
        <v>45389</v>
      </c>
      <c r="O13" s="51"/>
      <c r="P13" s="52">
        <f>DATE($F$2,MONTH(P11),1-MOD(6+WEEKDAY(P11)-1,7))</f>
        <v>45411</v>
      </c>
      <c r="Q13" s="53">
        <f t="shared" ref="Q13:V18" si="4">+P13+1</f>
        <v>45412</v>
      </c>
      <c r="R13" s="121">
        <f t="shared" si="4"/>
        <v>45413</v>
      </c>
      <c r="S13" s="53">
        <f t="shared" si="4"/>
        <v>45414</v>
      </c>
      <c r="T13" s="53">
        <f t="shared" si="4"/>
        <v>45415</v>
      </c>
      <c r="U13" s="53">
        <f t="shared" si="4"/>
        <v>45416</v>
      </c>
      <c r="V13" s="54">
        <f t="shared" si="4"/>
        <v>45417</v>
      </c>
      <c r="W13" s="51"/>
      <c r="X13" s="52">
        <f>DATE($F$2,MONTH(X11),1-MOD(6+WEEKDAY(X11)-1,7))</f>
        <v>45439</v>
      </c>
      <c r="Y13" s="53">
        <f t="shared" ref="Y13:AD18" si="5">+X13+1</f>
        <v>45440</v>
      </c>
      <c r="Z13" s="53">
        <f t="shared" si="5"/>
        <v>45441</v>
      </c>
      <c r="AA13" s="53">
        <f t="shared" si="5"/>
        <v>45442</v>
      </c>
      <c r="AB13" s="53">
        <f t="shared" si="5"/>
        <v>45443</v>
      </c>
      <c r="AC13" s="53">
        <f t="shared" si="5"/>
        <v>45444</v>
      </c>
      <c r="AD13" s="54">
        <f t="shared" si="5"/>
        <v>45445</v>
      </c>
      <c r="AE13" s="51"/>
      <c r="AF13" s="118"/>
      <c r="AG13" s="119"/>
      <c r="AH13" s="49"/>
    </row>
    <row r="14" spans="1:36" x14ac:dyDescent="0.45">
      <c r="A14" s="92">
        <v>45597</v>
      </c>
      <c r="B14" s="114"/>
      <c r="C14" s="30">
        <f>IF(MONTH(AG27)=11,AI27,0)
+IF(MONTH(AG28)=11,AI28,0)
+IF(MONTH(AG29)=11,AI29,0)
+IF(MONTH(AG30)=11,AI30,0)
+IF(MONTH(AG31)=11,AI31,0)
+IF(MONTH(AG32)=11,AI32,0)
+IF(MONTH(AG33)=11,AI33,0)
+IF(MONTH(AG34)=11,AI34,0)
+IF(MONTH(AG35)=11,AI35,0)
+IF(MONTH(AG36)=11,AI36,0)</f>
        <v>0</v>
      </c>
      <c r="D14" s="25"/>
      <c r="F14" s="159"/>
      <c r="G14" s="51"/>
      <c r="H14" s="52">
        <f>+N13+1</f>
        <v>45390</v>
      </c>
      <c r="I14" s="53">
        <f t="shared" si="3"/>
        <v>45391</v>
      </c>
      <c r="J14" s="53">
        <f t="shared" si="3"/>
        <v>45392</v>
      </c>
      <c r="K14" s="53">
        <f t="shared" si="3"/>
        <v>45393</v>
      </c>
      <c r="L14" s="53">
        <f t="shared" si="3"/>
        <v>45394</v>
      </c>
      <c r="M14" s="53">
        <f t="shared" si="3"/>
        <v>45395</v>
      </c>
      <c r="N14" s="54">
        <f t="shared" si="3"/>
        <v>45396</v>
      </c>
      <c r="O14" s="51"/>
      <c r="P14" s="52">
        <f>+V13+1</f>
        <v>45418</v>
      </c>
      <c r="Q14" s="53">
        <f t="shared" si="4"/>
        <v>45419</v>
      </c>
      <c r="R14" s="121">
        <f t="shared" si="4"/>
        <v>45420</v>
      </c>
      <c r="S14" s="121">
        <f t="shared" si="4"/>
        <v>45421</v>
      </c>
      <c r="T14" s="53">
        <f t="shared" si="4"/>
        <v>45422</v>
      </c>
      <c r="U14" s="53">
        <f t="shared" si="4"/>
        <v>45423</v>
      </c>
      <c r="V14" s="54">
        <f t="shared" si="4"/>
        <v>45424</v>
      </c>
      <c r="W14" s="51"/>
      <c r="X14" s="52">
        <f>+AD13+1</f>
        <v>45446</v>
      </c>
      <c r="Y14" s="53">
        <f t="shared" si="5"/>
        <v>45447</v>
      </c>
      <c r="Z14" s="53">
        <f t="shared" si="5"/>
        <v>45448</v>
      </c>
      <c r="AA14" s="53">
        <f t="shared" si="5"/>
        <v>45449</v>
      </c>
      <c r="AB14" s="53">
        <f t="shared" si="5"/>
        <v>45450</v>
      </c>
      <c r="AC14" s="53">
        <f t="shared" si="5"/>
        <v>45451</v>
      </c>
      <c r="AD14" s="54">
        <f t="shared" si="5"/>
        <v>45452</v>
      </c>
      <c r="AE14" s="51"/>
      <c r="AF14" s="47"/>
      <c r="AG14" s="48"/>
      <c r="AH14" s="49"/>
    </row>
    <row r="15" spans="1:36" x14ac:dyDescent="0.45">
      <c r="A15" s="93">
        <v>45627</v>
      </c>
      <c r="B15" s="116"/>
      <c r="C15" s="31">
        <f>IF(MONTH(AG27)=12,AI27,0)
+IF(MONTH(AG28)=12,AI28,0)
+IF(MONTH(AG29)=12,AI29,0)
+IF(MONTH(AG30)=12,AI30,0)
+IF(MONTH(AG31)=12,AI31,0)
+IF(MONTH(AG32)=12,AI32,0)
+IF(MONTH(AG33)=12,AI33,0)
+IF(MONTH(AG34)=12,AI34,0)
+IF(MONTH(AG35)=12,AI35,0)
+IF(MONTH(AG36)=12,AI36,0)</f>
        <v>0</v>
      </c>
      <c r="D15" s="27"/>
      <c r="F15" s="159"/>
      <c r="G15" s="51"/>
      <c r="H15" s="52">
        <f>+N14+1</f>
        <v>45397</v>
      </c>
      <c r="I15" s="53">
        <f t="shared" si="3"/>
        <v>45398</v>
      </c>
      <c r="J15" s="53">
        <f t="shared" si="3"/>
        <v>45399</v>
      </c>
      <c r="K15" s="53">
        <f t="shared" si="3"/>
        <v>45400</v>
      </c>
      <c r="L15" s="53">
        <f t="shared" si="3"/>
        <v>45401</v>
      </c>
      <c r="M15" s="53">
        <f t="shared" si="3"/>
        <v>45402</v>
      </c>
      <c r="N15" s="54">
        <f t="shared" si="3"/>
        <v>45403</v>
      </c>
      <c r="O15" s="51"/>
      <c r="P15" s="52">
        <f>+V14+1</f>
        <v>45425</v>
      </c>
      <c r="Q15" s="53">
        <f t="shared" si="4"/>
        <v>45426</v>
      </c>
      <c r="R15" s="53">
        <f t="shared" si="4"/>
        <v>45427</v>
      </c>
      <c r="S15" s="53">
        <f t="shared" si="4"/>
        <v>45428</v>
      </c>
      <c r="T15" s="53">
        <f t="shared" si="4"/>
        <v>45429</v>
      </c>
      <c r="U15" s="53">
        <f t="shared" si="4"/>
        <v>45430</v>
      </c>
      <c r="V15" s="54">
        <f t="shared" si="4"/>
        <v>45431</v>
      </c>
      <c r="W15" s="51"/>
      <c r="X15" s="52">
        <f>+AD14+1</f>
        <v>45453</v>
      </c>
      <c r="Y15" s="53">
        <f t="shared" si="5"/>
        <v>45454</v>
      </c>
      <c r="Z15" s="53">
        <f t="shared" si="5"/>
        <v>45455</v>
      </c>
      <c r="AA15" s="53">
        <f t="shared" si="5"/>
        <v>45456</v>
      </c>
      <c r="AB15" s="53">
        <f t="shared" si="5"/>
        <v>45457</v>
      </c>
      <c r="AC15" s="53">
        <f t="shared" si="5"/>
        <v>45458</v>
      </c>
      <c r="AD15" s="54">
        <f t="shared" si="5"/>
        <v>45459</v>
      </c>
      <c r="AE15" s="51"/>
      <c r="AF15" s="60"/>
      <c r="AG15" s="61"/>
      <c r="AH15" s="49"/>
    </row>
    <row r="16" spans="1:36" x14ac:dyDescent="0.45">
      <c r="A16" s="38"/>
      <c r="B16" s="38"/>
      <c r="C16" s="38"/>
      <c r="D16" s="38"/>
      <c r="F16" s="159"/>
      <c r="G16" s="51"/>
      <c r="H16" s="52">
        <f>+N15+1</f>
        <v>45404</v>
      </c>
      <c r="I16" s="53">
        <f t="shared" si="3"/>
        <v>45405</v>
      </c>
      <c r="J16" s="53">
        <f t="shared" si="3"/>
        <v>45406</v>
      </c>
      <c r="K16" s="53">
        <f t="shared" si="3"/>
        <v>45407</v>
      </c>
      <c r="L16" s="53">
        <f t="shared" si="3"/>
        <v>45408</v>
      </c>
      <c r="M16" s="53">
        <f t="shared" si="3"/>
        <v>45409</v>
      </c>
      <c r="N16" s="54">
        <f t="shared" si="3"/>
        <v>45410</v>
      </c>
      <c r="O16" s="51"/>
      <c r="P16" s="52">
        <f>+V15+1</f>
        <v>45432</v>
      </c>
      <c r="Q16" s="53">
        <f t="shared" si="4"/>
        <v>45433</v>
      </c>
      <c r="R16" s="53">
        <f t="shared" si="4"/>
        <v>45434</v>
      </c>
      <c r="S16" s="53">
        <f t="shared" si="4"/>
        <v>45435</v>
      </c>
      <c r="T16" s="53">
        <f t="shared" si="4"/>
        <v>45436</v>
      </c>
      <c r="U16" s="53">
        <f t="shared" si="4"/>
        <v>45437</v>
      </c>
      <c r="V16" s="54">
        <f t="shared" si="4"/>
        <v>45438</v>
      </c>
      <c r="W16" s="51"/>
      <c r="X16" s="52">
        <f>+AD15+1</f>
        <v>45460</v>
      </c>
      <c r="Y16" s="53">
        <f t="shared" si="5"/>
        <v>45461</v>
      </c>
      <c r="Z16" s="53">
        <f t="shared" si="5"/>
        <v>45462</v>
      </c>
      <c r="AA16" s="53">
        <f t="shared" si="5"/>
        <v>45463</v>
      </c>
      <c r="AB16" s="53">
        <f t="shared" si="5"/>
        <v>45464</v>
      </c>
      <c r="AC16" s="53">
        <f t="shared" si="5"/>
        <v>45465</v>
      </c>
      <c r="AD16" s="54">
        <f t="shared" si="5"/>
        <v>45466</v>
      </c>
      <c r="AE16" s="51"/>
      <c r="AF16" s="60"/>
      <c r="AG16" s="61"/>
      <c r="AH16" s="49"/>
    </row>
    <row r="17" spans="1:37" x14ac:dyDescent="0.45">
      <c r="A17" s="38"/>
      <c r="B17" s="38"/>
      <c r="C17" s="38"/>
      <c r="D17" s="38"/>
      <c r="F17" s="159"/>
      <c r="G17" s="51"/>
      <c r="H17" s="52">
        <f>+N16+1</f>
        <v>45411</v>
      </c>
      <c r="I17" s="53">
        <f t="shared" si="3"/>
        <v>45412</v>
      </c>
      <c r="J17" s="53">
        <f t="shared" si="3"/>
        <v>45413</v>
      </c>
      <c r="K17" s="53">
        <f t="shared" si="3"/>
        <v>45414</v>
      </c>
      <c r="L17" s="53">
        <f t="shared" si="3"/>
        <v>45415</v>
      </c>
      <c r="M17" s="53">
        <f t="shared" si="3"/>
        <v>45416</v>
      </c>
      <c r="N17" s="54">
        <f t="shared" si="3"/>
        <v>45417</v>
      </c>
      <c r="O17" s="51"/>
      <c r="P17" s="52">
        <f>+V16+1</f>
        <v>45439</v>
      </c>
      <c r="Q17" s="53">
        <f t="shared" si="4"/>
        <v>45440</v>
      </c>
      <c r="R17" s="53">
        <f t="shared" si="4"/>
        <v>45441</v>
      </c>
      <c r="S17" s="53">
        <f t="shared" si="4"/>
        <v>45442</v>
      </c>
      <c r="T17" s="53">
        <f t="shared" si="4"/>
        <v>45443</v>
      </c>
      <c r="U17" s="53">
        <f t="shared" si="4"/>
        <v>45444</v>
      </c>
      <c r="V17" s="54">
        <f t="shared" si="4"/>
        <v>45445</v>
      </c>
      <c r="W17" s="51"/>
      <c r="X17" s="52">
        <f>+AD16+1</f>
        <v>45467</v>
      </c>
      <c r="Y17" s="53">
        <f t="shared" si="5"/>
        <v>45468</v>
      </c>
      <c r="Z17" s="53">
        <f t="shared" si="5"/>
        <v>45469</v>
      </c>
      <c r="AA17" s="53">
        <f t="shared" si="5"/>
        <v>45470</v>
      </c>
      <c r="AB17" s="53">
        <f t="shared" si="5"/>
        <v>45471</v>
      </c>
      <c r="AC17" s="53">
        <f t="shared" si="5"/>
        <v>45472</v>
      </c>
      <c r="AD17" s="54">
        <f t="shared" si="5"/>
        <v>45473</v>
      </c>
      <c r="AE17" s="51"/>
      <c r="AF17" s="60"/>
      <c r="AG17" s="61"/>
      <c r="AH17" s="62"/>
    </row>
    <row r="18" spans="1:37" ht="20.25" thickBot="1" x14ac:dyDescent="0.5">
      <c r="A18" s="38"/>
      <c r="B18" s="38"/>
      <c r="C18" s="38"/>
      <c r="D18" s="38"/>
      <c r="F18" s="159"/>
      <c r="G18" s="51"/>
      <c r="H18" s="56">
        <f>+N17+1</f>
        <v>45418</v>
      </c>
      <c r="I18" s="57">
        <f t="shared" si="3"/>
        <v>45419</v>
      </c>
      <c r="J18" s="57">
        <f t="shared" si="3"/>
        <v>45420</v>
      </c>
      <c r="K18" s="57">
        <f t="shared" si="3"/>
        <v>45421</v>
      </c>
      <c r="L18" s="57">
        <f t="shared" si="3"/>
        <v>45422</v>
      </c>
      <c r="M18" s="57">
        <f t="shared" si="3"/>
        <v>45423</v>
      </c>
      <c r="N18" s="58">
        <f t="shared" si="3"/>
        <v>45424</v>
      </c>
      <c r="O18" s="51"/>
      <c r="P18" s="56">
        <f>+V17+1</f>
        <v>45446</v>
      </c>
      <c r="Q18" s="57">
        <f t="shared" si="4"/>
        <v>45447</v>
      </c>
      <c r="R18" s="57">
        <f t="shared" si="4"/>
        <v>45448</v>
      </c>
      <c r="S18" s="57">
        <f t="shared" si="4"/>
        <v>45449</v>
      </c>
      <c r="T18" s="57">
        <f t="shared" si="4"/>
        <v>45450</v>
      </c>
      <c r="U18" s="57">
        <f t="shared" si="4"/>
        <v>45451</v>
      </c>
      <c r="V18" s="58">
        <f t="shared" si="4"/>
        <v>45452</v>
      </c>
      <c r="W18" s="51"/>
      <c r="X18" s="56">
        <f>+AD17+1</f>
        <v>45474</v>
      </c>
      <c r="Y18" s="57">
        <f t="shared" si="5"/>
        <v>45475</v>
      </c>
      <c r="Z18" s="57">
        <f t="shared" si="5"/>
        <v>45476</v>
      </c>
      <c r="AA18" s="57">
        <f t="shared" si="5"/>
        <v>45477</v>
      </c>
      <c r="AB18" s="57">
        <f t="shared" si="5"/>
        <v>45478</v>
      </c>
      <c r="AC18" s="57">
        <f t="shared" si="5"/>
        <v>45479</v>
      </c>
      <c r="AD18" s="58">
        <f t="shared" si="5"/>
        <v>45480</v>
      </c>
      <c r="AE18" s="51"/>
      <c r="AF18" s="60"/>
      <c r="AG18" s="61"/>
      <c r="AH18" s="49"/>
    </row>
    <row r="19" spans="1:37" ht="20.25" thickBot="1" x14ac:dyDescent="0.5">
      <c r="A19" s="38"/>
      <c r="B19" s="38"/>
      <c r="C19" s="38"/>
      <c r="D19" s="38"/>
      <c r="F19" s="159"/>
      <c r="G19" s="51"/>
      <c r="H19" s="59"/>
      <c r="I19" s="59"/>
      <c r="J19" s="59"/>
      <c r="K19" s="59"/>
      <c r="L19" s="59"/>
      <c r="M19" s="59"/>
      <c r="N19" s="59"/>
      <c r="O19" s="51"/>
      <c r="P19" s="59"/>
      <c r="Q19" s="59"/>
      <c r="R19" s="59"/>
      <c r="S19" s="59"/>
      <c r="T19" s="59"/>
      <c r="U19" s="59"/>
      <c r="V19" s="59"/>
      <c r="W19" s="51"/>
      <c r="X19" s="59"/>
      <c r="Y19" s="59"/>
      <c r="Z19" s="59"/>
      <c r="AA19" s="59"/>
      <c r="AB19" s="59"/>
      <c r="AC19" s="59"/>
      <c r="AD19" s="59"/>
      <c r="AE19" s="51"/>
      <c r="AF19" s="60"/>
      <c r="AG19" s="61"/>
      <c r="AH19" s="49"/>
    </row>
    <row r="20" spans="1:37" x14ac:dyDescent="0.45">
      <c r="A20" s="38"/>
      <c r="B20" s="38"/>
      <c r="C20" s="38"/>
      <c r="D20" s="38"/>
      <c r="F20" s="159"/>
      <c r="G20" s="51"/>
      <c r="H20" s="154">
        <f>DATE($F$2,7,1)</f>
        <v>45474</v>
      </c>
      <c r="I20" s="155"/>
      <c r="J20" s="155"/>
      <c r="K20" s="155"/>
      <c r="L20" s="155"/>
      <c r="M20" s="155"/>
      <c r="N20" s="156"/>
      <c r="O20" s="51"/>
      <c r="P20" s="154">
        <f>DATE($F$2,8,1)</f>
        <v>45505</v>
      </c>
      <c r="Q20" s="155"/>
      <c r="R20" s="155"/>
      <c r="S20" s="155"/>
      <c r="T20" s="155"/>
      <c r="U20" s="155"/>
      <c r="V20" s="156"/>
      <c r="W20" s="51"/>
      <c r="X20" s="154">
        <f>DATE($F$2,9,1)</f>
        <v>45536</v>
      </c>
      <c r="Y20" s="155"/>
      <c r="Z20" s="155"/>
      <c r="AA20" s="155"/>
      <c r="AB20" s="155"/>
      <c r="AC20" s="155"/>
      <c r="AD20" s="156"/>
      <c r="AE20" s="51"/>
      <c r="AF20" s="60"/>
      <c r="AG20" s="63"/>
      <c r="AH20" s="49"/>
    </row>
    <row r="21" spans="1:37" s="50" customFormat="1" x14ac:dyDescent="0.45">
      <c r="A21" s="38"/>
      <c r="B21" s="38"/>
      <c r="C21" s="38"/>
      <c r="D21" s="38"/>
      <c r="F21" s="159"/>
      <c r="G21" s="43"/>
      <c r="H21" s="44" t="s">
        <v>34</v>
      </c>
      <c r="I21" s="45" t="s">
        <v>35</v>
      </c>
      <c r="J21" s="45" t="s">
        <v>35</v>
      </c>
      <c r="K21" s="45" t="s">
        <v>36</v>
      </c>
      <c r="L21" s="45" t="s">
        <v>37</v>
      </c>
      <c r="M21" s="45" t="s">
        <v>38</v>
      </c>
      <c r="N21" s="46" t="s">
        <v>39</v>
      </c>
      <c r="O21" s="43"/>
      <c r="P21" s="44" t="s">
        <v>34</v>
      </c>
      <c r="Q21" s="45" t="s">
        <v>35</v>
      </c>
      <c r="R21" s="45" t="s">
        <v>35</v>
      </c>
      <c r="S21" s="45" t="s">
        <v>36</v>
      </c>
      <c r="T21" s="45" t="s">
        <v>37</v>
      </c>
      <c r="U21" s="45" t="s">
        <v>38</v>
      </c>
      <c r="V21" s="46" t="s">
        <v>39</v>
      </c>
      <c r="W21" s="43"/>
      <c r="X21" s="44" t="s">
        <v>34</v>
      </c>
      <c r="Y21" s="45" t="s">
        <v>35</v>
      </c>
      <c r="Z21" s="45" t="s">
        <v>35</v>
      </c>
      <c r="AA21" s="45" t="s">
        <v>36</v>
      </c>
      <c r="AB21" s="45" t="s">
        <v>37</v>
      </c>
      <c r="AC21" s="45" t="s">
        <v>38</v>
      </c>
      <c r="AD21" s="46" t="s">
        <v>39</v>
      </c>
      <c r="AE21" s="43"/>
      <c r="AF21" s="64"/>
      <c r="AG21" s="65"/>
      <c r="AH21" s="49"/>
    </row>
    <row r="22" spans="1:37" x14ac:dyDescent="0.45">
      <c r="A22" s="38"/>
      <c r="B22" s="38"/>
      <c r="C22" s="38"/>
      <c r="D22" s="38"/>
      <c r="F22" s="159"/>
      <c r="G22" s="51"/>
      <c r="H22" s="52">
        <f>DATE($F$2,MONTH(H20),1-MOD(6+WEEKDAY(H20)-1,7))</f>
        <v>45474</v>
      </c>
      <c r="I22" s="53">
        <f t="shared" ref="I22:N27" si="6">+H22+1</f>
        <v>45475</v>
      </c>
      <c r="J22" s="53">
        <f t="shared" si="6"/>
        <v>45476</v>
      </c>
      <c r="K22" s="53">
        <f t="shared" si="6"/>
        <v>45477</v>
      </c>
      <c r="L22" s="53">
        <f t="shared" si="6"/>
        <v>45478</v>
      </c>
      <c r="M22" s="53">
        <f t="shared" si="6"/>
        <v>45479</v>
      </c>
      <c r="N22" s="54">
        <f t="shared" si="6"/>
        <v>45480</v>
      </c>
      <c r="O22" s="51"/>
      <c r="P22" s="52">
        <f>DATE($F$2,MONTH(P20),1-MOD(6+WEEKDAY(P20)-1,7))</f>
        <v>45502</v>
      </c>
      <c r="Q22" s="53">
        <f t="shared" ref="Q22:V27" si="7">+P22+1</f>
        <v>45503</v>
      </c>
      <c r="R22" s="53">
        <f t="shared" si="7"/>
        <v>45504</v>
      </c>
      <c r="S22" s="53">
        <f t="shared" si="7"/>
        <v>45505</v>
      </c>
      <c r="T22" s="53">
        <f t="shared" si="7"/>
        <v>45506</v>
      </c>
      <c r="U22" s="53">
        <f t="shared" si="7"/>
        <v>45507</v>
      </c>
      <c r="V22" s="54">
        <f t="shared" si="7"/>
        <v>45508</v>
      </c>
      <c r="W22" s="51"/>
      <c r="X22" s="52">
        <f>DATE($F$2,MONTH(X20),1-MOD(6+WEEKDAY(X20)-1,7))</f>
        <v>45530</v>
      </c>
      <c r="Y22" s="53">
        <f t="shared" ref="Y22:AD27" si="8">+X22+1</f>
        <v>45531</v>
      </c>
      <c r="Z22" s="53">
        <f t="shared" si="8"/>
        <v>45532</v>
      </c>
      <c r="AA22" s="53">
        <f t="shared" si="8"/>
        <v>45533</v>
      </c>
      <c r="AB22" s="53">
        <f t="shared" si="8"/>
        <v>45534</v>
      </c>
      <c r="AC22" s="53">
        <f t="shared" si="8"/>
        <v>45535</v>
      </c>
      <c r="AD22" s="54">
        <f t="shared" si="8"/>
        <v>45536</v>
      </c>
      <c r="AE22" s="51"/>
      <c r="AF22" s="60"/>
      <c r="AG22" s="61"/>
      <c r="AH22" s="49"/>
    </row>
    <row r="23" spans="1:37" x14ac:dyDescent="0.45">
      <c r="A23" s="38"/>
      <c r="B23" s="38"/>
      <c r="C23" s="38"/>
      <c r="D23" s="38"/>
      <c r="F23" s="159"/>
      <c r="G23" s="51"/>
      <c r="H23" s="52">
        <f>+N22+1</f>
        <v>45481</v>
      </c>
      <c r="I23" s="53">
        <f t="shared" si="6"/>
        <v>45482</v>
      </c>
      <c r="J23" s="53">
        <f t="shared" si="6"/>
        <v>45483</v>
      </c>
      <c r="K23" s="53">
        <f t="shared" si="6"/>
        <v>45484</v>
      </c>
      <c r="L23" s="53">
        <f t="shared" si="6"/>
        <v>45485</v>
      </c>
      <c r="M23" s="53">
        <f t="shared" si="6"/>
        <v>45486</v>
      </c>
      <c r="N23" s="122">
        <f t="shared" si="6"/>
        <v>45487</v>
      </c>
      <c r="O23" s="51"/>
      <c r="P23" s="52">
        <f>+V22+1</f>
        <v>45509</v>
      </c>
      <c r="Q23" s="53">
        <f t="shared" si="7"/>
        <v>45510</v>
      </c>
      <c r="R23" s="53">
        <f t="shared" si="7"/>
        <v>45511</v>
      </c>
      <c r="S23" s="53">
        <f t="shared" si="7"/>
        <v>45512</v>
      </c>
      <c r="T23" s="53">
        <f t="shared" si="7"/>
        <v>45513</v>
      </c>
      <c r="U23" s="53">
        <f t="shared" si="7"/>
        <v>45514</v>
      </c>
      <c r="V23" s="54">
        <f t="shared" si="7"/>
        <v>45515</v>
      </c>
      <c r="W23" s="51"/>
      <c r="X23" s="52">
        <f>+AD22+1</f>
        <v>45537</v>
      </c>
      <c r="Y23" s="53">
        <f t="shared" si="8"/>
        <v>45538</v>
      </c>
      <c r="Z23" s="53">
        <f t="shared" si="8"/>
        <v>45539</v>
      </c>
      <c r="AA23" s="53">
        <f t="shared" si="8"/>
        <v>45540</v>
      </c>
      <c r="AB23" s="53">
        <f t="shared" si="8"/>
        <v>45541</v>
      </c>
      <c r="AC23" s="53">
        <f t="shared" si="8"/>
        <v>45542</v>
      </c>
      <c r="AD23" s="54">
        <f t="shared" si="8"/>
        <v>45543</v>
      </c>
      <c r="AE23" s="51"/>
      <c r="AF23" s="60"/>
      <c r="AG23" s="61"/>
      <c r="AH23" s="49"/>
    </row>
    <row r="24" spans="1:37" ht="20.25" thickBot="1" x14ac:dyDescent="0.5">
      <c r="A24" s="38"/>
      <c r="B24" s="38"/>
      <c r="C24" s="38"/>
      <c r="D24" s="38"/>
      <c r="F24" s="159"/>
      <c r="G24" s="51"/>
      <c r="H24" s="52">
        <f>+N23+1</f>
        <v>45488</v>
      </c>
      <c r="I24" s="53">
        <f t="shared" si="6"/>
        <v>45489</v>
      </c>
      <c r="J24" s="53">
        <f t="shared" si="6"/>
        <v>45490</v>
      </c>
      <c r="K24" s="53">
        <f t="shared" si="6"/>
        <v>45491</v>
      </c>
      <c r="L24" s="53">
        <f t="shared" si="6"/>
        <v>45492</v>
      </c>
      <c r="M24" s="53">
        <f t="shared" si="6"/>
        <v>45493</v>
      </c>
      <c r="N24" s="54">
        <f t="shared" si="6"/>
        <v>45494</v>
      </c>
      <c r="O24" s="51"/>
      <c r="P24" s="52">
        <f>+V23+1</f>
        <v>45516</v>
      </c>
      <c r="Q24" s="53">
        <f t="shared" si="7"/>
        <v>45517</v>
      </c>
      <c r="R24" s="53">
        <f t="shared" si="7"/>
        <v>45518</v>
      </c>
      <c r="S24" s="121">
        <f t="shared" si="7"/>
        <v>45519</v>
      </c>
      <c r="T24" s="53">
        <f t="shared" si="7"/>
        <v>45520</v>
      </c>
      <c r="U24" s="53">
        <f t="shared" si="7"/>
        <v>45521</v>
      </c>
      <c r="V24" s="54">
        <f t="shared" si="7"/>
        <v>45522</v>
      </c>
      <c r="W24" s="51"/>
      <c r="X24" s="52">
        <f>+AD23+1</f>
        <v>45544</v>
      </c>
      <c r="Y24" s="53">
        <f t="shared" si="8"/>
        <v>45545</v>
      </c>
      <c r="Z24" s="53">
        <f t="shared" si="8"/>
        <v>45546</v>
      </c>
      <c r="AA24" s="53">
        <f t="shared" si="8"/>
        <v>45547</v>
      </c>
      <c r="AB24" s="53">
        <f t="shared" si="8"/>
        <v>45548</v>
      </c>
      <c r="AC24" s="53">
        <f t="shared" si="8"/>
        <v>45549</v>
      </c>
      <c r="AD24" s="54">
        <f t="shared" si="8"/>
        <v>45550</v>
      </c>
      <c r="AE24" s="51"/>
      <c r="AF24" s="66"/>
      <c r="AG24" s="67"/>
      <c r="AH24" s="49"/>
    </row>
    <row r="25" spans="1:37" x14ac:dyDescent="0.45">
      <c r="A25" s="38"/>
      <c r="B25" s="38"/>
      <c r="C25" s="38"/>
      <c r="D25" s="38"/>
      <c r="F25" s="159"/>
      <c r="G25" s="51"/>
      <c r="H25" s="52">
        <f>+N24+1</f>
        <v>45495</v>
      </c>
      <c r="I25" s="53">
        <f t="shared" si="6"/>
        <v>45496</v>
      </c>
      <c r="J25" s="53">
        <f t="shared" si="6"/>
        <v>45497</v>
      </c>
      <c r="K25" s="53">
        <f t="shared" si="6"/>
        <v>45498</v>
      </c>
      <c r="L25" s="53">
        <f t="shared" si="6"/>
        <v>45499</v>
      </c>
      <c r="M25" s="53">
        <f t="shared" si="6"/>
        <v>45500</v>
      </c>
      <c r="N25" s="54">
        <f t="shared" si="6"/>
        <v>45501</v>
      </c>
      <c r="O25" s="51"/>
      <c r="P25" s="52">
        <f>+V24+1</f>
        <v>45523</v>
      </c>
      <c r="Q25" s="53">
        <f t="shared" si="7"/>
        <v>45524</v>
      </c>
      <c r="R25" s="53">
        <f t="shared" si="7"/>
        <v>45525</v>
      </c>
      <c r="S25" s="53">
        <f t="shared" si="7"/>
        <v>45526</v>
      </c>
      <c r="T25" s="53">
        <f t="shared" si="7"/>
        <v>45527</v>
      </c>
      <c r="U25" s="53">
        <f t="shared" si="7"/>
        <v>45528</v>
      </c>
      <c r="V25" s="54">
        <f t="shared" si="7"/>
        <v>45529</v>
      </c>
      <c r="W25" s="51"/>
      <c r="X25" s="52">
        <f>+AD24+1</f>
        <v>45551</v>
      </c>
      <c r="Y25" s="53">
        <f t="shared" si="8"/>
        <v>45552</v>
      </c>
      <c r="Z25" s="53">
        <f t="shared" si="8"/>
        <v>45553</v>
      </c>
      <c r="AA25" s="53">
        <f t="shared" si="8"/>
        <v>45554</v>
      </c>
      <c r="AB25" s="53">
        <f t="shared" si="8"/>
        <v>45555</v>
      </c>
      <c r="AC25" s="53">
        <f t="shared" si="8"/>
        <v>45556</v>
      </c>
      <c r="AD25" s="54">
        <f t="shared" si="8"/>
        <v>45557</v>
      </c>
      <c r="AE25" s="51"/>
      <c r="AF25" s="83" t="s">
        <v>50</v>
      </c>
      <c r="AG25" s="68"/>
      <c r="AH25" s="68"/>
      <c r="AI25" s="69"/>
      <c r="AK25" s="70"/>
    </row>
    <row r="26" spans="1:37" x14ac:dyDescent="0.45">
      <c r="A26" s="38"/>
      <c r="B26" s="38"/>
      <c r="C26" s="38"/>
      <c r="D26" s="38"/>
      <c r="F26" s="159"/>
      <c r="G26" s="51"/>
      <c r="H26" s="52">
        <f>+N25+1</f>
        <v>45502</v>
      </c>
      <c r="I26" s="53">
        <f t="shared" si="6"/>
        <v>45503</v>
      </c>
      <c r="J26" s="53">
        <f t="shared" si="6"/>
        <v>45504</v>
      </c>
      <c r="K26" s="53">
        <f t="shared" si="6"/>
        <v>45505</v>
      </c>
      <c r="L26" s="53">
        <f t="shared" si="6"/>
        <v>45506</v>
      </c>
      <c r="M26" s="53">
        <f t="shared" si="6"/>
        <v>45507</v>
      </c>
      <c r="N26" s="54">
        <f t="shared" si="6"/>
        <v>45508</v>
      </c>
      <c r="O26" s="51"/>
      <c r="P26" s="52">
        <f>+V25+1</f>
        <v>45530</v>
      </c>
      <c r="Q26" s="53">
        <f t="shared" si="7"/>
        <v>45531</v>
      </c>
      <c r="R26" s="53">
        <f t="shared" si="7"/>
        <v>45532</v>
      </c>
      <c r="S26" s="53">
        <f t="shared" si="7"/>
        <v>45533</v>
      </c>
      <c r="T26" s="53">
        <f t="shared" si="7"/>
        <v>45534</v>
      </c>
      <c r="U26" s="53">
        <f t="shared" si="7"/>
        <v>45535</v>
      </c>
      <c r="V26" s="54">
        <f t="shared" si="7"/>
        <v>45536</v>
      </c>
      <c r="W26" s="51"/>
      <c r="X26" s="52">
        <f>+AD25+1</f>
        <v>45558</v>
      </c>
      <c r="Y26" s="53">
        <f t="shared" si="8"/>
        <v>45559</v>
      </c>
      <c r="Z26" s="53">
        <f t="shared" si="8"/>
        <v>45560</v>
      </c>
      <c r="AA26" s="53">
        <f t="shared" si="8"/>
        <v>45561</v>
      </c>
      <c r="AB26" s="53">
        <f t="shared" si="8"/>
        <v>45562</v>
      </c>
      <c r="AC26" s="53">
        <f t="shared" si="8"/>
        <v>45563</v>
      </c>
      <c r="AD26" s="54">
        <f t="shared" si="8"/>
        <v>45564</v>
      </c>
      <c r="AE26" s="51"/>
      <c r="AF26" s="151" t="s">
        <v>56</v>
      </c>
      <c r="AG26" s="71" t="s">
        <v>5</v>
      </c>
      <c r="AH26" s="71" t="s">
        <v>6</v>
      </c>
      <c r="AI26" s="117" t="s">
        <v>0</v>
      </c>
    </row>
    <row r="27" spans="1:37" ht="20.25" thickBot="1" x14ac:dyDescent="0.5">
      <c r="A27" s="38"/>
      <c r="B27" s="38"/>
      <c r="C27" s="38"/>
      <c r="D27" s="38"/>
      <c r="F27" s="159"/>
      <c r="G27" s="51"/>
      <c r="H27" s="56">
        <f>+N26+1</f>
        <v>45509</v>
      </c>
      <c r="I27" s="57">
        <f t="shared" si="6"/>
        <v>45510</v>
      </c>
      <c r="J27" s="57">
        <f t="shared" si="6"/>
        <v>45511</v>
      </c>
      <c r="K27" s="57">
        <f t="shared" si="6"/>
        <v>45512</v>
      </c>
      <c r="L27" s="57">
        <f t="shared" si="6"/>
        <v>45513</v>
      </c>
      <c r="M27" s="57">
        <f t="shared" si="6"/>
        <v>45514</v>
      </c>
      <c r="N27" s="58">
        <f t="shared" si="6"/>
        <v>45515</v>
      </c>
      <c r="O27" s="51"/>
      <c r="P27" s="56">
        <f>+V26+1</f>
        <v>45537</v>
      </c>
      <c r="Q27" s="57">
        <f t="shared" si="7"/>
        <v>45538</v>
      </c>
      <c r="R27" s="57">
        <f t="shared" si="7"/>
        <v>45539</v>
      </c>
      <c r="S27" s="57">
        <f t="shared" si="7"/>
        <v>45540</v>
      </c>
      <c r="T27" s="57">
        <f t="shared" si="7"/>
        <v>45541</v>
      </c>
      <c r="U27" s="57">
        <f t="shared" si="7"/>
        <v>45542</v>
      </c>
      <c r="V27" s="58">
        <f t="shared" si="7"/>
        <v>45543</v>
      </c>
      <c r="W27" s="51"/>
      <c r="X27" s="56">
        <f>+AD26+1</f>
        <v>45565</v>
      </c>
      <c r="Y27" s="57">
        <f t="shared" si="8"/>
        <v>45566</v>
      </c>
      <c r="Z27" s="57">
        <f t="shared" si="8"/>
        <v>45567</v>
      </c>
      <c r="AA27" s="57">
        <f t="shared" si="8"/>
        <v>45568</v>
      </c>
      <c r="AB27" s="57">
        <f t="shared" si="8"/>
        <v>45569</v>
      </c>
      <c r="AC27" s="57">
        <f t="shared" si="8"/>
        <v>45570</v>
      </c>
      <c r="AD27" s="58">
        <f t="shared" si="8"/>
        <v>45571</v>
      </c>
      <c r="AE27" s="51"/>
      <c r="AF27" s="152"/>
      <c r="AG27" s="72">
        <v>45292</v>
      </c>
      <c r="AH27" s="72">
        <v>45293</v>
      </c>
      <c r="AI27" s="73">
        <v>1</v>
      </c>
    </row>
    <row r="28" spans="1:37" ht="20.25" thickBot="1" x14ac:dyDescent="0.5">
      <c r="A28" s="38"/>
      <c r="B28" s="38"/>
      <c r="C28" s="38"/>
      <c r="D28" s="38"/>
      <c r="F28" s="159"/>
      <c r="G28" s="51"/>
      <c r="H28" s="59"/>
      <c r="I28" s="59"/>
      <c r="J28" s="59"/>
      <c r="K28" s="59"/>
      <c r="L28" s="59"/>
      <c r="M28" s="59"/>
      <c r="N28" s="59"/>
      <c r="O28" s="51"/>
      <c r="P28" s="59"/>
      <c r="Q28" s="59"/>
      <c r="R28" s="59"/>
      <c r="S28" s="59"/>
      <c r="T28" s="59"/>
      <c r="U28" s="59"/>
      <c r="V28" s="59"/>
      <c r="W28" s="51"/>
      <c r="X28" s="59"/>
      <c r="Y28" s="59"/>
      <c r="Z28" s="59"/>
      <c r="AA28" s="59"/>
      <c r="AB28" s="59"/>
      <c r="AC28" s="59"/>
      <c r="AD28" s="59"/>
      <c r="AE28" s="51"/>
      <c r="AF28" s="152"/>
      <c r="AG28" s="72">
        <v>45506</v>
      </c>
      <c r="AH28" s="72">
        <v>45527</v>
      </c>
      <c r="AI28" s="73">
        <v>15</v>
      </c>
    </row>
    <row r="29" spans="1:37" x14ac:dyDescent="0.45">
      <c r="A29" s="38"/>
      <c r="B29" s="38"/>
      <c r="C29" s="38"/>
      <c r="D29" s="38"/>
      <c r="F29" s="159"/>
      <c r="G29" s="51"/>
      <c r="H29" s="154">
        <f>DATE($F$2,10,1)</f>
        <v>45566</v>
      </c>
      <c r="I29" s="155"/>
      <c r="J29" s="155"/>
      <c r="K29" s="155"/>
      <c r="L29" s="155"/>
      <c r="M29" s="155"/>
      <c r="N29" s="156"/>
      <c r="O29" s="51"/>
      <c r="P29" s="154">
        <f>DATE($F$2,11,1)</f>
        <v>45597</v>
      </c>
      <c r="Q29" s="155"/>
      <c r="R29" s="155"/>
      <c r="S29" s="155"/>
      <c r="T29" s="155"/>
      <c r="U29" s="155"/>
      <c r="V29" s="156"/>
      <c r="W29" s="51"/>
      <c r="X29" s="154">
        <f>DATE($F$2,12,1)</f>
        <v>45627</v>
      </c>
      <c r="Y29" s="155"/>
      <c r="Z29" s="155"/>
      <c r="AA29" s="155"/>
      <c r="AB29" s="155"/>
      <c r="AC29" s="155"/>
      <c r="AD29" s="156"/>
      <c r="AE29" s="51"/>
      <c r="AF29" s="152"/>
      <c r="AG29" s="72"/>
      <c r="AH29" s="72"/>
      <c r="AI29" s="73">
        <v>0</v>
      </c>
    </row>
    <row r="30" spans="1:37" s="50" customFormat="1" x14ac:dyDescent="0.45">
      <c r="A30" s="38"/>
      <c r="B30" s="38"/>
      <c r="C30" s="38"/>
      <c r="D30" s="38"/>
      <c r="F30" s="159"/>
      <c r="G30" s="43"/>
      <c r="H30" s="44" t="s">
        <v>34</v>
      </c>
      <c r="I30" s="45" t="s">
        <v>35</v>
      </c>
      <c r="J30" s="45" t="s">
        <v>35</v>
      </c>
      <c r="K30" s="45" t="s">
        <v>36</v>
      </c>
      <c r="L30" s="45" t="s">
        <v>37</v>
      </c>
      <c r="M30" s="45" t="s">
        <v>38</v>
      </c>
      <c r="N30" s="46" t="s">
        <v>39</v>
      </c>
      <c r="O30" s="43"/>
      <c r="P30" s="44" t="s">
        <v>34</v>
      </c>
      <c r="Q30" s="45" t="s">
        <v>35</v>
      </c>
      <c r="R30" s="45" t="s">
        <v>35</v>
      </c>
      <c r="S30" s="45" t="s">
        <v>36</v>
      </c>
      <c r="T30" s="45" t="s">
        <v>37</v>
      </c>
      <c r="U30" s="45" t="s">
        <v>38</v>
      </c>
      <c r="V30" s="46" t="s">
        <v>39</v>
      </c>
      <c r="W30" s="43"/>
      <c r="X30" s="44" t="s">
        <v>34</v>
      </c>
      <c r="Y30" s="45" t="s">
        <v>35</v>
      </c>
      <c r="Z30" s="45" t="s">
        <v>35</v>
      </c>
      <c r="AA30" s="45" t="s">
        <v>36</v>
      </c>
      <c r="AB30" s="45" t="s">
        <v>37</v>
      </c>
      <c r="AC30" s="45" t="s">
        <v>38</v>
      </c>
      <c r="AD30" s="46" t="s">
        <v>39</v>
      </c>
      <c r="AE30" s="43"/>
      <c r="AF30" s="152"/>
      <c r="AG30" s="72"/>
      <c r="AH30" s="72"/>
      <c r="AI30" s="73">
        <v>0</v>
      </c>
    </row>
    <row r="31" spans="1:37" x14ac:dyDescent="0.45">
      <c r="A31" s="38"/>
      <c r="B31" s="38"/>
      <c r="C31" s="38"/>
      <c r="D31" s="38"/>
      <c r="F31" s="159"/>
      <c r="G31" s="51"/>
      <c r="H31" s="52">
        <f>DATE($F$2,MONTH(H29),1-MOD(6+WEEKDAY(H29)-1,7))</f>
        <v>45565</v>
      </c>
      <c r="I31" s="53">
        <f t="shared" ref="I31:N35" si="9">+H31+1</f>
        <v>45566</v>
      </c>
      <c r="J31" s="53">
        <f t="shared" si="9"/>
        <v>45567</v>
      </c>
      <c r="K31" s="53">
        <f t="shared" si="9"/>
        <v>45568</v>
      </c>
      <c r="L31" s="53">
        <f t="shared" si="9"/>
        <v>45569</v>
      </c>
      <c r="M31" s="53">
        <f t="shared" si="9"/>
        <v>45570</v>
      </c>
      <c r="N31" s="54">
        <f t="shared" si="9"/>
        <v>45571</v>
      </c>
      <c r="O31" s="51"/>
      <c r="P31" s="52">
        <f>DATE($F$2,MONTH(P29),1-MOD(6+WEEKDAY(P29)-1,7))</f>
        <v>45593</v>
      </c>
      <c r="Q31" s="53">
        <f t="shared" ref="Q31:V35" si="10">+P31+1</f>
        <v>45594</v>
      </c>
      <c r="R31" s="53">
        <f t="shared" si="10"/>
        <v>45595</v>
      </c>
      <c r="S31" s="53">
        <f t="shared" si="10"/>
        <v>45596</v>
      </c>
      <c r="T31" s="121">
        <f t="shared" si="10"/>
        <v>45597</v>
      </c>
      <c r="U31" s="53">
        <f t="shared" si="10"/>
        <v>45598</v>
      </c>
      <c r="V31" s="54">
        <f t="shared" si="10"/>
        <v>45599</v>
      </c>
      <c r="W31" s="51"/>
      <c r="X31" s="52">
        <f>DATE($F$2,MONTH(X29),1-MOD(6+WEEKDAY(X29)-1,7))</f>
        <v>45621</v>
      </c>
      <c r="Y31" s="53">
        <f t="shared" ref="Y31:AD35" si="11">+X31+1</f>
        <v>45622</v>
      </c>
      <c r="Z31" s="53">
        <f t="shared" si="11"/>
        <v>45623</v>
      </c>
      <c r="AA31" s="53">
        <f t="shared" si="11"/>
        <v>45624</v>
      </c>
      <c r="AB31" s="53">
        <f t="shared" si="11"/>
        <v>45625</v>
      </c>
      <c r="AC31" s="53">
        <f t="shared" si="11"/>
        <v>45626</v>
      </c>
      <c r="AD31" s="54">
        <f t="shared" si="11"/>
        <v>45627</v>
      </c>
      <c r="AE31" s="51"/>
      <c r="AF31" s="152"/>
      <c r="AG31" s="72"/>
      <c r="AH31" s="72"/>
      <c r="AI31" s="73">
        <v>0</v>
      </c>
    </row>
    <row r="32" spans="1:37" x14ac:dyDescent="0.45">
      <c r="A32" s="38"/>
      <c r="B32" s="38"/>
      <c r="C32" s="38"/>
      <c r="D32" s="38"/>
      <c r="F32" s="159"/>
      <c r="G32" s="51"/>
      <c r="H32" s="52">
        <f>+N31+1</f>
        <v>45572</v>
      </c>
      <c r="I32" s="53">
        <f t="shared" si="9"/>
        <v>45573</v>
      </c>
      <c r="J32" s="53">
        <f t="shared" si="9"/>
        <v>45574</v>
      </c>
      <c r="K32" s="53">
        <f t="shared" si="9"/>
        <v>45575</v>
      </c>
      <c r="L32" s="53">
        <f t="shared" si="9"/>
        <v>45576</v>
      </c>
      <c r="M32" s="53">
        <f t="shared" si="9"/>
        <v>45577</v>
      </c>
      <c r="N32" s="54">
        <f t="shared" si="9"/>
        <v>45578</v>
      </c>
      <c r="O32" s="51"/>
      <c r="P32" s="52">
        <f>+V31+1</f>
        <v>45600</v>
      </c>
      <c r="Q32" s="53">
        <f t="shared" si="10"/>
        <v>45601</v>
      </c>
      <c r="R32" s="53">
        <f t="shared" si="10"/>
        <v>45602</v>
      </c>
      <c r="S32" s="53">
        <f t="shared" si="10"/>
        <v>45603</v>
      </c>
      <c r="T32" s="53">
        <f t="shared" si="10"/>
        <v>45604</v>
      </c>
      <c r="U32" s="53">
        <f t="shared" si="10"/>
        <v>45605</v>
      </c>
      <c r="V32" s="54">
        <f t="shared" si="10"/>
        <v>45606</v>
      </c>
      <c r="W32" s="51"/>
      <c r="X32" s="52">
        <f>+AD31+1</f>
        <v>45628</v>
      </c>
      <c r="Y32" s="53">
        <f t="shared" si="11"/>
        <v>45629</v>
      </c>
      <c r="Z32" s="53">
        <f t="shared" si="11"/>
        <v>45630</v>
      </c>
      <c r="AA32" s="53">
        <f t="shared" si="11"/>
        <v>45631</v>
      </c>
      <c r="AB32" s="53">
        <f t="shared" si="11"/>
        <v>45632</v>
      </c>
      <c r="AC32" s="53">
        <f t="shared" si="11"/>
        <v>45633</v>
      </c>
      <c r="AD32" s="54">
        <f t="shared" si="11"/>
        <v>45634</v>
      </c>
      <c r="AE32" s="51"/>
      <c r="AF32" s="152"/>
      <c r="AG32" s="72"/>
      <c r="AH32" s="72"/>
      <c r="AI32" s="73">
        <v>0</v>
      </c>
    </row>
    <row r="33" spans="1:36" x14ac:dyDescent="0.45">
      <c r="B33" s="38"/>
      <c r="C33" s="38"/>
      <c r="D33" s="38"/>
      <c r="F33" s="159"/>
      <c r="G33" s="51"/>
      <c r="H33" s="52">
        <f>+N32+1</f>
        <v>45579</v>
      </c>
      <c r="I33" s="53">
        <f t="shared" si="9"/>
        <v>45580</v>
      </c>
      <c r="J33" s="53">
        <f t="shared" si="9"/>
        <v>45581</v>
      </c>
      <c r="K33" s="53">
        <f t="shared" si="9"/>
        <v>45582</v>
      </c>
      <c r="L33" s="53">
        <f t="shared" si="9"/>
        <v>45583</v>
      </c>
      <c r="M33" s="53">
        <f t="shared" si="9"/>
        <v>45584</v>
      </c>
      <c r="N33" s="54">
        <f t="shared" si="9"/>
        <v>45585</v>
      </c>
      <c r="O33" s="51"/>
      <c r="P33" s="120">
        <f>+V32+1</f>
        <v>45607</v>
      </c>
      <c r="Q33" s="53">
        <f t="shared" si="10"/>
        <v>45608</v>
      </c>
      <c r="R33" s="53">
        <f t="shared" si="10"/>
        <v>45609</v>
      </c>
      <c r="S33" s="53">
        <f t="shared" si="10"/>
        <v>45610</v>
      </c>
      <c r="T33" s="53">
        <f t="shared" si="10"/>
        <v>45611</v>
      </c>
      <c r="U33" s="53">
        <f t="shared" si="10"/>
        <v>45612</v>
      </c>
      <c r="V33" s="54">
        <f t="shared" si="10"/>
        <v>45613</v>
      </c>
      <c r="W33" s="51"/>
      <c r="X33" s="52">
        <f>+AD32+1</f>
        <v>45635</v>
      </c>
      <c r="Y33" s="53">
        <f t="shared" si="11"/>
        <v>45636</v>
      </c>
      <c r="Z33" s="53">
        <f t="shared" si="11"/>
        <v>45637</v>
      </c>
      <c r="AA33" s="53">
        <f t="shared" si="11"/>
        <v>45638</v>
      </c>
      <c r="AB33" s="53">
        <f t="shared" si="11"/>
        <v>45639</v>
      </c>
      <c r="AC33" s="53">
        <f t="shared" si="11"/>
        <v>45640</v>
      </c>
      <c r="AD33" s="54">
        <f t="shared" si="11"/>
        <v>45641</v>
      </c>
      <c r="AE33" s="51"/>
      <c r="AF33" s="152"/>
      <c r="AG33" s="72"/>
      <c r="AH33" s="72"/>
      <c r="AI33" s="73">
        <v>0</v>
      </c>
    </row>
    <row r="34" spans="1:36" x14ac:dyDescent="0.45">
      <c r="B34" s="38"/>
      <c r="C34" s="38"/>
      <c r="D34" s="38"/>
      <c r="F34" s="159"/>
      <c r="G34" s="51"/>
      <c r="H34" s="52">
        <f>+N33+1</f>
        <v>45586</v>
      </c>
      <c r="I34" s="53">
        <f t="shared" si="9"/>
        <v>45587</v>
      </c>
      <c r="J34" s="53">
        <f t="shared" si="9"/>
        <v>45588</v>
      </c>
      <c r="K34" s="53">
        <f t="shared" si="9"/>
        <v>45589</v>
      </c>
      <c r="L34" s="53">
        <f t="shared" si="9"/>
        <v>45590</v>
      </c>
      <c r="M34" s="53">
        <f t="shared" si="9"/>
        <v>45591</v>
      </c>
      <c r="N34" s="54">
        <f t="shared" si="9"/>
        <v>45592</v>
      </c>
      <c r="O34" s="51"/>
      <c r="P34" s="52">
        <f>+V33+1</f>
        <v>45614</v>
      </c>
      <c r="Q34" s="53">
        <f t="shared" si="10"/>
        <v>45615</v>
      </c>
      <c r="R34" s="53">
        <f t="shared" si="10"/>
        <v>45616</v>
      </c>
      <c r="S34" s="53">
        <f t="shared" si="10"/>
        <v>45617</v>
      </c>
      <c r="T34" s="53">
        <f t="shared" si="10"/>
        <v>45618</v>
      </c>
      <c r="U34" s="53">
        <f t="shared" si="10"/>
        <v>45619</v>
      </c>
      <c r="V34" s="54">
        <f t="shared" si="10"/>
        <v>45620</v>
      </c>
      <c r="W34" s="51"/>
      <c r="X34" s="52">
        <f>+AD33+1</f>
        <v>45642</v>
      </c>
      <c r="Y34" s="53">
        <f t="shared" si="11"/>
        <v>45643</v>
      </c>
      <c r="Z34" s="53">
        <f t="shared" si="11"/>
        <v>45644</v>
      </c>
      <c r="AA34" s="53">
        <f t="shared" si="11"/>
        <v>45645</v>
      </c>
      <c r="AB34" s="53">
        <f t="shared" si="11"/>
        <v>45646</v>
      </c>
      <c r="AC34" s="53">
        <f t="shared" si="11"/>
        <v>45647</v>
      </c>
      <c r="AD34" s="54">
        <f t="shared" si="11"/>
        <v>45648</v>
      </c>
      <c r="AE34" s="51"/>
      <c r="AF34" s="152"/>
      <c r="AG34" s="72"/>
      <c r="AH34" s="72"/>
      <c r="AI34" s="73">
        <v>0</v>
      </c>
    </row>
    <row r="35" spans="1:36" x14ac:dyDescent="0.25">
      <c r="F35" s="159"/>
      <c r="G35" s="51"/>
      <c r="H35" s="52">
        <f>+N34+1</f>
        <v>45593</v>
      </c>
      <c r="I35" s="53">
        <f t="shared" si="9"/>
        <v>45594</v>
      </c>
      <c r="J35" s="53">
        <f t="shared" si="9"/>
        <v>45595</v>
      </c>
      <c r="K35" s="53">
        <f t="shared" si="9"/>
        <v>45596</v>
      </c>
      <c r="L35" s="53">
        <f t="shared" si="9"/>
        <v>45597</v>
      </c>
      <c r="M35" s="53">
        <f t="shared" si="9"/>
        <v>45598</v>
      </c>
      <c r="N35" s="54">
        <f t="shared" si="9"/>
        <v>45599</v>
      </c>
      <c r="O35" s="51"/>
      <c r="P35" s="52">
        <f>+V34+1</f>
        <v>45621</v>
      </c>
      <c r="Q35" s="53">
        <f t="shared" si="10"/>
        <v>45622</v>
      </c>
      <c r="R35" s="53">
        <f t="shared" si="10"/>
        <v>45623</v>
      </c>
      <c r="S35" s="53">
        <f t="shared" si="10"/>
        <v>45624</v>
      </c>
      <c r="T35" s="53">
        <f t="shared" si="10"/>
        <v>45625</v>
      </c>
      <c r="U35" s="53">
        <f t="shared" si="10"/>
        <v>45626</v>
      </c>
      <c r="V35" s="54">
        <f t="shared" si="10"/>
        <v>45627</v>
      </c>
      <c r="W35" s="51"/>
      <c r="X35" s="52">
        <f>+AD34+1</f>
        <v>45649</v>
      </c>
      <c r="Y35" s="53">
        <f t="shared" si="11"/>
        <v>45650</v>
      </c>
      <c r="Z35" s="121">
        <f t="shared" si="11"/>
        <v>45651</v>
      </c>
      <c r="AA35" s="53">
        <f t="shared" si="11"/>
        <v>45652</v>
      </c>
      <c r="AB35" s="53">
        <f t="shared" si="11"/>
        <v>45653</v>
      </c>
      <c r="AC35" s="53">
        <f t="shared" si="11"/>
        <v>45654</v>
      </c>
      <c r="AD35" s="54">
        <f t="shared" si="11"/>
        <v>45655</v>
      </c>
      <c r="AE35" s="51"/>
      <c r="AF35" s="152"/>
      <c r="AG35" s="72"/>
      <c r="AH35" s="72"/>
      <c r="AI35" s="73">
        <v>0</v>
      </c>
    </row>
    <row r="36" spans="1:36" ht="20.25" thickBot="1" x14ac:dyDescent="0.3">
      <c r="F36" s="160"/>
      <c r="G36" s="51"/>
      <c r="H36" s="56"/>
      <c r="I36" s="57"/>
      <c r="J36" s="57"/>
      <c r="K36" s="57"/>
      <c r="L36" s="57"/>
      <c r="M36" s="57"/>
      <c r="N36" s="58"/>
      <c r="O36" s="51"/>
      <c r="P36" s="56"/>
      <c r="Q36" s="57"/>
      <c r="R36" s="57"/>
      <c r="S36" s="57"/>
      <c r="T36" s="57"/>
      <c r="U36" s="57"/>
      <c r="V36" s="58"/>
      <c r="W36" s="51"/>
      <c r="X36" s="56">
        <f>+AD35+1</f>
        <v>45656</v>
      </c>
      <c r="Y36" s="57">
        <f>+X36+1</f>
        <v>45657</v>
      </c>
      <c r="Z36" s="57"/>
      <c r="AA36" s="57"/>
      <c r="AB36" s="57"/>
      <c r="AC36" s="57"/>
      <c r="AD36" s="58"/>
      <c r="AE36" s="51"/>
      <c r="AF36" s="153"/>
      <c r="AG36" s="74"/>
      <c r="AH36" s="74"/>
      <c r="AI36" s="75">
        <v>0</v>
      </c>
    </row>
    <row r="37" spans="1:36" x14ac:dyDescent="0.25">
      <c r="F37" s="39"/>
      <c r="H37" s="40"/>
      <c r="I37" s="40"/>
      <c r="J37" s="40"/>
      <c r="K37" s="40"/>
      <c r="L37" s="40"/>
      <c r="M37" s="40"/>
      <c r="N37" s="40"/>
      <c r="P37" s="40"/>
      <c r="Q37" s="40"/>
      <c r="R37" s="40"/>
      <c r="S37" s="40"/>
      <c r="T37" s="40"/>
      <c r="U37" s="40"/>
      <c r="V37" s="40"/>
      <c r="X37" s="40"/>
      <c r="Y37" s="40"/>
      <c r="Z37" s="40"/>
      <c r="AA37" s="40"/>
      <c r="AB37" s="40"/>
      <c r="AC37" s="40"/>
      <c r="AD37" s="40"/>
    </row>
    <row r="38" spans="1:36" x14ac:dyDescent="0.45">
      <c r="A38" s="38"/>
      <c r="F38" s="39"/>
      <c r="H38" s="40"/>
      <c r="I38" s="40"/>
      <c r="J38" s="40"/>
      <c r="K38" s="40"/>
      <c r="L38" s="40"/>
      <c r="M38" s="40"/>
      <c r="N38" s="40"/>
      <c r="P38" s="40"/>
      <c r="Q38" s="40"/>
      <c r="R38" s="40"/>
      <c r="S38" s="40"/>
      <c r="T38" s="40"/>
      <c r="U38" s="40"/>
      <c r="V38" s="40"/>
      <c r="X38" s="40"/>
      <c r="Y38" s="40"/>
      <c r="Z38" s="40"/>
      <c r="AA38" s="40"/>
      <c r="AB38" s="40"/>
      <c r="AC38" s="40"/>
      <c r="AD38" s="40"/>
    </row>
    <row r="39" spans="1:36" x14ac:dyDescent="0.45">
      <c r="A39" s="38"/>
      <c r="F39" s="39"/>
      <c r="H39" s="40"/>
      <c r="I39" s="40"/>
      <c r="J39" s="40"/>
      <c r="K39" s="40"/>
      <c r="L39" s="40"/>
      <c r="M39" s="40"/>
      <c r="N39" s="40"/>
      <c r="P39" s="40"/>
      <c r="Q39" s="40"/>
      <c r="R39" s="40"/>
      <c r="S39" s="40"/>
      <c r="T39" s="40"/>
      <c r="U39" s="40"/>
      <c r="V39" s="40"/>
      <c r="X39" s="40"/>
      <c r="Y39" s="40"/>
      <c r="Z39" s="40"/>
      <c r="AA39" s="40"/>
      <c r="AB39" s="40"/>
      <c r="AC39" s="40"/>
      <c r="AD39" s="40"/>
    </row>
    <row r="40" spans="1:36" x14ac:dyDescent="0.25">
      <c r="F40" s="39"/>
      <c r="H40" s="40"/>
      <c r="I40" s="40"/>
      <c r="J40" s="40"/>
      <c r="K40" s="40"/>
      <c r="L40" s="40"/>
      <c r="M40" s="40"/>
      <c r="N40" s="40"/>
      <c r="P40" s="40"/>
      <c r="Q40" s="40"/>
      <c r="R40" s="40"/>
      <c r="S40" s="40"/>
      <c r="T40" s="40"/>
      <c r="U40" s="40"/>
      <c r="V40" s="40"/>
      <c r="X40" s="40"/>
      <c r="Y40" s="40"/>
      <c r="Z40" s="40"/>
      <c r="AA40" s="40"/>
      <c r="AB40" s="40"/>
      <c r="AC40" s="40"/>
      <c r="AD40" s="40"/>
    </row>
    <row r="41" spans="1:36" x14ac:dyDescent="0.25">
      <c r="F41" s="39"/>
      <c r="H41" s="40"/>
      <c r="I41" s="40"/>
      <c r="J41" s="40"/>
      <c r="K41" s="40"/>
      <c r="L41" s="40"/>
      <c r="M41" s="40"/>
      <c r="N41" s="40"/>
      <c r="P41" s="40"/>
      <c r="Q41" s="40"/>
      <c r="R41" s="40"/>
      <c r="S41" s="40"/>
      <c r="T41" s="40"/>
      <c r="U41" s="40"/>
      <c r="V41" s="40"/>
      <c r="X41" s="40"/>
      <c r="Y41" s="40"/>
      <c r="Z41" s="40"/>
      <c r="AA41" s="40"/>
      <c r="AB41" s="40"/>
      <c r="AC41" s="40"/>
      <c r="AD41" s="40"/>
    </row>
    <row r="42" spans="1:36" x14ac:dyDescent="0.25">
      <c r="F42" s="39"/>
      <c r="H42" s="40">
        <f>+N35+1</f>
        <v>45600</v>
      </c>
      <c r="I42" s="40">
        <f t="shared" ref="I42:N42" si="12">+H42+1</f>
        <v>45601</v>
      </c>
      <c r="J42" s="40">
        <f t="shared" si="12"/>
        <v>45602</v>
      </c>
      <c r="K42" s="40">
        <f t="shared" si="12"/>
        <v>45603</v>
      </c>
      <c r="L42" s="40">
        <f t="shared" si="12"/>
        <v>45604</v>
      </c>
      <c r="M42" s="40">
        <f t="shared" si="12"/>
        <v>45605</v>
      </c>
      <c r="N42" s="40">
        <f t="shared" si="12"/>
        <v>45606</v>
      </c>
      <c r="P42" s="40">
        <f>+V35+1</f>
        <v>45628</v>
      </c>
      <c r="Q42" s="40">
        <f t="shared" ref="Q42:V42" si="13">+P42+1</f>
        <v>45629</v>
      </c>
      <c r="R42" s="40">
        <f t="shared" si="13"/>
        <v>45630</v>
      </c>
      <c r="S42" s="40">
        <f t="shared" si="13"/>
        <v>45631</v>
      </c>
      <c r="T42" s="40">
        <f t="shared" si="13"/>
        <v>45632</v>
      </c>
      <c r="U42" s="40">
        <f t="shared" si="13"/>
        <v>45633</v>
      </c>
      <c r="V42" s="40">
        <f t="shared" si="13"/>
        <v>45634</v>
      </c>
      <c r="Z42" s="40">
        <f>+Y36+1</f>
        <v>45658</v>
      </c>
      <c r="AA42" s="40">
        <f>+Z42+1</f>
        <v>45659</v>
      </c>
      <c r="AB42" s="40">
        <f>+AA42+1</f>
        <v>45660</v>
      </c>
      <c r="AC42" s="40">
        <f>+AB42+1</f>
        <v>45661</v>
      </c>
      <c r="AD42" s="40">
        <f>+AC42+1</f>
        <v>45662</v>
      </c>
    </row>
    <row r="44" spans="1:36" x14ac:dyDescent="0.25">
      <c r="AJ44" s="42"/>
    </row>
  </sheetData>
  <dataConsolidate/>
  <mergeCells count="15">
    <mergeCell ref="AF26:AF36"/>
    <mergeCell ref="B1:D2"/>
    <mergeCell ref="F2:F36"/>
    <mergeCell ref="H2:N2"/>
    <mergeCell ref="P2:V2"/>
    <mergeCell ref="X2:AD2"/>
    <mergeCell ref="H11:N11"/>
    <mergeCell ref="P11:V11"/>
    <mergeCell ref="X11:AD11"/>
    <mergeCell ref="H20:N20"/>
    <mergeCell ref="P20:V20"/>
    <mergeCell ref="X20:AD20"/>
    <mergeCell ref="H29:N29"/>
    <mergeCell ref="P29:V29"/>
    <mergeCell ref="X29:AD29"/>
  </mergeCells>
  <conditionalFormatting sqref="H4:N9">
    <cfRule type="expression" dxfId="405" priority="2" stopIfTrue="1">
      <formula>MONTH(H4)&lt;&gt;MONTH($H$2)</formula>
    </cfRule>
  </conditionalFormatting>
  <conditionalFormatting sqref="H13:N18">
    <cfRule type="expression" dxfId="404" priority="11" stopIfTrue="1">
      <formula>MONTH(H13)&lt;&gt;MONTH($H$11)</formula>
    </cfRule>
  </conditionalFormatting>
  <conditionalFormatting sqref="H22:N27">
    <cfRule type="expression" dxfId="403" priority="8" stopIfTrue="1">
      <formula>MONTH(H22)&lt;&gt;MONTH($H$20)</formula>
    </cfRule>
  </conditionalFormatting>
  <conditionalFormatting sqref="H31:N42">
    <cfRule type="expression" dxfId="402" priority="5" stopIfTrue="1">
      <formula>MONTH(H31)&lt;&gt;MONTH($H$29)</formula>
    </cfRule>
  </conditionalFormatting>
  <conditionalFormatting sqref="P4:V9">
    <cfRule type="expression" dxfId="401" priority="1" stopIfTrue="1">
      <formula>MONTH(P4)&lt;&gt;MONTH($P$2)</formula>
    </cfRule>
  </conditionalFormatting>
  <conditionalFormatting sqref="P13:V18">
    <cfRule type="expression" dxfId="400" priority="10" stopIfTrue="1">
      <formula>MONTH(P13)&lt;&gt;MONTH($P$11)</formula>
    </cfRule>
  </conditionalFormatting>
  <conditionalFormatting sqref="P22:V27">
    <cfRule type="expression" dxfId="399" priority="7" stopIfTrue="1">
      <formula>MONTH(P22)&lt;&gt;MONTH($P$20)</formula>
    </cfRule>
  </conditionalFormatting>
  <conditionalFormatting sqref="P31:V42">
    <cfRule type="expression" dxfId="398" priority="4" stopIfTrue="1">
      <formula>MONTH(P31)&lt;&gt;MONTH($P$29)</formula>
    </cfRule>
  </conditionalFormatting>
  <conditionalFormatting sqref="X4:AD9">
    <cfRule type="expression" dxfId="397" priority="12" stopIfTrue="1">
      <formula>MONTH(X4)&lt;&gt;MONTH($X$2)</formula>
    </cfRule>
  </conditionalFormatting>
  <conditionalFormatting sqref="X13:AD18">
    <cfRule type="expression" dxfId="396" priority="9" stopIfTrue="1">
      <formula>MONTH(X13)&lt;&gt;MONTH($X$11)</formula>
    </cfRule>
  </conditionalFormatting>
  <conditionalFormatting sqref="X22:AD27">
    <cfRule type="expression" dxfId="395" priority="6" stopIfTrue="1">
      <formula>MONTH(X22)&lt;&gt;MONTH($X$20)</formula>
    </cfRule>
  </conditionalFormatting>
  <conditionalFormatting sqref="Z42:AD42 X31:AD41">
    <cfRule type="expression" dxfId="394" priority="3" stopIfTrue="1">
      <formula>MONTH(X31)&lt;&gt;MONTH($X$29)</formula>
    </cfRule>
  </conditionalFormatting>
  <conditionalFormatting sqref="X4:AD9 H13:N18 P13:V18 X13:AD18 H22:N27 P22:V27 X22:AD27 H31:N42 P31:V42 H4:N9 P4:V9 Z42:AD42 X31:AD41">
    <cfRule type="cellIs" dxfId="393" priority="277" operator="equal">
      <formula>$AG$3</formula>
    </cfRule>
    <cfRule type="cellIs" dxfId="392" priority="278" operator="equal">
      <formula>#REF!</formula>
    </cfRule>
    <cfRule type="cellIs" dxfId="391" priority="279" operator="equal">
      <formula>#REF!</formula>
    </cfRule>
    <cfRule type="cellIs" dxfId="390" priority="280" operator="equal">
      <formula>$AG$4</formula>
    </cfRule>
    <cfRule type="cellIs" dxfId="389" priority="281" operator="equal">
      <formula>$AG$5</formula>
    </cfRule>
    <cfRule type="cellIs" dxfId="388" priority="282" operator="equal">
      <formula>$AG$6</formula>
    </cfRule>
    <cfRule type="cellIs" dxfId="387" priority="283" operator="equal">
      <formula>#REF!</formula>
    </cfRule>
    <cfRule type="cellIs" dxfId="386" priority="284" operator="equal">
      <formula>$AG$7</formula>
    </cfRule>
    <cfRule type="cellIs" dxfId="385" priority="285" operator="equal">
      <formula>#REF!</formula>
    </cfRule>
    <cfRule type="cellIs" dxfId="384" priority="286" operator="equal">
      <formula>#REF!</formula>
    </cfRule>
    <cfRule type="cellIs" dxfId="383" priority="287" operator="equal">
      <formula>#REF!</formula>
    </cfRule>
    <cfRule type="cellIs" dxfId="382" priority="288" operator="equal">
      <formula>#REF!</formula>
    </cfRule>
    <cfRule type="cellIs" dxfId="381" priority="289" operator="equal">
      <formula>#REF!</formula>
    </cfRule>
    <cfRule type="cellIs" dxfId="380" priority="290" operator="equal">
      <formula>#REF!</formula>
    </cfRule>
    <cfRule type="cellIs" dxfId="379" priority="291" operator="equal">
      <formula>$AG$8</formula>
    </cfRule>
    <cfRule type="cellIs" dxfId="378" priority="292" operator="equal">
      <formula>#REF!</formula>
    </cfRule>
    <cfRule type="cellIs" dxfId="377" priority="293" operator="equal">
      <formula>$AG$9</formula>
    </cfRule>
    <cfRule type="cellIs" dxfId="376" priority="294" operator="equal">
      <formula>#REF!</formula>
    </cfRule>
    <cfRule type="cellIs" dxfId="375" priority="295" operator="equal">
      <formula>$AG$10</formula>
    </cfRule>
    <cfRule type="cellIs" dxfId="374" priority="296" operator="equal">
      <formula>$AG$11</formula>
    </cfRule>
    <cfRule type="cellIs" dxfId="373" priority="297" operator="equal">
      <formula>$AG$12</formula>
    </cfRule>
    <cfRule type="cellIs" dxfId="372" priority="298" operator="equal">
      <formula>$AG$14</formula>
    </cfRule>
    <cfRule type="cellIs" dxfId="371" priority="299" operator="equal">
      <formula>#REF!</formula>
    </cfRule>
    <cfRule type="cellIs" dxfId="370" priority="300" operator="equal">
      <formula>#REF!</formula>
    </cfRule>
    <cfRule type="cellIs" dxfId="369" priority="301" operator="equal">
      <formula>#REF!</formula>
    </cfRule>
    <cfRule type="cellIs" dxfId="368" priority="302" operator="equal">
      <formula>#REF!</formula>
    </cfRule>
    <cfRule type="cellIs" dxfId="367" priority="303" operator="equal">
      <formula>#REF!</formula>
    </cfRule>
    <cfRule type="cellIs" dxfId="366" priority="304" operator="equal">
      <formula>#REF!</formula>
    </cfRule>
    <cfRule type="cellIs" dxfId="365" priority="305" operator="equal">
      <formula>#REF!</formula>
    </cfRule>
    <cfRule type="cellIs" dxfId="364" priority="306" operator="between">
      <formula>$AG$27</formula>
      <formula>$AH$27</formula>
    </cfRule>
    <cfRule type="cellIs" dxfId="363" priority="307" operator="between">
      <formula>$AG$28</formula>
      <formula>$AH$28</formula>
    </cfRule>
    <cfRule type="cellIs" dxfId="362" priority="308" operator="between">
      <formula>$AG$29</formula>
      <formula>$AH$29</formula>
    </cfRule>
    <cfRule type="cellIs" dxfId="361" priority="309" operator="between">
      <formula>$AG$36</formula>
      <formula>$AH$36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1" max="1048575" man="1"/>
    <brk id="34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7C884-9033-4EBA-8B95-714DDEE02212}">
  <sheetPr codeName="Feuil7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B3" sqref="B3"/>
    </sheetView>
  </sheetViews>
  <sheetFormatPr baseColWidth="10" defaultColWidth="9.140625" defaultRowHeight="19.5" x14ac:dyDescent="0.2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20.25" thickBot="1" x14ac:dyDescent="0.3">
      <c r="B1" s="161" t="s">
        <v>59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x14ac:dyDescent="0.45">
      <c r="A2" s="38"/>
      <c r="B2" s="161"/>
      <c r="C2" s="161"/>
      <c r="D2" s="162"/>
      <c r="E2" s="161"/>
      <c r="G2" s="158">
        <v>2024</v>
      </c>
      <c r="H2" s="51"/>
      <c r="I2" s="154">
        <f>DATE($G$2,1,1)</f>
        <v>45292</v>
      </c>
      <c r="J2" s="155"/>
      <c r="K2" s="155"/>
      <c r="L2" s="155"/>
      <c r="M2" s="155"/>
      <c r="N2" s="155"/>
      <c r="O2" s="156"/>
      <c r="P2" s="51"/>
      <c r="Q2" s="154">
        <f>DATE($G$2,2,1)</f>
        <v>45323</v>
      </c>
      <c r="R2" s="155"/>
      <c r="S2" s="155"/>
      <c r="T2" s="155"/>
      <c r="U2" s="155"/>
      <c r="V2" s="155"/>
      <c r="W2" s="156"/>
      <c r="X2" s="51"/>
      <c r="Y2" s="154">
        <f>DATE($G$2,3,1)</f>
        <v>45352</v>
      </c>
      <c r="Z2" s="155"/>
      <c r="AA2" s="155"/>
      <c r="AB2" s="155"/>
      <c r="AC2" s="155"/>
      <c r="AD2" s="155"/>
      <c r="AE2" s="156"/>
      <c r="AF2" s="51"/>
      <c r="AG2" s="84" t="s">
        <v>54</v>
      </c>
      <c r="AH2" s="77"/>
      <c r="AI2" s="43"/>
    </row>
    <row r="3" spans="1:37" s="50" customFormat="1" x14ac:dyDescent="0.45">
      <c r="A3" s="38"/>
      <c r="B3" s="136" t="s">
        <v>4</v>
      </c>
      <c r="C3" s="137" t="s">
        <v>2</v>
      </c>
      <c r="D3" s="135" t="s">
        <v>52</v>
      </c>
      <c r="E3" s="138" t="s">
        <v>3</v>
      </c>
      <c r="G3" s="159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 x14ac:dyDescent="0.45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4</v>
      </c>
      <c r="D4" s="32" cm="1">
        <f t="array" aca="1" ref="D4" ca="1">IFERROR(_xlfn.IFS(A4&lt;Réglages!A1,B4-C4),0)</f>
        <v>18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15</v>
      </c>
      <c r="F4" s="55"/>
      <c r="G4" s="159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 x14ac:dyDescent="0.45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9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 x14ac:dyDescent="0.45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9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 x14ac:dyDescent="0.45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9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 x14ac:dyDescent="0.45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10.5</v>
      </c>
      <c r="D8" s="28" cm="1">
        <f t="array" aca="1" ref="D8" ca="1">IFERROR(_xlfn.IFS(A8&lt;Réglages!A5,B8-C8),0)</f>
        <v>8.5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5.5</v>
      </c>
      <c r="G8" s="159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20.25" thickBot="1" x14ac:dyDescent="0.5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9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20.25" thickBot="1" x14ac:dyDescent="0.5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0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0</v>
      </c>
      <c r="G10" s="159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x14ac:dyDescent="0.4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0.5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9"/>
      <c r="H11" s="51"/>
      <c r="I11" s="154">
        <f>DATE($G$2,4,1)</f>
        <v>45383</v>
      </c>
      <c r="J11" s="155"/>
      <c r="K11" s="155"/>
      <c r="L11" s="155"/>
      <c r="M11" s="155"/>
      <c r="N11" s="155"/>
      <c r="O11" s="156"/>
      <c r="P11" s="51"/>
      <c r="Q11" s="154">
        <f>DATE($G$2,5,1)</f>
        <v>45413</v>
      </c>
      <c r="R11" s="155"/>
      <c r="S11" s="155"/>
      <c r="T11" s="155"/>
      <c r="U11" s="155"/>
      <c r="V11" s="155"/>
      <c r="W11" s="156"/>
      <c r="X11" s="51"/>
      <c r="Y11" s="154">
        <f>DATE($G$2,6,1)</f>
        <v>45444</v>
      </c>
      <c r="Z11" s="155"/>
      <c r="AA11" s="155"/>
      <c r="AB11" s="155"/>
      <c r="AC11" s="155"/>
      <c r="AD11" s="155"/>
      <c r="AE11" s="156"/>
      <c r="AF11" s="51"/>
      <c r="AG11" s="47" t="s">
        <v>48</v>
      </c>
      <c r="AH11" s="48">
        <f>+DATE(ANNEE,11,11)</f>
        <v>45607</v>
      </c>
      <c r="AI11" s="49"/>
    </row>
    <row r="12" spans="1:37" s="50" customFormat="1" x14ac:dyDescent="0.4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9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 x14ac:dyDescent="0.45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9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 x14ac:dyDescent="0.45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9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 x14ac:dyDescent="0.45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9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 x14ac:dyDescent="0.45">
      <c r="A16" s="38"/>
      <c r="B16" s="38"/>
      <c r="C16" s="38"/>
      <c r="D16" s="38"/>
      <c r="E16" s="38"/>
      <c r="G16" s="159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 x14ac:dyDescent="0.45">
      <c r="A17" s="38"/>
      <c r="B17" s="38"/>
      <c r="C17" s="38"/>
      <c r="D17" s="38"/>
      <c r="E17" s="38"/>
      <c r="G17" s="159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20.25" thickBot="1" x14ac:dyDescent="0.5">
      <c r="A18" s="38"/>
      <c r="B18" s="38"/>
      <c r="C18" s="38"/>
      <c r="D18" s="38"/>
      <c r="E18" s="38"/>
      <c r="G18" s="159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20.25" thickBot="1" x14ac:dyDescent="0.5">
      <c r="A19" s="38"/>
      <c r="B19" s="38"/>
      <c r="C19" s="38"/>
      <c r="D19" s="38"/>
      <c r="E19" s="38"/>
      <c r="G19" s="159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x14ac:dyDescent="0.45">
      <c r="A20" s="38"/>
      <c r="B20" s="38"/>
      <c r="C20" s="38"/>
      <c r="D20" s="38"/>
      <c r="E20" s="38"/>
      <c r="G20" s="159"/>
      <c r="H20" s="51"/>
      <c r="I20" s="154">
        <f>DATE($G$2,7,1)</f>
        <v>45474</v>
      </c>
      <c r="J20" s="155"/>
      <c r="K20" s="155"/>
      <c r="L20" s="155"/>
      <c r="M20" s="155"/>
      <c r="N20" s="155"/>
      <c r="O20" s="156"/>
      <c r="P20" s="51"/>
      <c r="Q20" s="154">
        <f>DATE($G$2,8,1)</f>
        <v>45505</v>
      </c>
      <c r="R20" s="155"/>
      <c r="S20" s="155"/>
      <c r="T20" s="155"/>
      <c r="U20" s="155"/>
      <c r="V20" s="155"/>
      <c r="W20" s="156"/>
      <c r="X20" s="51"/>
      <c r="Y20" s="154">
        <f>DATE($G$2,9,1)</f>
        <v>45536</v>
      </c>
      <c r="Z20" s="155"/>
      <c r="AA20" s="155"/>
      <c r="AB20" s="155"/>
      <c r="AC20" s="155"/>
      <c r="AD20" s="155"/>
      <c r="AE20" s="156"/>
      <c r="AF20" s="51"/>
      <c r="AG20" s="60"/>
      <c r="AH20" s="63"/>
      <c r="AI20" s="49"/>
    </row>
    <row r="21" spans="1:38" s="50" customFormat="1" x14ac:dyDescent="0.45">
      <c r="A21" s="38"/>
      <c r="B21" s="38"/>
      <c r="C21" s="38"/>
      <c r="D21" s="38"/>
      <c r="E21" s="38"/>
      <c r="G21" s="159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 x14ac:dyDescent="0.45">
      <c r="A22" s="38"/>
      <c r="B22" s="38"/>
      <c r="C22" s="38"/>
      <c r="D22" s="38"/>
      <c r="E22" s="38"/>
      <c r="G22" s="159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 x14ac:dyDescent="0.45">
      <c r="A23" s="38"/>
      <c r="B23" s="38"/>
      <c r="C23" s="38"/>
      <c r="D23" s="38"/>
      <c r="E23" s="38"/>
      <c r="G23" s="159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20.25" thickBot="1" x14ac:dyDescent="0.5">
      <c r="A24" s="38"/>
      <c r="B24" s="38"/>
      <c r="C24" s="38"/>
      <c r="D24" s="38"/>
      <c r="E24" s="38"/>
      <c r="G24" s="159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x14ac:dyDescent="0.45">
      <c r="A25" s="38"/>
      <c r="B25" s="38"/>
      <c r="C25" s="38"/>
      <c r="D25" s="38"/>
      <c r="E25" s="38"/>
      <c r="G25" s="159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x14ac:dyDescent="0.45">
      <c r="A26" s="38"/>
      <c r="B26" s="38"/>
      <c r="C26" s="38"/>
      <c r="D26" s="38"/>
      <c r="E26" s="38"/>
      <c r="G26" s="159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1" t="s">
        <v>56</v>
      </c>
      <c r="AH26" s="71" t="s">
        <v>5</v>
      </c>
      <c r="AI26" s="71" t="s">
        <v>6</v>
      </c>
      <c r="AJ26" s="117" t="s">
        <v>0</v>
      </c>
    </row>
    <row r="27" spans="1:38" ht="20.25" thickBot="1" x14ac:dyDescent="0.5">
      <c r="A27" s="38"/>
      <c r="B27" s="38"/>
      <c r="C27" s="38"/>
      <c r="D27" s="38"/>
      <c r="E27" s="38"/>
      <c r="G27" s="159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2"/>
      <c r="AH27" s="72">
        <v>45292</v>
      </c>
      <c r="AI27" s="72">
        <v>45296</v>
      </c>
      <c r="AJ27" s="73">
        <v>4</v>
      </c>
    </row>
    <row r="28" spans="1:38" ht="20.25" thickBot="1" x14ac:dyDescent="0.5">
      <c r="A28" s="38"/>
      <c r="B28" s="38"/>
      <c r="C28" s="38"/>
      <c r="D28" s="38"/>
      <c r="E28" s="38"/>
      <c r="G28" s="159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2"/>
      <c r="AH28" s="72">
        <v>45422</v>
      </c>
      <c r="AI28" s="72">
        <v>45422</v>
      </c>
      <c r="AJ28" s="73">
        <v>10.5</v>
      </c>
    </row>
    <row r="29" spans="1:38" x14ac:dyDescent="0.45">
      <c r="A29" s="38"/>
      <c r="B29" s="38"/>
      <c r="C29" s="38"/>
      <c r="D29" s="38"/>
      <c r="E29" s="38"/>
      <c r="G29" s="159"/>
      <c r="H29" s="51"/>
      <c r="I29" s="154">
        <f>DATE($G$2,10,1)</f>
        <v>45566</v>
      </c>
      <c r="J29" s="155"/>
      <c r="K29" s="155"/>
      <c r="L29" s="155"/>
      <c r="M29" s="155"/>
      <c r="N29" s="155"/>
      <c r="O29" s="156"/>
      <c r="P29" s="51"/>
      <c r="Q29" s="154">
        <f>DATE($G$2,11,1)</f>
        <v>45597</v>
      </c>
      <c r="R29" s="155"/>
      <c r="S29" s="155"/>
      <c r="T29" s="155"/>
      <c r="U29" s="155"/>
      <c r="V29" s="155"/>
      <c r="W29" s="156"/>
      <c r="X29" s="51"/>
      <c r="Y29" s="154">
        <f>DATE($G$2,12,1)</f>
        <v>45627</v>
      </c>
      <c r="Z29" s="155"/>
      <c r="AA29" s="155"/>
      <c r="AB29" s="155"/>
      <c r="AC29" s="155"/>
      <c r="AD29" s="155"/>
      <c r="AE29" s="156"/>
      <c r="AF29" s="51"/>
      <c r="AG29" s="152"/>
      <c r="AH29" s="72">
        <v>45520</v>
      </c>
      <c r="AI29" s="72">
        <v>45534</v>
      </c>
      <c r="AJ29" s="73">
        <v>0.5</v>
      </c>
    </row>
    <row r="30" spans="1:38" s="50" customFormat="1" x14ac:dyDescent="0.45">
      <c r="A30" s="38"/>
      <c r="B30" s="38"/>
      <c r="C30" s="38"/>
      <c r="D30" s="38"/>
      <c r="E30" s="38"/>
      <c r="G30" s="159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2"/>
      <c r="AH30" s="72"/>
      <c r="AI30" s="72"/>
      <c r="AJ30" s="73">
        <v>0</v>
      </c>
    </row>
    <row r="31" spans="1:38" x14ac:dyDescent="0.45">
      <c r="A31" s="38"/>
      <c r="B31" s="38"/>
      <c r="C31" s="38"/>
      <c r="D31" s="38"/>
      <c r="E31" s="38"/>
      <c r="G31" s="159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2"/>
      <c r="AH31" s="72"/>
      <c r="AI31" s="72"/>
      <c r="AJ31" s="73">
        <v>0</v>
      </c>
    </row>
    <row r="32" spans="1:38" x14ac:dyDescent="0.45">
      <c r="A32" s="38"/>
      <c r="B32" s="38"/>
      <c r="C32" s="38"/>
      <c r="D32" s="38"/>
      <c r="E32" s="38"/>
      <c r="G32" s="159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2"/>
      <c r="AH32" s="72"/>
      <c r="AI32" s="72"/>
      <c r="AJ32" s="73">
        <v>0</v>
      </c>
    </row>
    <row r="33" spans="1:37" x14ac:dyDescent="0.45">
      <c r="C33" s="38"/>
      <c r="D33" s="38"/>
      <c r="E33" s="38"/>
      <c r="G33" s="159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2"/>
      <c r="AH33" s="72"/>
      <c r="AI33" s="72"/>
      <c r="AJ33" s="73">
        <v>0</v>
      </c>
    </row>
    <row r="34" spans="1:37" x14ac:dyDescent="0.45">
      <c r="C34" s="38"/>
      <c r="D34" s="38"/>
      <c r="E34" s="38"/>
      <c r="G34" s="159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2"/>
      <c r="AH34" s="72"/>
      <c r="AI34" s="72"/>
      <c r="AJ34" s="73">
        <v>0</v>
      </c>
    </row>
    <row r="35" spans="1:37" x14ac:dyDescent="0.25">
      <c r="G35" s="159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2"/>
      <c r="AH35" s="72"/>
      <c r="AI35" s="72"/>
      <c r="AJ35" s="73">
        <v>0</v>
      </c>
    </row>
    <row r="36" spans="1:37" ht="20.25" thickBot="1" x14ac:dyDescent="0.3">
      <c r="G36" s="160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53"/>
      <c r="AH36" s="74"/>
      <c r="AI36" s="74"/>
      <c r="AJ36" s="123">
        <v>0</v>
      </c>
    </row>
    <row r="37" spans="1:37" ht="20.25" thickBot="1" x14ac:dyDescent="0.3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  <c r="AJ37" s="124">
        <f>SUM(AJ27:AJ36)</f>
        <v>15</v>
      </c>
    </row>
    <row r="38" spans="1:37" x14ac:dyDescent="0.45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 x14ac:dyDescent="0.45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 x14ac:dyDescent="0.25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 x14ac:dyDescent="0.25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 x14ac:dyDescent="0.25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 x14ac:dyDescent="0.25">
      <c r="AK44" s="42"/>
    </row>
  </sheetData>
  <dataConsolidate/>
  <mergeCells count="15"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AG26:AG36"/>
    <mergeCell ref="Y20:AE20"/>
    <mergeCell ref="I29:O29"/>
    <mergeCell ref="Q29:W29"/>
    <mergeCell ref="Y29:AE29"/>
  </mergeCells>
  <conditionalFormatting sqref="I4:O9">
    <cfRule type="expression" dxfId="360" priority="2" stopIfTrue="1">
      <formula>MONTH(I4)&lt;&gt;MONTH($I$2)</formula>
    </cfRule>
  </conditionalFormatting>
  <conditionalFormatting sqref="I13:O18">
    <cfRule type="expression" dxfId="359" priority="11" stopIfTrue="1">
      <formula>MONTH(I13)&lt;&gt;MONTH($I$11)</formula>
    </cfRule>
  </conditionalFormatting>
  <conditionalFormatting sqref="I22:O27">
    <cfRule type="expression" dxfId="358" priority="8" stopIfTrue="1">
      <formula>MONTH(I22)&lt;&gt;MONTH($I$20)</formula>
    </cfRule>
  </conditionalFormatting>
  <conditionalFormatting sqref="I31:O42">
    <cfRule type="expression" dxfId="357" priority="5" stopIfTrue="1">
      <formula>MONTH(I31)&lt;&gt;MONTH($I$29)</formula>
    </cfRule>
  </conditionalFormatting>
  <conditionalFormatting sqref="Q4:W9">
    <cfRule type="expression" dxfId="356" priority="1" stopIfTrue="1">
      <formula>MONTH(Q4)&lt;&gt;MONTH($Q$2)</formula>
    </cfRule>
  </conditionalFormatting>
  <conditionalFormatting sqref="Q13:W18">
    <cfRule type="expression" dxfId="355" priority="10" stopIfTrue="1">
      <formula>MONTH(Q13)&lt;&gt;MONTH($Q$11)</formula>
    </cfRule>
  </conditionalFormatting>
  <conditionalFormatting sqref="Q22:W27">
    <cfRule type="expression" dxfId="354" priority="7" stopIfTrue="1">
      <formula>MONTH(Q22)&lt;&gt;MONTH($Q$20)</formula>
    </cfRule>
  </conditionalFormatting>
  <conditionalFormatting sqref="Q31:W42">
    <cfRule type="expression" dxfId="353" priority="4" stopIfTrue="1">
      <formula>MONTH(Q31)&lt;&gt;MONTH($Q$29)</formula>
    </cfRule>
  </conditionalFormatting>
  <conditionalFormatting sqref="Y4:AE9">
    <cfRule type="expression" dxfId="352" priority="12" stopIfTrue="1">
      <formula>MONTH(Y4)&lt;&gt;MONTH($Y$2)</formula>
    </cfRule>
  </conditionalFormatting>
  <conditionalFormatting sqref="Y13:AE18">
    <cfRule type="expression" dxfId="351" priority="9" stopIfTrue="1">
      <formula>MONTH(Y13)&lt;&gt;MONTH($Y$11)</formula>
    </cfRule>
  </conditionalFormatting>
  <conditionalFormatting sqref="Y22:AE27">
    <cfRule type="expression" dxfId="350" priority="6" stopIfTrue="1">
      <formula>MONTH(Y22)&lt;&gt;MONTH($Y$20)</formula>
    </cfRule>
  </conditionalFormatting>
  <conditionalFormatting sqref="AA42:AE42 Y31:AE41">
    <cfRule type="expression" dxfId="34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48" priority="343" operator="equal">
      <formula>$AH$3</formula>
    </cfRule>
    <cfRule type="cellIs" dxfId="347" priority="344" operator="equal">
      <formula>#REF!</formula>
    </cfRule>
    <cfRule type="cellIs" dxfId="346" priority="345" operator="equal">
      <formula>#REF!</formula>
    </cfRule>
    <cfRule type="cellIs" dxfId="345" priority="346" operator="equal">
      <formula>$AH$4</formula>
    </cfRule>
    <cfRule type="cellIs" dxfId="344" priority="347" operator="equal">
      <formula>$AH$5</formula>
    </cfRule>
    <cfRule type="cellIs" dxfId="343" priority="348" operator="equal">
      <formula>$AH$6</formula>
    </cfRule>
    <cfRule type="cellIs" dxfId="342" priority="349" operator="equal">
      <formula>#REF!</formula>
    </cfRule>
    <cfRule type="cellIs" dxfId="341" priority="350" operator="equal">
      <formula>$AH$7</formula>
    </cfRule>
    <cfRule type="cellIs" dxfId="340" priority="351" operator="equal">
      <formula>#REF!</formula>
    </cfRule>
    <cfRule type="cellIs" dxfId="339" priority="352" operator="equal">
      <formula>#REF!</formula>
    </cfRule>
    <cfRule type="cellIs" dxfId="338" priority="353" operator="equal">
      <formula>#REF!</formula>
    </cfRule>
    <cfRule type="cellIs" dxfId="337" priority="354" operator="equal">
      <formula>#REF!</formula>
    </cfRule>
    <cfRule type="cellIs" dxfId="336" priority="355" operator="equal">
      <formula>#REF!</formula>
    </cfRule>
    <cfRule type="cellIs" dxfId="335" priority="356" operator="equal">
      <formula>#REF!</formula>
    </cfRule>
    <cfRule type="cellIs" dxfId="334" priority="357" operator="equal">
      <formula>$AH$8</formula>
    </cfRule>
    <cfRule type="cellIs" dxfId="333" priority="358" operator="equal">
      <formula>#REF!</formula>
    </cfRule>
    <cfRule type="cellIs" dxfId="332" priority="359" operator="equal">
      <formula>$AH$9</formula>
    </cfRule>
    <cfRule type="cellIs" dxfId="331" priority="360" operator="equal">
      <formula>#REF!</formula>
    </cfRule>
    <cfRule type="cellIs" dxfId="330" priority="361" operator="equal">
      <formula>$AH$10</formula>
    </cfRule>
    <cfRule type="cellIs" dxfId="329" priority="362" operator="equal">
      <formula>$AH$11</formula>
    </cfRule>
    <cfRule type="cellIs" dxfId="328" priority="363" operator="equal">
      <formula>$AH$12</formula>
    </cfRule>
    <cfRule type="cellIs" dxfId="327" priority="364" operator="equal">
      <formula>$AH$14</formula>
    </cfRule>
    <cfRule type="cellIs" dxfId="326" priority="365" operator="equal">
      <formula>#REF!</formula>
    </cfRule>
    <cfRule type="cellIs" dxfId="325" priority="366" operator="equal">
      <formula>#REF!</formula>
    </cfRule>
    <cfRule type="cellIs" dxfId="324" priority="367" operator="equal">
      <formula>#REF!</formula>
    </cfRule>
    <cfRule type="cellIs" dxfId="323" priority="368" operator="equal">
      <formula>#REF!</formula>
    </cfRule>
    <cfRule type="cellIs" dxfId="322" priority="369" operator="equal">
      <formula>#REF!</formula>
    </cfRule>
    <cfRule type="cellIs" dxfId="321" priority="370" operator="equal">
      <formula>#REF!</formula>
    </cfRule>
    <cfRule type="cellIs" dxfId="320" priority="371" operator="equal">
      <formula>#REF!</formula>
    </cfRule>
    <cfRule type="cellIs" dxfId="319" priority="372" operator="between">
      <formula>$AH$27</formula>
      <formula>$AI$27</formula>
    </cfRule>
    <cfRule type="cellIs" dxfId="318" priority="373" operator="between">
      <formula>$AH$28</formula>
      <formula>$AI$28</formula>
    </cfRule>
    <cfRule type="cellIs" dxfId="317" priority="374" operator="between">
      <formula>$AH$29</formula>
      <formula>$AI$29</formula>
    </cfRule>
    <cfRule type="cellIs" dxfId="316" priority="375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BF0A-F36F-47FB-93E6-AB3BD13F409C}">
  <sheetPr codeName="Feuil2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B1" sqref="B1:E2"/>
    </sheetView>
  </sheetViews>
  <sheetFormatPr baseColWidth="10" defaultColWidth="9.140625" defaultRowHeight="19.5" x14ac:dyDescent="0.2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7" width="87.140625" style="37" bestFit="1" customWidth="1"/>
    <col min="38" max="39" width="16.85546875" style="37" customWidth="1"/>
    <col min="40" max="16384" width="9.140625" style="37"/>
  </cols>
  <sheetData>
    <row r="1" spans="1:37" ht="20.25" thickBot="1" x14ac:dyDescent="0.3">
      <c r="B1" s="161" t="s">
        <v>60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x14ac:dyDescent="0.45">
      <c r="A2" s="38"/>
      <c r="B2" s="161"/>
      <c r="C2" s="161"/>
      <c r="D2" s="162"/>
      <c r="E2" s="161"/>
      <c r="G2" s="158">
        <v>2024</v>
      </c>
      <c r="H2" s="51"/>
      <c r="I2" s="154">
        <f>DATE($G$2,1,1)</f>
        <v>45292</v>
      </c>
      <c r="J2" s="155"/>
      <c r="K2" s="155"/>
      <c r="L2" s="155"/>
      <c r="M2" s="155"/>
      <c r="N2" s="155"/>
      <c r="O2" s="156"/>
      <c r="P2" s="51"/>
      <c r="Q2" s="154">
        <f>DATE($G$2,2,1)</f>
        <v>45323</v>
      </c>
      <c r="R2" s="155"/>
      <c r="S2" s="155"/>
      <c r="T2" s="155"/>
      <c r="U2" s="155"/>
      <c r="V2" s="155"/>
      <c r="W2" s="156"/>
      <c r="X2" s="51"/>
      <c r="Y2" s="154">
        <f>DATE($G$2,3,1)</f>
        <v>45352</v>
      </c>
      <c r="Z2" s="155"/>
      <c r="AA2" s="155"/>
      <c r="AB2" s="155"/>
      <c r="AC2" s="155"/>
      <c r="AD2" s="155"/>
      <c r="AE2" s="156"/>
      <c r="AF2" s="51"/>
      <c r="AG2" s="84" t="s">
        <v>54</v>
      </c>
      <c r="AH2" s="77"/>
      <c r="AI2" s="43"/>
    </row>
    <row r="3" spans="1:37" s="50" customFormat="1" x14ac:dyDescent="0.45">
      <c r="A3" s="38"/>
      <c r="B3" s="136" t="s">
        <v>4</v>
      </c>
      <c r="C3" s="137" t="s">
        <v>2</v>
      </c>
      <c r="D3" s="135" t="s">
        <v>52</v>
      </c>
      <c r="E3" s="138" t="s">
        <v>3</v>
      </c>
      <c r="G3" s="159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 x14ac:dyDescent="0.45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0</v>
      </c>
      <c r="D4" s="32" cm="1">
        <f t="array" aca="1" ref="D4" ca="1">IFERROR(_xlfn.IFS(A4&lt;Réglages!A1,B4-C4),0)</f>
        <v>22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18</v>
      </c>
      <c r="F4" s="55"/>
      <c r="G4" s="159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 x14ac:dyDescent="0.45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9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 x14ac:dyDescent="0.45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9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 x14ac:dyDescent="0.45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9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 x14ac:dyDescent="0.45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2.5</v>
      </c>
      <c r="D8" s="28" cm="1">
        <f t="array" aca="1" ref="D8" ca="1">IFERROR(_xlfn.IFS(A8&lt;Réglages!A5,B8-C8),0)</f>
        <v>16.5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13.5</v>
      </c>
      <c r="G8" s="159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20.25" thickBot="1" x14ac:dyDescent="0.5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9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20.25" thickBot="1" x14ac:dyDescent="0.5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0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0</v>
      </c>
      <c r="G10" s="159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x14ac:dyDescent="0.4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9"/>
      <c r="H11" s="51"/>
      <c r="I11" s="154">
        <f>DATE($G$2,4,1)</f>
        <v>45383</v>
      </c>
      <c r="J11" s="155"/>
      <c r="K11" s="155"/>
      <c r="L11" s="155"/>
      <c r="M11" s="155"/>
      <c r="N11" s="155"/>
      <c r="O11" s="156"/>
      <c r="P11" s="51"/>
      <c r="Q11" s="154">
        <f>DATE($G$2,5,1)</f>
        <v>45413</v>
      </c>
      <c r="R11" s="155"/>
      <c r="S11" s="155"/>
      <c r="T11" s="155"/>
      <c r="U11" s="155"/>
      <c r="V11" s="155"/>
      <c r="W11" s="156"/>
      <c r="X11" s="51"/>
      <c r="Y11" s="154">
        <f>DATE($G$2,6,1)</f>
        <v>45444</v>
      </c>
      <c r="Z11" s="155"/>
      <c r="AA11" s="155"/>
      <c r="AB11" s="155"/>
      <c r="AC11" s="155"/>
      <c r="AD11" s="155"/>
      <c r="AE11" s="156"/>
      <c r="AF11" s="51"/>
      <c r="AG11" s="47" t="s">
        <v>48</v>
      </c>
      <c r="AH11" s="48">
        <f>+DATE(ANNEE,11,11)</f>
        <v>45607</v>
      </c>
      <c r="AI11" s="49"/>
    </row>
    <row r="12" spans="1:37" s="50" customFormat="1" x14ac:dyDescent="0.4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9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 x14ac:dyDescent="0.45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9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 x14ac:dyDescent="0.45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9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 x14ac:dyDescent="0.45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9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 x14ac:dyDescent="0.45">
      <c r="A16" s="38"/>
      <c r="B16" s="38"/>
      <c r="C16" s="38"/>
      <c r="D16" s="38"/>
      <c r="E16" s="38"/>
      <c r="G16" s="159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 x14ac:dyDescent="0.45">
      <c r="A17" s="38"/>
      <c r="B17" s="38"/>
      <c r="C17" s="38"/>
      <c r="D17" s="38"/>
      <c r="E17" s="38"/>
      <c r="G17" s="159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20.25" thickBot="1" x14ac:dyDescent="0.5">
      <c r="A18" s="38"/>
      <c r="B18" s="38"/>
      <c r="C18" s="38"/>
      <c r="D18" s="38"/>
      <c r="E18" s="38"/>
      <c r="G18" s="159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20.25" thickBot="1" x14ac:dyDescent="0.5">
      <c r="A19" s="38"/>
      <c r="B19" s="38"/>
      <c r="C19" s="38"/>
      <c r="D19" s="38"/>
      <c r="E19" s="38"/>
      <c r="G19" s="159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x14ac:dyDescent="0.45">
      <c r="A20" s="38"/>
      <c r="B20" s="38"/>
      <c r="C20" s="38"/>
      <c r="D20" s="38"/>
      <c r="E20" s="38"/>
      <c r="G20" s="159"/>
      <c r="H20" s="51"/>
      <c r="I20" s="154">
        <f>DATE($G$2,7,1)</f>
        <v>45474</v>
      </c>
      <c r="J20" s="155"/>
      <c r="K20" s="155"/>
      <c r="L20" s="155"/>
      <c r="M20" s="155"/>
      <c r="N20" s="155"/>
      <c r="O20" s="156"/>
      <c r="P20" s="51"/>
      <c r="Q20" s="154">
        <f>DATE($G$2,8,1)</f>
        <v>45505</v>
      </c>
      <c r="R20" s="155"/>
      <c r="S20" s="155"/>
      <c r="T20" s="155"/>
      <c r="U20" s="155"/>
      <c r="V20" s="155"/>
      <c r="W20" s="156"/>
      <c r="X20" s="51"/>
      <c r="Y20" s="154">
        <f>DATE($G$2,9,1)</f>
        <v>45536</v>
      </c>
      <c r="Z20" s="155"/>
      <c r="AA20" s="155"/>
      <c r="AB20" s="155"/>
      <c r="AC20" s="155"/>
      <c r="AD20" s="155"/>
      <c r="AE20" s="156"/>
      <c r="AF20" s="51"/>
      <c r="AG20" s="60"/>
      <c r="AH20" s="63"/>
      <c r="AI20" s="49"/>
    </row>
    <row r="21" spans="1:38" s="50" customFormat="1" x14ac:dyDescent="0.45">
      <c r="A21" s="38"/>
      <c r="B21" s="38"/>
      <c r="C21" s="38"/>
      <c r="D21" s="38"/>
      <c r="E21" s="38"/>
      <c r="G21" s="159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 x14ac:dyDescent="0.45">
      <c r="A22" s="38"/>
      <c r="B22" s="38"/>
      <c r="C22" s="38"/>
      <c r="D22" s="38"/>
      <c r="E22" s="38"/>
      <c r="G22" s="159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 x14ac:dyDescent="0.45">
      <c r="A23" s="38"/>
      <c r="B23" s="38"/>
      <c r="C23" s="38"/>
      <c r="D23" s="38"/>
      <c r="E23" s="38"/>
      <c r="G23" s="159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20.25" thickBot="1" x14ac:dyDescent="0.5">
      <c r="A24" s="38"/>
      <c r="B24" s="38"/>
      <c r="C24" s="38"/>
      <c r="D24" s="38"/>
      <c r="E24" s="38"/>
      <c r="G24" s="159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x14ac:dyDescent="0.45">
      <c r="A25" s="38"/>
      <c r="B25" s="38"/>
      <c r="C25" s="38"/>
      <c r="D25" s="38"/>
      <c r="E25" s="38"/>
      <c r="G25" s="159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x14ac:dyDescent="0.45">
      <c r="A26" s="38"/>
      <c r="B26" s="38"/>
      <c r="C26" s="38"/>
      <c r="D26" s="38"/>
      <c r="E26" s="38"/>
      <c r="G26" s="159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1" t="s">
        <v>56</v>
      </c>
      <c r="AH26" s="71" t="s">
        <v>5</v>
      </c>
      <c r="AI26" s="71" t="s">
        <v>6</v>
      </c>
      <c r="AJ26" s="117" t="s">
        <v>0</v>
      </c>
    </row>
    <row r="27" spans="1:38" ht="20.25" thickBot="1" x14ac:dyDescent="0.5">
      <c r="A27" s="38"/>
      <c r="B27" s="38"/>
      <c r="C27" s="38"/>
      <c r="D27" s="38"/>
      <c r="E27" s="38"/>
      <c r="G27" s="159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2"/>
      <c r="AH27" s="72">
        <v>45414</v>
      </c>
      <c r="AI27" s="72">
        <v>45415</v>
      </c>
      <c r="AJ27" s="73">
        <v>1.5</v>
      </c>
    </row>
    <row r="28" spans="1:38" ht="20.25" thickBot="1" x14ac:dyDescent="0.5">
      <c r="A28" s="38"/>
      <c r="B28" s="38"/>
      <c r="C28" s="38"/>
      <c r="D28" s="38"/>
      <c r="E28" s="38"/>
      <c r="G28" s="159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2"/>
      <c r="AH28" s="72">
        <v>45432</v>
      </c>
      <c r="AI28" s="72">
        <v>45432</v>
      </c>
      <c r="AJ28" s="73">
        <v>1</v>
      </c>
    </row>
    <row r="29" spans="1:38" x14ac:dyDescent="0.45">
      <c r="A29" s="38"/>
      <c r="B29" s="38"/>
      <c r="C29" s="38"/>
      <c r="D29" s="38"/>
      <c r="E29" s="38"/>
      <c r="G29" s="159"/>
      <c r="H29" s="51"/>
      <c r="I29" s="154">
        <f>DATE($G$2,10,1)</f>
        <v>45566</v>
      </c>
      <c r="J29" s="155"/>
      <c r="K29" s="155"/>
      <c r="L29" s="155"/>
      <c r="M29" s="155"/>
      <c r="N29" s="155"/>
      <c r="O29" s="156"/>
      <c r="P29" s="51"/>
      <c r="Q29" s="154">
        <f>DATE($G$2,11,1)</f>
        <v>45597</v>
      </c>
      <c r="R29" s="155"/>
      <c r="S29" s="155"/>
      <c r="T29" s="155"/>
      <c r="U29" s="155"/>
      <c r="V29" s="155"/>
      <c r="W29" s="156"/>
      <c r="X29" s="51"/>
      <c r="Y29" s="154">
        <f>DATE($G$2,12,1)</f>
        <v>45627</v>
      </c>
      <c r="Z29" s="155"/>
      <c r="AA29" s="155"/>
      <c r="AB29" s="155"/>
      <c r="AC29" s="155"/>
      <c r="AD29" s="155"/>
      <c r="AE29" s="156"/>
      <c r="AF29" s="51"/>
      <c r="AG29" s="152"/>
      <c r="AH29" s="72"/>
      <c r="AI29" s="72"/>
      <c r="AJ29" s="73">
        <v>0</v>
      </c>
    </row>
    <row r="30" spans="1:38" s="50" customFormat="1" x14ac:dyDescent="0.45">
      <c r="A30" s="38"/>
      <c r="B30" s="38"/>
      <c r="C30" s="38"/>
      <c r="D30" s="38"/>
      <c r="E30" s="38"/>
      <c r="G30" s="159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2"/>
      <c r="AH30" s="72"/>
      <c r="AI30" s="72"/>
      <c r="AJ30" s="73">
        <v>0</v>
      </c>
    </row>
    <row r="31" spans="1:38" x14ac:dyDescent="0.45">
      <c r="A31" s="38"/>
      <c r="B31" s="38"/>
      <c r="C31" s="38"/>
      <c r="D31" s="38"/>
      <c r="E31" s="38"/>
      <c r="G31" s="159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2"/>
      <c r="AH31" s="72"/>
      <c r="AI31" s="72"/>
      <c r="AJ31" s="73">
        <v>0</v>
      </c>
    </row>
    <row r="32" spans="1:38" x14ac:dyDescent="0.45">
      <c r="A32" s="38"/>
      <c r="B32" s="38"/>
      <c r="C32" s="38"/>
      <c r="D32" s="38"/>
      <c r="E32" s="38"/>
      <c r="G32" s="159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2"/>
      <c r="AH32" s="72"/>
      <c r="AI32" s="72"/>
      <c r="AJ32" s="73">
        <v>0</v>
      </c>
    </row>
    <row r="33" spans="1:37" x14ac:dyDescent="0.45">
      <c r="C33" s="38"/>
      <c r="D33" s="38"/>
      <c r="E33" s="38"/>
      <c r="G33" s="159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2"/>
      <c r="AH33" s="72"/>
      <c r="AI33" s="72"/>
      <c r="AJ33" s="73">
        <v>0</v>
      </c>
    </row>
    <row r="34" spans="1:37" x14ac:dyDescent="0.45">
      <c r="C34" s="38"/>
      <c r="D34" s="38"/>
      <c r="E34" s="38"/>
      <c r="G34" s="159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2"/>
      <c r="AH34" s="72"/>
      <c r="AI34" s="72"/>
      <c r="AJ34" s="73">
        <v>0</v>
      </c>
    </row>
    <row r="35" spans="1:37" x14ac:dyDescent="0.25">
      <c r="G35" s="159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2"/>
      <c r="AH35" s="72"/>
      <c r="AI35" s="72"/>
      <c r="AJ35" s="73">
        <v>0</v>
      </c>
    </row>
    <row r="36" spans="1:37" ht="20.25" thickBot="1" x14ac:dyDescent="0.3">
      <c r="G36" s="160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53"/>
      <c r="AH36" s="74"/>
      <c r="AI36" s="74"/>
      <c r="AJ36" s="75">
        <v>0</v>
      </c>
    </row>
    <row r="37" spans="1:37" x14ac:dyDescent="0.25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</row>
    <row r="38" spans="1:37" x14ac:dyDescent="0.45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 x14ac:dyDescent="0.45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 x14ac:dyDescent="0.25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 x14ac:dyDescent="0.25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 x14ac:dyDescent="0.25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 x14ac:dyDescent="0.25">
      <c r="AK44" s="42"/>
    </row>
  </sheetData>
  <dataConsolidate/>
  <mergeCells count="15">
    <mergeCell ref="AG26:AG36"/>
    <mergeCell ref="G2:G36"/>
    <mergeCell ref="B1:E2"/>
    <mergeCell ref="Y20:AE20"/>
    <mergeCell ref="I29:O29"/>
    <mergeCell ref="Q29:W29"/>
    <mergeCell ref="Y29:AE29"/>
    <mergeCell ref="I2:O2"/>
    <mergeCell ref="Q2:W2"/>
    <mergeCell ref="Y2:AE2"/>
    <mergeCell ref="I11:O11"/>
    <mergeCell ref="Q11:W11"/>
    <mergeCell ref="Y11:AE11"/>
    <mergeCell ref="I20:O20"/>
    <mergeCell ref="Q20:W20"/>
  </mergeCells>
  <conditionalFormatting sqref="I4:O9">
    <cfRule type="expression" dxfId="315" priority="2" stopIfTrue="1">
      <formula>MONTH(I4)&lt;&gt;MONTH($I$2)</formula>
    </cfRule>
  </conditionalFormatting>
  <conditionalFormatting sqref="I13:O18">
    <cfRule type="expression" dxfId="314" priority="11" stopIfTrue="1">
      <formula>MONTH(I13)&lt;&gt;MONTH($I$11)</formula>
    </cfRule>
  </conditionalFormatting>
  <conditionalFormatting sqref="I22:O27">
    <cfRule type="expression" dxfId="313" priority="8" stopIfTrue="1">
      <formula>MONTH(I22)&lt;&gt;MONTH($I$20)</formula>
    </cfRule>
  </conditionalFormatting>
  <conditionalFormatting sqref="I31:O42">
    <cfRule type="expression" dxfId="312" priority="5" stopIfTrue="1">
      <formula>MONTH(I31)&lt;&gt;MONTH($I$29)</formula>
    </cfRule>
  </conditionalFormatting>
  <conditionalFormatting sqref="Q4:W9">
    <cfRule type="expression" dxfId="311" priority="1" stopIfTrue="1">
      <formula>MONTH(Q4)&lt;&gt;MONTH($Q$2)</formula>
    </cfRule>
  </conditionalFormatting>
  <conditionalFormatting sqref="Q13:W18">
    <cfRule type="expression" dxfId="310" priority="10" stopIfTrue="1">
      <formula>MONTH(Q13)&lt;&gt;MONTH($Q$11)</formula>
    </cfRule>
  </conditionalFormatting>
  <conditionalFormatting sqref="Q22:W27">
    <cfRule type="expression" dxfId="309" priority="7" stopIfTrue="1">
      <formula>MONTH(Q22)&lt;&gt;MONTH($Q$20)</formula>
    </cfRule>
  </conditionalFormatting>
  <conditionalFormatting sqref="Q31:W42">
    <cfRule type="expression" dxfId="308" priority="4" stopIfTrue="1">
      <formula>MONTH(Q31)&lt;&gt;MONTH($Q$29)</formula>
    </cfRule>
  </conditionalFormatting>
  <conditionalFormatting sqref="Y4:AE9">
    <cfRule type="expression" dxfId="307" priority="12" stopIfTrue="1">
      <formula>MONTH(Y4)&lt;&gt;MONTH($Y$2)</formula>
    </cfRule>
  </conditionalFormatting>
  <conditionalFormatting sqref="Y13:AE18">
    <cfRule type="expression" dxfId="306" priority="9" stopIfTrue="1">
      <formula>MONTH(Y13)&lt;&gt;MONTH($Y$11)</formula>
    </cfRule>
  </conditionalFormatting>
  <conditionalFormatting sqref="Y22:AE27">
    <cfRule type="expression" dxfId="305" priority="6" stopIfTrue="1">
      <formula>MONTH(Y22)&lt;&gt;MONTH($Y$20)</formula>
    </cfRule>
  </conditionalFormatting>
  <conditionalFormatting sqref="AA42:AE42 Y31:AE41">
    <cfRule type="expression" dxfId="30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03" priority="376" operator="equal">
      <formula>$AH$3</formula>
    </cfRule>
    <cfRule type="cellIs" dxfId="302" priority="377" operator="equal">
      <formula>#REF!</formula>
    </cfRule>
    <cfRule type="cellIs" dxfId="301" priority="378" operator="equal">
      <formula>#REF!</formula>
    </cfRule>
    <cfRule type="cellIs" dxfId="300" priority="379" operator="equal">
      <formula>$AH$4</formula>
    </cfRule>
    <cfRule type="cellIs" dxfId="299" priority="380" operator="equal">
      <formula>$AH$5</formula>
    </cfRule>
    <cfRule type="cellIs" dxfId="298" priority="381" operator="equal">
      <formula>$AH$6</formula>
    </cfRule>
    <cfRule type="cellIs" dxfId="297" priority="382" operator="equal">
      <formula>#REF!</formula>
    </cfRule>
    <cfRule type="cellIs" dxfId="296" priority="383" operator="equal">
      <formula>$AH$7</formula>
    </cfRule>
    <cfRule type="cellIs" dxfId="295" priority="384" operator="equal">
      <formula>#REF!</formula>
    </cfRule>
    <cfRule type="cellIs" dxfId="294" priority="385" operator="equal">
      <formula>#REF!</formula>
    </cfRule>
    <cfRule type="cellIs" dxfId="293" priority="386" operator="equal">
      <formula>#REF!</formula>
    </cfRule>
    <cfRule type="cellIs" dxfId="292" priority="387" operator="equal">
      <formula>#REF!</formula>
    </cfRule>
    <cfRule type="cellIs" dxfId="291" priority="388" operator="equal">
      <formula>#REF!</formula>
    </cfRule>
    <cfRule type="cellIs" dxfId="290" priority="389" operator="equal">
      <formula>#REF!</formula>
    </cfRule>
    <cfRule type="cellIs" dxfId="289" priority="390" operator="equal">
      <formula>$AH$8</formula>
    </cfRule>
    <cfRule type="cellIs" dxfId="288" priority="391" operator="equal">
      <formula>#REF!</formula>
    </cfRule>
    <cfRule type="cellIs" dxfId="287" priority="392" operator="equal">
      <formula>$AH$9</formula>
    </cfRule>
    <cfRule type="cellIs" dxfId="286" priority="393" operator="equal">
      <formula>#REF!</formula>
    </cfRule>
    <cfRule type="cellIs" dxfId="285" priority="394" operator="equal">
      <formula>$AH$10</formula>
    </cfRule>
    <cfRule type="cellIs" dxfId="284" priority="395" operator="equal">
      <formula>$AH$11</formula>
    </cfRule>
    <cfRule type="cellIs" dxfId="283" priority="396" operator="equal">
      <formula>$AH$12</formula>
    </cfRule>
    <cfRule type="cellIs" dxfId="282" priority="397" operator="equal">
      <formula>$AH$14</formula>
    </cfRule>
    <cfRule type="cellIs" dxfId="281" priority="398" operator="equal">
      <formula>#REF!</formula>
    </cfRule>
    <cfRule type="cellIs" dxfId="280" priority="399" operator="equal">
      <formula>#REF!</formula>
    </cfRule>
    <cfRule type="cellIs" dxfId="279" priority="400" operator="equal">
      <formula>#REF!</formula>
    </cfRule>
    <cfRule type="cellIs" dxfId="278" priority="401" operator="equal">
      <formula>#REF!</formula>
    </cfRule>
    <cfRule type="cellIs" dxfId="277" priority="402" operator="equal">
      <formula>#REF!</formula>
    </cfRule>
    <cfRule type="cellIs" dxfId="276" priority="403" operator="equal">
      <formula>#REF!</formula>
    </cfRule>
    <cfRule type="cellIs" dxfId="275" priority="404" operator="equal">
      <formula>#REF!</formula>
    </cfRule>
    <cfRule type="cellIs" dxfId="274" priority="405" operator="between">
      <formula>$AH$27</formula>
      <formula>$AI$27</formula>
    </cfRule>
    <cfRule type="cellIs" dxfId="273" priority="406" operator="between">
      <formula>$AH$28</formula>
      <formula>$AI$28</formula>
    </cfRule>
    <cfRule type="cellIs" dxfId="272" priority="407" operator="between">
      <formula>$AH$29</formula>
      <formula>$AI$29</formula>
    </cfRule>
    <cfRule type="cellIs" dxfId="271" priority="408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B9A80-971A-4DB6-B63E-019F9C0F9C9A}">
  <sheetPr codeName="Feuil3">
    <tabColor rgb="FFCC99FF"/>
    <pageSetUpPr fitToPage="1"/>
  </sheetPr>
  <dimension ref="A1:AL44"/>
  <sheetViews>
    <sheetView showGridLines="0" zoomScale="70" zoomScaleNormal="70" zoomScaleSheetLayoutView="70" zoomScalePageLayoutView="40" workbookViewId="0">
      <selection activeCell="B1" sqref="B1:E2"/>
    </sheetView>
  </sheetViews>
  <sheetFormatPr baseColWidth="10" defaultColWidth="9.140625" defaultRowHeight="19.5" x14ac:dyDescent="0.2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20.25" thickBot="1" x14ac:dyDescent="0.3">
      <c r="B1" s="161" t="s">
        <v>61</v>
      </c>
      <c r="C1" s="161"/>
      <c r="D1" s="161"/>
      <c r="E1" s="161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x14ac:dyDescent="0.45">
      <c r="A2" s="38"/>
      <c r="B2" s="161"/>
      <c r="C2" s="161"/>
      <c r="D2" s="162"/>
      <c r="E2" s="161"/>
      <c r="G2" s="158">
        <v>2024</v>
      </c>
      <c r="H2" s="51"/>
      <c r="I2" s="154">
        <f>DATE($G$2,1,1)</f>
        <v>45292</v>
      </c>
      <c r="J2" s="155"/>
      <c r="K2" s="155"/>
      <c r="L2" s="155"/>
      <c r="M2" s="155"/>
      <c r="N2" s="155"/>
      <c r="O2" s="156"/>
      <c r="P2" s="51"/>
      <c r="Q2" s="154">
        <f>DATE($G$2,2,1)</f>
        <v>45323</v>
      </c>
      <c r="R2" s="155"/>
      <c r="S2" s="155"/>
      <c r="T2" s="155"/>
      <c r="U2" s="155"/>
      <c r="V2" s="155"/>
      <c r="W2" s="156"/>
      <c r="X2" s="51"/>
      <c r="Y2" s="154">
        <f>DATE($G$2,3,1)</f>
        <v>45352</v>
      </c>
      <c r="Z2" s="155"/>
      <c r="AA2" s="155"/>
      <c r="AB2" s="155"/>
      <c r="AC2" s="155"/>
      <c r="AD2" s="155"/>
      <c r="AE2" s="156"/>
      <c r="AF2" s="51"/>
      <c r="AG2" s="84" t="s">
        <v>54</v>
      </c>
      <c r="AH2" s="77"/>
      <c r="AI2" s="43"/>
    </row>
    <row r="3" spans="1:37" s="50" customFormat="1" ht="19.5" customHeight="1" x14ac:dyDescent="0.45">
      <c r="A3" s="38"/>
      <c r="B3" s="136" t="s">
        <v>4</v>
      </c>
      <c r="C3" s="137" t="s">
        <v>2</v>
      </c>
      <c r="D3" s="135" t="s">
        <v>52</v>
      </c>
      <c r="E3" s="138" t="s">
        <v>3</v>
      </c>
      <c r="F3" s="163" t="s">
        <v>55</v>
      </c>
      <c r="G3" s="159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 x14ac:dyDescent="0.45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32" cm="1">
        <f t="array" aca="1" ref="D4" ca="1">IFERROR(_xlfn.IFS(A4&lt;Réglages!A1,B4-C4),0)</f>
        <v>21</v>
      </c>
      <c r="E4" s="23">
        <f t="shared" ref="E4:E15" ca="1" si="0">D4</f>
        <v>21</v>
      </c>
      <c r="F4" s="163"/>
      <c r="G4" s="159"/>
      <c r="H4" s="51"/>
      <c r="I4" s="120">
        <f>DATE($G$2,MONTH(I2),1-MOD(6+WEEKDAY(I2)-1,7))</f>
        <v>45292</v>
      </c>
      <c r="J4" s="53">
        <f t="shared" ref="J4:O9" si="1">+I4+1</f>
        <v>45293</v>
      </c>
      <c r="K4" s="53">
        <f t="shared" si="1"/>
        <v>45294</v>
      </c>
      <c r="L4" s="53">
        <f t="shared" si="1"/>
        <v>45295</v>
      </c>
      <c r="M4" s="53">
        <f t="shared" si="1"/>
        <v>45296</v>
      </c>
      <c r="N4" s="53">
        <f t="shared" si="1"/>
        <v>45297</v>
      </c>
      <c r="O4" s="54">
        <f t="shared" si="1"/>
        <v>45298</v>
      </c>
      <c r="P4" s="51"/>
      <c r="Q4" s="52">
        <f>DATE($G$2,MONTH(Q2),1-MOD(6+WEEKDAY(Q2)-1,7))</f>
        <v>45320</v>
      </c>
      <c r="R4" s="53">
        <f t="shared" ref="R4:W9" si="2">+Q4+1</f>
        <v>45321</v>
      </c>
      <c r="S4" s="53">
        <f t="shared" si="2"/>
        <v>45322</v>
      </c>
      <c r="T4" s="53">
        <f t="shared" si="2"/>
        <v>45323</v>
      </c>
      <c r="U4" s="53">
        <f t="shared" si="2"/>
        <v>45324</v>
      </c>
      <c r="V4" s="53">
        <f t="shared" si="2"/>
        <v>45325</v>
      </c>
      <c r="W4" s="54">
        <f t="shared" si="2"/>
        <v>45326</v>
      </c>
      <c r="X4" s="51"/>
      <c r="Y4" s="52">
        <f>DATE($G$2,MONTH(Y2),1-MOD(6+WEEKDAY(Y2)-1,7))</f>
        <v>45348</v>
      </c>
      <c r="Z4" s="53">
        <f t="shared" ref="Z4:AE9" si="3">+Y4+1</f>
        <v>45349</v>
      </c>
      <c r="AA4" s="53">
        <f t="shared" si="3"/>
        <v>45350</v>
      </c>
      <c r="AB4" s="53">
        <f t="shared" si="3"/>
        <v>45351</v>
      </c>
      <c r="AC4" s="53">
        <f t="shared" si="3"/>
        <v>45352</v>
      </c>
      <c r="AD4" s="53">
        <f t="shared" si="3"/>
        <v>45353</v>
      </c>
      <c r="AE4" s="54">
        <f t="shared" si="3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 x14ac:dyDescent="0.45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t="shared" ca="1" si="0"/>
        <v>21</v>
      </c>
      <c r="F5" s="163"/>
      <c r="G5" s="159"/>
      <c r="H5" s="51"/>
      <c r="I5" s="52">
        <f>+O4+1</f>
        <v>45299</v>
      </c>
      <c r="J5" s="53">
        <f t="shared" si="1"/>
        <v>45300</v>
      </c>
      <c r="K5" s="53">
        <f t="shared" si="1"/>
        <v>45301</v>
      </c>
      <c r="L5" s="53">
        <f t="shared" si="1"/>
        <v>45302</v>
      </c>
      <c r="M5" s="53">
        <f t="shared" si="1"/>
        <v>45303</v>
      </c>
      <c r="N5" s="53">
        <f t="shared" si="1"/>
        <v>45304</v>
      </c>
      <c r="O5" s="54">
        <f t="shared" si="1"/>
        <v>45305</v>
      </c>
      <c r="P5" s="51"/>
      <c r="Q5" s="52">
        <f>+W4+1</f>
        <v>45327</v>
      </c>
      <c r="R5" s="53">
        <f t="shared" si="2"/>
        <v>45328</v>
      </c>
      <c r="S5" s="53">
        <f t="shared" si="2"/>
        <v>45329</v>
      </c>
      <c r="T5" s="53">
        <f t="shared" si="2"/>
        <v>45330</v>
      </c>
      <c r="U5" s="53">
        <f t="shared" si="2"/>
        <v>45331</v>
      </c>
      <c r="V5" s="53">
        <f t="shared" si="2"/>
        <v>45332</v>
      </c>
      <c r="W5" s="54">
        <f t="shared" si="2"/>
        <v>45333</v>
      </c>
      <c r="X5" s="51"/>
      <c r="Y5" s="52">
        <f>+AE4+1</f>
        <v>45355</v>
      </c>
      <c r="Z5" s="53">
        <f t="shared" si="3"/>
        <v>45356</v>
      </c>
      <c r="AA5" s="53">
        <f t="shared" si="3"/>
        <v>45357</v>
      </c>
      <c r="AB5" s="53">
        <f t="shared" si="3"/>
        <v>45358</v>
      </c>
      <c r="AC5" s="53">
        <f t="shared" si="3"/>
        <v>45359</v>
      </c>
      <c r="AD5" s="53">
        <f t="shared" si="3"/>
        <v>45360</v>
      </c>
      <c r="AE5" s="54">
        <f t="shared" si="3"/>
        <v>45361</v>
      </c>
      <c r="AF5" s="51"/>
      <c r="AG5" s="47" t="s">
        <v>42</v>
      </c>
      <c r="AH5" s="48">
        <f>+DATE(ANNEE,5,1)</f>
        <v>45413</v>
      </c>
      <c r="AI5" s="49"/>
    </row>
    <row r="6" spans="1:37" x14ac:dyDescent="0.45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t="shared" ca="1" si="0"/>
        <v>21</v>
      </c>
      <c r="F6" s="163"/>
      <c r="G6" s="159"/>
      <c r="H6" s="51"/>
      <c r="I6" s="52">
        <f>+O5+1</f>
        <v>45306</v>
      </c>
      <c r="J6" s="53">
        <f t="shared" si="1"/>
        <v>45307</v>
      </c>
      <c r="K6" s="53">
        <f t="shared" si="1"/>
        <v>45308</v>
      </c>
      <c r="L6" s="53">
        <f t="shared" si="1"/>
        <v>45309</v>
      </c>
      <c r="M6" s="53">
        <f t="shared" si="1"/>
        <v>45310</v>
      </c>
      <c r="N6" s="53">
        <f t="shared" si="1"/>
        <v>45311</v>
      </c>
      <c r="O6" s="54">
        <f t="shared" si="1"/>
        <v>45312</v>
      </c>
      <c r="P6" s="51"/>
      <c r="Q6" s="52">
        <f>+W5+1</f>
        <v>45334</v>
      </c>
      <c r="R6" s="53">
        <f t="shared" si="2"/>
        <v>45335</v>
      </c>
      <c r="S6" s="53">
        <f t="shared" si="2"/>
        <v>45336</v>
      </c>
      <c r="T6" s="53">
        <f t="shared" si="2"/>
        <v>45337</v>
      </c>
      <c r="U6" s="53">
        <f t="shared" si="2"/>
        <v>45338</v>
      </c>
      <c r="V6" s="53">
        <f t="shared" si="2"/>
        <v>45339</v>
      </c>
      <c r="W6" s="54">
        <f t="shared" si="2"/>
        <v>45340</v>
      </c>
      <c r="X6" s="51"/>
      <c r="Y6" s="52">
        <f>+AE5+1</f>
        <v>45362</v>
      </c>
      <c r="Z6" s="53">
        <f t="shared" si="3"/>
        <v>45363</v>
      </c>
      <c r="AA6" s="53">
        <f t="shared" si="3"/>
        <v>45364</v>
      </c>
      <c r="AB6" s="53">
        <f t="shared" si="3"/>
        <v>45365</v>
      </c>
      <c r="AC6" s="53">
        <f t="shared" si="3"/>
        <v>45366</v>
      </c>
      <c r="AD6" s="53">
        <f t="shared" si="3"/>
        <v>45367</v>
      </c>
      <c r="AE6" s="54">
        <f t="shared" si="3"/>
        <v>45368</v>
      </c>
      <c r="AF6" s="51"/>
      <c r="AG6" s="47" t="s">
        <v>43</v>
      </c>
      <c r="AH6" s="48">
        <f>+DATE(ANNEE,5,8)</f>
        <v>45420</v>
      </c>
      <c r="AI6" s="49"/>
    </row>
    <row r="7" spans="1:37" x14ac:dyDescent="0.45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t="shared" ca="1" si="0"/>
        <v>21</v>
      </c>
      <c r="F7" s="163"/>
      <c r="G7" s="159"/>
      <c r="H7" s="51"/>
      <c r="I7" s="52">
        <f>+O6+1</f>
        <v>45313</v>
      </c>
      <c r="J7" s="53">
        <f t="shared" si="1"/>
        <v>45314</v>
      </c>
      <c r="K7" s="53">
        <f t="shared" si="1"/>
        <v>45315</v>
      </c>
      <c r="L7" s="53">
        <f t="shared" si="1"/>
        <v>45316</v>
      </c>
      <c r="M7" s="53">
        <f t="shared" si="1"/>
        <v>45317</v>
      </c>
      <c r="N7" s="53">
        <f t="shared" si="1"/>
        <v>45318</v>
      </c>
      <c r="O7" s="54">
        <f t="shared" si="1"/>
        <v>45319</v>
      </c>
      <c r="P7" s="51"/>
      <c r="Q7" s="52">
        <f>+W6+1</f>
        <v>45341</v>
      </c>
      <c r="R7" s="53">
        <f t="shared" si="2"/>
        <v>45342</v>
      </c>
      <c r="S7" s="53">
        <f t="shared" si="2"/>
        <v>45343</v>
      </c>
      <c r="T7" s="53">
        <f t="shared" si="2"/>
        <v>45344</v>
      </c>
      <c r="U7" s="53">
        <f t="shared" si="2"/>
        <v>45345</v>
      </c>
      <c r="V7" s="53">
        <f t="shared" si="2"/>
        <v>45346</v>
      </c>
      <c r="W7" s="54">
        <f t="shared" si="2"/>
        <v>45347</v>
      </c>
      <c r="X7" s="51"/>
      <c r="Y7" s="52">
        <f>+AE6+1</f>
        <v>45369</v>
      </c>
      <c r="Z7" s="53">
        <f t="shared" si="3"/>
        <v>45370</v>
      </c>
      <c r="AA7" s="53">
        <f t="shared" si="3"/>
        <v>45371</v>
      </c>
      <c r="AB7" s="53">
        <f t="shared" si="3"/>
        <v>45372</v>
      </c>
      <c r="AC7" s="53">
        <f t="shared" si="3"/>
        <v>45373</v>
      </c>
      <c r="AD7" s="53">
        <f t="shared" si="3"/>
        <v>45374</v>
      </c>
      <c r="AE7" s="54">
        <f t="shared" si="3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 x14ac:dyDescent="0.45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</v>
      </c>
      <c r="D8" s="28" cm="1">
        <f t="array" aca="1" ref="D8" ca="1">IFERROR(_xlfn.IFS(A8&lt;Réglages!A5,B8-C8),0)</f>
        <v>18</v>
      </c>
      <c r="E8" s="25">
        <f t="shared" ca="1" si="0"/>
        <v>18</v>
      </c>
      <c r="F8" s="163"/>
      <c r="G8" s="159"/>
      <c r="H8" s="51"/>
      <c r="I8" s="52">
        <f>+O7+1</f>
        <v>45320</v>
      </c>
      <c r="J8" s="53">
        <f t="shared" si="1"/>
        <v>45321</v>
      </c>
      <c r="K8" s="53">
        <f t="shared" si="1"/>
        <v>45322</v>
      </c>
      <c r="L8" s="53">
        <f t="shared" si="1"/>
        <v>45323</v>
      </c>
      <c r="M8" s="53">
        <f t="shared" si="1"/>
        <v>45324</v>
      </c>
      <c r="N8" s="53">
        <f t="shared" si="1"/>
        <v>45325</v>
      </c>
      <c r="O8" s="54">
        <f t="shared" si="1"/>
        <v>45326</v>
      </c>
      <c r="P8" s="51"/>
      <c r="Q8" s="52">
        <f>+W7+1</f>
        <v>45348</v>
      </c>
      <c r="R8" s="53">
        <f t="shared" si="2"/>
        <v>45349</v>
      </c>
      <c r="S8" s="53">
        <f t="shared" si="2"/>
        <v>45350</v>
      </c>
      <c r="T8" s="53">
        <f t="shared" si="2"/>
        <v>45351</v>
      </c>
      <c r="U8" s="53">
        <f t="shared" si="2"/>
        <v>45352</v>
      </c>
      <c r="V8" s="53">
        <f t="shared" si="2"/>
        <v>45353</v>
      </c>
      <c r="W8" s="54">
        <f t="shared" si="2"/>
        <v>45354</v>
      </c>
      <c r="X8" s="51"/>
      <c r="Y8" s="52">
        <f>+AE7+1</f>
        <v>45376</v>
      </c>
      <c r="Z8" s="53">
        <f t="shared" si="3"/>
        <v>45377</v>
      </c>
      <c r="AA8" s="53">
        <f t="shared" si="3"/>
        <v>45378</v>
      </c>
      <c r="AB8" s="53">
        <f t="shared" si="3"/>
        <v>45379</v>
      </c>
      <c r="AC8" s="53">
        <f t="shared" si="3"/>
        <v>45380</v>
      </c>
      <c r="AD8" s="53">
        <f t="shared" si="3"/>
        <v>45381</v>
      </c>
      <c r="AE8" s="54">
        <f t="shared" si="3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20.25" thickBot="1" x14ac:dyDescent="0.5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t="shared" ca="1" si="0"/>
        <v>20</v>
      </c>
      <c r="F9" s="163"/>
      <c r="G9" s="159"/>
      <c r="H9" s="51"/>
      <c r="I9" s="56">
        <f>+O8+1</f>
        <v>45327</v>
      </c>
      <c r="J9" s="57">
        <f t="shared" si="1"/>
        <v>45328</v>
      </c>
      <c r="K9" s="57">
        <f t="shared" si="1"/>
        <v>45329</v>
      </c>
      <c r="L9" s="57">
        <f t="shared" si="1"/>
        <v>45330</v>
      </c>
      <c r="M9" s="57">
        <f t="shared" si="1"/>
        <v>45331</v>
      </c>
      <c r="N9" s="57">
        <f t="shared" si="1"/>
        <v>45332</v>
      </c>
      <c r="O9" s="58">
        <f t="shared" si="1"/>
        <v>45333</v>
      </c>
      <c r="P9" s="51"/>
      <c r="Q9" s="56">
        <f>+W8+1</f>
        <v>45355</v>
      </c>
      <c r="R9" s="57">
        <f t="shared" si="2"/>
        <v>45356</v>
      </c>
      <c r="S9" s="57">
        <f t="shared" si="2"/>
        <v>45357</v>
      </c>
      <c r="T9" s="57">
        <f t="shared" si="2"/>
        <v>45358</v>
      </c>
      <c r="U9" s="57">
        <f t="shared" si="2"/>
        <v>45359</v>
      </c>
      <c r="V9" s="57">
        <f t="shared" si="2"/>
        <v>45360</v>
      </c>
      <c r="W9" s="58">
        <f t="shared" si="2"/>
        <v>45361</v>
      </c>
      <c r="X9" s="51"/>
      <c r="Y9" s="56">
        <f>+AE8+1</f>
        <v>45383</v>
      </c>
      <c r="Z9" s="57">
        <f t="shared" si="3"/>
        <v>45384</v>
      </c>
      <c r="AA9" s="57">
        <f t="shared" si="3"/>
        <v>45385</v>
      </c>
      <c r="AB9" s="57">
        <f t="shared" si="3"/>
        <v>45386</v>
      </c>
      <c r="AC9" s="57">
        <f t="shared" si="3"/>
        <v>45387</v>
      </c>
      <c r="AD9" s="57">
        <f t="shared" si="3"/>
        <v>45388</v>
      </c>
      <c r="AE9" s="58">
        <f t="shared" si="3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20.25" thickBot="1" x14ac:dyDescent="0.5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0</v>
      </c>
      <c r="E10" s="25">
        <f t="shared" ca="1" si="0"/>
        <v>0</v>
      </c>
      <c r="F10" s="163"/>
      <c r="G10" s="159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x14ac:dyDescent="0.4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t="shared" ca="1" si="0"/>
        <v>0</v>
      </c>
      <c r="F11" s="163"/>
      <c r="G11" s="159"/>
      <c r="H11" s="51"/>
      <c r="I11" s="154">
        <f>DATE($G$2,4,1)</f>
        <v>45383</v>
      </c>
      <c r="J11" s="155"/>
      <c r="K11" s="155"/>
      <c r="L11" s="155"/>
      <c r="M11" s="155"/>
      <c r="N11" s="155"/>
      <c r="O11" s="156"/>
      <c r="P11" s="51"/>
      <c r="Q11" s="154">
        <f>DATE($G$2,5,1)</f>
        <v>45413</v>
      </c>
      <c r="R11" s="155"/>
      <c r="S11" s="155"/>
      <c r="T11" s="155"/>
      <c r="U11" s="155"/>
      <c r="V11" s="155"/>
      <c r="W11" s="156"/>
      <c r="X11" s="51"/>
      <c r="Y11" s="154">
        <f>DATE($G$2,6,1)</f>
        <v>45444</v>
      </c>
      <c r="Z11" s="155"/>
      <c r="AA11" s="155"/>
      <c r="AB11" s="155"/>
      <c r="AC11" s="155"/>
      <c r="AD11" s="155"/>
      <c r="AE11" s="156"/>
      <c r="AF11" s="51"/>
      <c r="AG11" s="47" t="s">
        <v>48</v>
      </c>
      <c r="AH11" s="48">
        <f>+DATE(ANNEE,11,11)</f>
        <v>45607</v>
      </c>
      <c r="AI11" s="49"/>
    </row>
    <row r="12" spans="1:37" s="50" customFormat="1" x14ac:dyDescent="0.4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t="shared" ca="1" si="0"/>
        <v>0</v>
      </c>
      <c r="F12" s="163"/>
      <c r="G12" s="159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 x14ac:dyDescent="0.45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t="shared" ca="1" si="0"/>
        <v>0</v>
      </c>
      <c r="F13" s="163"/>
      <c r="G13" s="159"/>
      <c r="H13" s="51"/>
      <c r="I13" s="120">
        <f>DATE($G$2,MONTH(I11),1-MOD(6+WEEKDAY(I11)-1,7))</f>
        <v>45383</v>
      </c>
      <c r="J13" s="53">
        <f t="shared" ref="J13:O18" si="4">+I13+1</f>
        <v>45384</v>
      </c>
      <c r="K13" s="53">
        <f t="shared" si="4"/>
        <v>45385</v>
      </c>
      <c r="L13" s="53">
        <f t="shared" si="4"/>
        <v>45386</v>
      </c>
      <c r="M13" s="53">
        <f t="shared" si="4"/>
        <v>45387</v>
      </c>
      <c r="N13" s="53">
        <f t="shared" si="4"/>
        <v>45388</v>
      </c>
      <c r="O13" s="54">
        <f t="shared" si="4"/>
        <v>45389</v>
      </c>
      <c r="P13" s="51"/>
      <c r="Q13" s="52">
        <f>DATE($G$2,MONTH(Q11),1-MOD(6+WEEKDAY(Q11)-1,7))</f>
        <v>45411</v>
      </c>
      <c r="R13" s="53">
        <f t="shared" ref="R13:W18" si="5">+Q13+1</f>
        <v>45412</v>
      </c>
      <c r="S13" s="121">
        <f t="shared" si="5"/>
        <v>45413</v>
      </c>
      <c r="T13" s="53">
        <f t="shared" si="5"/>
        <v>45414</v>
      </c>
      <c r="U13" s="53">
        <f t="shared" si="5"/>
        <v>45415</v>
      </c>
      <c r="V13" s="53">
        <f t="shared" si="5"/>
        <v>45416</v>
      </c>
      <c r="W13" s="54">
        <f t="shared" si="5"/>
        <v>45417</v>
      </c>
      <c r="X13" s="51"/>
      <c r="Y13" s="52">
        <f>DATE($G$2,MONTH(Y11),1-MOD(6+WEEKDAY(Y11)-1,7))</f>
        <v>45439</v>
      </c>
      <c r="Z13" s="53">
        <f t="shared" ref="Z13:AE18" si="6">+Y13+1</f>
        <v>45440</v>
      </c>
      <c r="AA13" s="53">
        <f t="shared" si="6"/>
        <v>45441</v>
      </c>
      <c r="AB13" s="53">
        <f t="shared" si="6"/>
        <v>45442</v>
      </c>
      <c r="AC13" s="53">
        <f t="shared" si="6"/>
        <v>45443</v>
      </c>
      <c r="AD13" s="53">
        <f t="shared" si="6"/>
        <v>45444</v>
      </c>
      <c r="AE13" s="54">
        <f t="shared" si="6"/>
        <v>45445</v>
      </c>
      <c r="AF13" s="51"/>
      <c r="AG13" s="118"/>
      <c r="AH13" s="119"/>
      <c r="AI13" s="49"/>
    </row>
    <row r="14" spans="1:37" x14ac:dyDescent="0.45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t="shared" ca="1" si="0"/>
        <v>0</v>
      </c>
      <c r="F14" s="163"/>
      <c r="G14" s="159"/>
      <c r="H14" s="51"/>
      <c r="I14" s="52">
        <f>+O13+1</f>
        <v>45390</v>
      </c>
      <c r="J14" s="53">
        <f t="shared" si="4"/>
        <v>45391</v>
      </c>
      <c r="K14" s="53">
        <f t="shared" si="4"/>
        <v>45392</v>
      </c>
      <c r="L14" s="53">
        <f t="shared" si="4"/>
        <v>45393</v>
      </c>
      <c r="M14" s="53">
        <f t="shared" si="4"/>
        <v>45394</v>
      </c>
      <c r="N14" s="53">
        <f t="shared" si="4"/>
        <v>45395</v>
      </c>
      <c r="O14" s="54">
        <f t="shared" si="4"/>
        <v>45396</v>
      </c>
      <c r="P14" s="51"/>
      <c r="Q14" s="52">
        <f>+W13+1</f>
        <v>45418</v>
      </c>
      <c r="R14" s="53">
        <f t="shared" si="5"/>
        <v>45419</v>
      </c>
      <c r="S14" s="121">
        <f t="shared" si="5"/>
        <v>45420</v>
      </c>
      <c r="T14" s="121">
        <f t="shared" si="5"/>
        <v>45421</v>
      </c>
      <c r="U14" s="53">
        <f t="shared" si="5"/>
        <v>45422</v>
      </c>
      <c r="V14" s="53">
        <f t="shared" si="5"/>
        <v>45423</v>
      </c>
      <c r="W14" s="54">
        <f t="shared" si="5"/>
        <v>45424</v>
      </c>
      <c r="X14" s="51"/>
      <c r="Y14" s="52">
        <f>+AE13+1</f>
        <v>45446</v>
      </c>
      <c r="Z14" s="53">
        <f t="shared" si="6"/>
        <v>45447</v>
      </c>
      <c r="AA14" s="53">
        <f t="shared" si="6"/>
        <v>45448</v>
      </c>
      <c r="AB14" s="53">
        <f t="shared" si="6"/>
        <v>45449</v>
      </c>
      <c r="AC14" s="53">
        <f t="shared" si="6"/>
        <v>45450</v>
      </c>
      <c r="AD14" s="53">
        <f t="shared" si="6"/>
        <v>45451</v>
      </c>
      <c r="AE14" s="54">
        <f t="shared" si="6"/>
        <v>45452</v>
      </c>
      <c r="AF14" s="51"/>
      <c r="AG14" s="47"/>
      <c r="AH14" s="48"/>
      <c r="AI14" s="49"/>
    </row>
    <row r="15" spans="1:37" x14ac:dyDescent="0.45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t="shared" ca="1" si="0"/>
        <v>0</v>
      </c>
      <c r="F15" s="163"/>
      <c r="G15" s="159"/>
      <c r="H15" s="51"/>
      <c r="I15" s="52">
        <f>+O14+1</f>
        <v>45397</v>
      </c>
      <c r="J15" s="53">
        <f t="shared" si="4"/>
        <v>45398</v>
      </c>
      <c r="K15" s="53">
        <f t="shared" si="4"/>
        <v>45399</v>
      </c>
      <c r="L15" s="53">
        <f t="shared" si="4"/>
        <v>45400</v>
      </c>
      <c r="M15" s="53">
        <f t="shared" si="4"/>
        <v>45401</v>
      </c>
      <c r="N15" s="53">
        <f t="shared" si="4"/>
        <v>45402</v>
      </c>
      <c r="O15" s="54">
        <f t="shared" si="4"/>
        <v>45403</v>
      </c>
      <c r="P15" s="51"/>
      <c r="Q15" s="52">
        <f>+W14+1</f>
        <v>45425</v>
      </c>
      <c r="R15" s="53">
        <f t="shared" si="5"/>
        <v>45426</v>
      </c>
      <c r="S15" s="53">
        <f t="shared" si="5"/>
        <v>45427</v>
      </c>
      <c r="T15" s="53">
        <f t="shared" si="5"/>
        <v>45428</v>
      </c>
      <c r="U15" s="53">
        <f t="shared" si="5"/>
        <v>45429</v>
      </c>
      <c r="V15" s="53">
        <f t="shared" si="5"/>
        <v>45430</v>
      </c>
      <c r="W15" s="54">
        <f t="shared" si="5"/>
        <v>45431</v>
      </c>
      <c r="X15" s="51"/>
      <c r="Y15" s="52">
        <f>+AE14+1</f>
        <v>45453</v>
      </c>
      <c r="Z15" s="53">
        <f t="shared" si="6"/>
        <v>45454</v>
      </c>
      <c r="AA15" s="53">
        <f t="shared" si="6"/>
        <v>45455</v>
      </c>
      <c r="AB15" s="53">
        <f t="shared" si="6"/>
        <v>45456</v>
      </c>
      <c r="AC15" s="53">
        <f t="shared" si="6"/>
        <v>45457</v>
      </c>
      <c r="AD15" s="53">
        <f t="shared" si="6"/>
        <v>45458</v>
      </c>
      <c r="AE15" s="54">
        <f t="shared" si="6"/>
        <v>45459</v>
      </c>
      <c r="AF15" s="51"/>
      <c r="AG15" s="60"/>
      <c r="AH15" s="61"/>
      <c r="AI15" s="49"/>
    </row>
    <row r="16" spans="1:37" x14ac:dyDescent="0.45">
      <c r="A16" s="38"/>
      <c r="B16" s="38"/>
      <c r="C16" s="38"/>
      <c r="D16" s="38"/>
      <c r="E16" s="38"/>
      <c r="F16" s="89"/>
      <c r="G16" s="159"/>
      <c r="H16" s="51"/>
      <c r="I16" s="52">
        <f>+O15+1</f>
        <v>45404</v>
      </c>
      <c r="J16" s="53">
        <f t="shared" si="4"/>
        <v>45405</v>
      </c>
      <c r="K16" s="53">
        <f t="shared" si="4"/>
        <v>45406</v>
      </c>
      <c r="L16" s="53">
        <f t="shared" si="4"/>
        <v>45407</v>
      </c>
      <c r="M16" s="53">
        <f t="shared" si="4"/>
        <v>45408</v>
      </c>
      <c r="N16" s="53">
        <f t="shared" si="4"/>
        <v>45409</v>
      </c>
      <c r="O16" s="54">
        <f t="shared" si="4"/>
        <v>45410</v>
      </c>
      <c r="P16" s="51"/>
      <c r="Q16" s="52">
        <f>+W15+1</f>
        <v>45432</v>
      </c>
      <c r="R16" s="53">
        <f t="shared" si="5"/>
        <v>45433</v>
      </c>
      <c r="S16" s="53">
        <f t="shared" si="5"/>
        <v>45434</v>
      </c>
      <c r="T16" s="53">
        <f t="shared" si="5"/>
        <v>45435</v>
      </c>
      <c r="U16" s="53">
        <f t="shared" si="5"/>
        <v>45436</v>
      </c>
      <c r="V16" s="53">
        <f t="shared" si="5"/>
        <v>45437</v>
      </c>
      <c r="W16" s="54">
        <f t="shared" si="5"/>
        <v>45438</v>
      </c>
      <c r="X16" s="51"/>
      <c r="Y16" s="52">
        <f>+AE15+1</f>
        <v>45460</v>
      </c>
      <c r="Z16" s="53">
        <f t="shared" si="6"/>
        <v>45461</v>
      </c>
      <c r="AA16" s="53">
        <f t="shared" si="6"/>
        <v>45462</v>
      </c>
      <c r="AB16" s="53">
        <f t="shared" si="6"/>
        <v>45463</v>
      </c>
      <c r="AC16" s="53">
        <f t="shared" si="6"/>
        <v>45464</v>
      </c>
      <c r="AD16" s="53">
        <f t="shared" si="6"/>
        <v>45465</v>
      </c>
      <c r="AE16" s="54">
        <f t="shared" si="6"/>
        <v>45466</v>
      </c>
      <c r="AF16" s="51"/>
      <c r="AG16" s="60"/>
      <c r="AH16" s="61"/>
      <c r="AI16" s="49"/>
    </row>
    <row r="17" spans="1:38" x14ac:dyDescent="0.45">
      <c r="A17" s="38"/>
      <c r="B17" s="38"/>
      <c r="C17" s="38"/>
      <c r="D17" s="38"/>
      <c r="E17" s="38"/>
      <c r="F17" s="89"/>
      <c r="G17" s="159"/>
      <c r="H17" s="51"/>
      <c r="I17" s="52">
        <f>+O16+1</f>
        <v>45411</v>
      </c>
      <c r="J17" s="53">
        <f t="shared" si="4"/>
        <v>45412</v>
      </c>
      <c r="K17" s="53">
        <f t="shared" si="4"/>
        <v>45413</v>
      </c>
      <c r="L17" s="53">
        <f t="shared" si="4"/>
        <v>45414</v>
      </c>
      <c r="M17" s="53">
        <f t="shared" si="4"/>
        <v>45415</v>
      </c>
      <c r="N17" s="53">
        <f t="shared" si="4"/>
        <v>45416</v>
      </c>
      <c r="O17" s="54">
        <f t="shared" si="4"/>
        <v>45417</v>
      </c>
      <c r="P17" s="51"/>
      <c r="Q17" s="52">
        <f>+W16+1</f>
        <v>45439</v>
      </c>
      <c r="R17" s="53">
        <f t="shared" si="5"/>
        <v>45440</v>
      </c>
      <c r="S17" s="53">
        <f t="shared" si="5"/>
        <v>45441</v>
      </c>
      <c r="T17" s="53">
        <f t="shared" si="5"/>
        <v>45442</v>
      </c>
      <c r="U17" s="53">
        <f t="shared" si="5"/>
        <v>45443</v>
      </c>
      <c r="V17" s="53">
        <f t="shared" si="5"/>
        <v>45444</v>
      </c>
      <c r="W17" s="54">
        <f t="shared" si="5"/>
        <v>45445</v>
      </c>
      <c r="X17" s="51"/>
      <c r="Y17" s="52">
        <f>+AE16+1</f>
        <v>45467</v>
      </c>
      <c r="Z17" s="53">
        <f t="shared" si="6"/>
        <v>45468</v>
      </c>
      <c r="AA17" s="53">
        <f t="shared" si="6"/>
        <v>45469</v>
      </c>
      <c r="AB17" s="53">
        <f t="shared" si="6"/>
        <v>45470</v>
      </c>
      <c r="AC17" s="53">
        <f t="shared" si="6"/>
        <v>45471</v>
      </c>
      <c r="AD17" s="53">
        <f t="shared" si="6"/>
        <v>45472</v>
      </c>
      <c r="AE17" s="54">
        <f t="shared" si="6"/>
        <v>45473</v>
      </c>
      <c r="AF17" s="51"/>
      <c r="AG17" s="60"/>
      <c r="AH17" s="61"/>
      <c r="AI17" s="62"/>
    </row>
    <row r="18" spans="1:38" ht="20.25" thickBot="1" x14ac:dyDescent="0.5">
      <c r="A18" s="38"/>
      <c r="B18" s="38"/>
      <c r="C18" s="38"/>
      <c r="D18" s="38"/>
      <c r="E18" s="38"/>
      <c r="G18" s="159"/>
      <c r="H18" s="51"/>
      <c r="I18" s="56">
        <f>+O17+1</f>
        <v>45418</v>
      </c>
      <c r="J18" s="57">
        <f t="shared" si="4"/>
        <v>45419</v>
      </c>
      <c r="K18" s="57">
        <f t="shared" si="4"/>
        <v>45420</v>
      </c>
      <c r="L18" s="57">
        <f t="shared" si="4"/>
        <v>45421</v>
      </c>
      <c r="M18" s="57">
        <f t="shared" si="4"/>
        <v>45422</v>
      </c>
      <c r="N18" s="57">
        <f t="shared" si="4"/>
        <v>45423</v>
      </c>
      <c r="O18" s="58">
        <f t="shared" si="4"/>
        <v>45424</v>
      </c>
      <c r="P18" s="51"/>
      <c r="Q18" s="56">
        <f>+W17+1</f>
        <v>45446</v>
      </c>
      <c r="R18" s="57">
        <f t="shared" si="5"/>
        <v>45447</v>
      </c>
      <c r="S18" s="57">
        <f t="shared" si="5"/>
        <v>45448</v>
      </c>
      <c r="T18" s="57">
        <f t="shared" si="5"/>
        <v>45449</v>
      </c>
      <c r="U18" s="57">
        <f t="shared" si="5"/>
        <v>45450</v>
      </c>
      <c r="V18" s="57">
        <f t="shared" si="5"/>
        <v>45451</v>
      </c>
      <c r="W18" s="58">
        <f t="shared" si="5"/>
        <v>45452</v>
      </c>
      <c r="X18" s="51"/>
      <c r="Y18" s="56">
        <f>+AE17+1</f>
        <v>45474</v>
      </c>
      <c r="Z18" s="57">
        <f t="shared" si="6"/>
        <v>45475</v>
      </c>
      <c r="AA18" s="57">
        <f t="shared" si="6"/>
        <v>45476</v>
      </c>
      <c r="AB18" s="57">
        <f t="shared" si="6"/>
        <v>45477</v>
      </c>
      <c r="AC18" s="57">
        <f t="shared" si="6"/>
        <v>45478</v>
      </c>
      <c r="AD18" s="57">
        <f t="shared" si="6"/>
        <v>45479</v>
      </c>
      <c r="AE18" s="58">
        <f t="shared" si="6"/>
        <v>45480</v>
      </c>
      <c r="AF18" s="51"/>
      <c r="AG18" s="60"/>
      <c r="AH18" s="61"/>
      <c r="AI18" s="49"/>
    </row>
    <row r="19" spans="1:38" ht="20.25" thickBot="1" x14ac:dyDescent="0.5">
      <c r="A19" s="38"/>
      <c r="B19" s="38"/>
      <c r="C19" s="38"/>
      <c r="D19" s="38"/>
      <c r="E19" s="38"/>
      <c r="G19" s="159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x14ac:dyDescent="0.45">
      <c r="A20" s="38"/>
      <c r="B20" s="38"/>
      <c r="C20" s="38"/>
      <c r="D20" s="38"/>
      <c r="E20" s="38"/>
      <c r="G20" s="159"/>
      <c r="H20" s="51"/>
      <c r="I20" s="154">
        <f>DATE($G$2,7,1)</f>
        <v>45474</v>
      </c>
      <c r="J20" s="155"/>
      <c r="K20" s="155"/>
      <c r="L20" s="155"/>
      <c r="M20" s="155"/>
      <c r="N20" s="155"/>
      <c r="O20" s="156"/>
      <c r="P20" s="51"/>
      <c r="Q20" s="154">
        <f>DATE($G$2,8,1)</f>
        <v>45505</v>
      </c>
      <c r="R20" s="155"/>
      <c r="S20" s="155"/>
      <c r="T20" s="155"/>
      <c r="U20" s="155"/>
      <c r="V20" s="155"/>
      <c r="W20" s="156"/>
      <c r="X20" s="51"/>
      <c r="Y20" s="154">
        <f>DATE($G$2,9,1)</f>
        <v>45536</v>
      </c>
      <c r="Z20" s="155"/>
      <c r="AA20" s="155"/>
      <c r="AB20" s="155"/>
      <c r="AC20" s="155"/>
      <c r="AD20" s="155"/>
      <c r="AE20" s="156"/>
      <c r="AF20" s="51"/>
      <c r="AG20" s="60"/>
      <c r="AH20" s="63"/>
      <c r="AI20" s="49"/>
    </row>
    <row r="21" spans="1:38" s="50" customFormat="1" x14ac:dyDescent="0.45">
      <c r="A21" s="38"/>
      <c r="B21" s="38"/>
      <c r="C21" s="38"/>
      <c r="D21" s="38"/>
      <c r="E21" s="38"/>
      <c r="G21" s="159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 x14ac:dyDescent="0.45">
      <c r="A22" s="38"/>
      <c r="B22" s="38"/>
      <c r="C22" s="38"/>
      <c r="D22" s="38"/>
      <c r="E22" s="38"/>
      <c r="G22" s="159"/>
      <c r="H22" s="51"/>
      <c r="I22" s="52">
        <f>DATE($G$2,MONTH(I20),1-MOD(6+WEEKDAY(I20)-1,7))</f>
        <v>45474</v>
      </c>
      <c r="J22" s="53">
        <f t="shared" ref="J22:O27" si="7">+I22+1</f>
        <v>45475</v>
      </c>
      <c r="K22" s="53">
        <f t="shared" si="7"/>
        <v>45476</v>
      </c>
      <c r="L22" s="53">
        <f t="shared" si="7"/>
        <v>45477</v>
      </c>
      <c r="M22" s="53">
        <f t="shared" si="7"/>
        <v>45478</v>
      </c>
      <c r="N22" s="53">
        <f t="shared" si="7"/>
        <v>45479</v>
      </c>
      <c r="O22" s="54">
        <f t="shared" si="7"/>
        <v>45480</v>
      </c>
      <c r="P22" s="51"/>
      <c r="Q22" s="52">
        <f>DATE($G$2,MONTH(Q20),1-MOD(6+WEEKDAY(Q20)-1,7))</f>
        <v>45502</v>
      </c>
      <c r="R22" s="53">
        <f t="shared" ref="R22:W27" si="8">+Q22+1</f>
        <v>45503</v>
      </c>
      <c r="S22" s="53">
        <f t="shared" si="8"/>
        <v>45504</v>
      </c>
      <c r="T22" s="53">
        <f t="shared" si="8"/>
        <v>45505</v>
      </c>
      <c r="U22" s="53">
        <f t="shared" si="8"/>
        <v>45506</v>
      </c>
      <c r="V22" s="53">
        <f t="shared" si="8"/>
        <v>45507</v>
      </c>
      <c r="W22" s="54">
        <f t="shared" si="8"/>
        <v>45508</v>
      </c>
      <c r="X22" s="51"/>
      <c r="Y22" s="52">
        <f>DATE($G$2,MONTH(Y20),1-MOD(6+WEEKDAY(Y20)-1,7))</f>
        <v>45530</v>
      </c>
      <c r="Z22" s="53">
        <f t="shared" ref="Z22:AE27" si="9">+Y22+1</f>
        <v>45531</v>
      </c>
      <c r="AA22" s="53">
        <f t="shared" si="9"/>
        <v>45532</v>
      </c>
      <c r="AB22" s="53">
        <f t="shared" si="9"/>
        <v>45533</v>
      </c>
      <c r="AC22" s="53">
        <f t="shared" si="9"/>
        <v>45534</v>
      </c>
      <c r="AD22" s="53">
        <f t="shared" si="9"/>
        <v>45535</v>
      </c>
      <c r="AE22" s="54">
        <f t="shared" si="9"/>
        <v>45536</v>
      </c>
      <c r="AF22" s="51"/>
      <c r="AG22" s="60"/>
      <c r="AH22" s="61"/>
      <c r="AI22" s="49"/>
    </row>
    <row r="23" spans="1:38" x14ac:dyDescent="0.45">
      <c r="A23" s="38"/>
      <c r="B23" s="38"/>
      <c r="C23" s="38"/>
      <c r="D23" s="38"/>
      <c r="E23" s="38"/>
      <c r="G23" s="159"/>
      <c r="H23" s="51"/>
      <c r="I23" s="52">
        <f>+O22+1</f>
        <v>45481</v>
      </c>
      <c r="J23" s="53">
        <f t="shared" si="7"/>
        <v>45482</v>
      </c>
      <c r="K23" s="53">
        <f t="shared" si="7"/>
        <v>45483</v>
      </c>
      <c r="L23" s="53">
        <f t="shared" si="7"/>
        <v>45484</v>
      </c>
      <c r="M23" s="53">
        <f t="shared" si="7"/>
        <v>45485</v>
      </c>
      <c r="N23" s="53">
        <f t="shared" si="7"/>
        <v>45486</v>
      </c>
      <c r="O23" s="122">
        <f t="shared" si="7"/>
        <v>45487</v>
      </c>
      <c r="P23" s="51"/>
      <c r="Q23" s="52">
        <f>+W22+1</f>
        <v>45509</v>
      </c>
      <c r="R23" s="53">
        <f t="shared" si="8"/>
        <v>45510</v>
      </c>
      <c r="S23" s="53">
        <f t="shared" si="8"/>
        <v>45511</v>
      </c>
      <c r="T23" s="53">
        <f t="shared" si="8"/>
        <v>45512</v>
      </c>
      <c r="U23" s="53">
        <f t="shared" si="8"/>
        <v>45513</v>
      </c>
      <c r="V23" s="53">
        <f t="shared" si="8"/>
        <v>45514</v>
      </c>
      <c r="W23" s="54">
        <f t="shared" si="8"/>
        <v>45515</v>
      </c>
      <c r="X23" s="51"/>
      <c r="Y23" s="52">
        <f>+AE22+1</f>
        <v>45537</v>
      </c>
      <c r="Z23" s="53">
        <f t="shared" si="9"/>
        <v>45538</v>
      </c>
      <c r="AA23" s="53">
        <f t="shared" si="9"/>
        <v>45539</v>
      </c>
      <c r="AB23" s="53">
        <f t="shared" si="9"/>
        <v>45540</v>
      </c>
      <c r="AC23" s="53">
        <f t="shared" si="9"/>
        <v>45541</v>
      </c>
      <c r="AD23" s="53">
        <f t="shared" si="9"/>
        <v>45542</v>
      </c>
      <c r="AE23" s="54">
        <f t="shared" si="9"/>
        <v>45543</v>
      </c>
      <c r="AF23" s="51"/>
      <c r="AG23" s="60"/>
      <c r="AH23" s="61"/>
      <c r="AI23" s="49"/>
    </row>
    <row r="24" spans="1:38" ht="20.25" thickBot="1" x14ac:dyDescent="0.5">
      <c r="A24" s="38"/>
      <c r="B24" s="38"/>
      <c r="C24" s="38"/>
      <c r="D24" s="38"/>
      <c r="E24" s="38"/>
      <c r="G24" s="159"/>
      <c r="H24" s="51"/>
      <c r="I24" s="52">
        <f>+O23+1</f>
        <v>45488</v>
      </c>
      <c r="J24" s="53">
        <f t="shared" si="7"/>
        <v>45489</v>
      </c>
      <c r="K24" s="53">
        <f t="shared" si="7"/>
        <v>45490</v>
      </c>
      <c r="L24" s="53">
        <f t="shared" si="7"/>
        <v>45491</v>
      </c>
      <c r="M24" s="53">
        <f t="shared" si="7"/>
        <v>45492</v>
      </c>
      <c r="N24" s="53">
        <f t="shared" si="7"/>
        <v>45493</v>
      </c>
      <c r="O24" s="54">
        <f t="shared" si="7"/>
        <v>45494</v>
      </c>
      <c r="P24" s="51"/>
      <c r="Q24" s="52">
        <f>+W23+1</f>
        <v>45516</v>
      </c>
      <c r="R24" s="53">
        <f t="shared" si="8"/>
        <v>45517</v>
      </c>
      <c r="S24" s="53">
        <f t="shared" si="8"/>
        <v>45518</v>
      </c>
      <c r="T24" s="121">
        <f t="shared" si="8"/>
        <v>45519</v>
      </c>
      <c r="U24" s="53">
        <f t="shared" si="8"/>
        <v>45520</v>
      </c>
      <c r="V24" s="53">
        <f t="shared" si="8"/>
        <v>45521</v>
      </c>
      <c r="W24" s="54">
        <f t="shared" si="8"/>
        <v>45522</v>
      </c>
      <c r="X24" s="51"/>
      <c r="Y24" s="52">
        <f>+AE23+1</f>
        <v>45544</v>
      </c>
      <c r="Z24" s="53">
        <f t="shared" si="9"/>
        <v>45545</v>
      </c>
      <c r="AA24" s="53">
        <f t="shared" si="9"/>
        <v>45546</v>
      </c>
      <c r="AB24" s="53">
        <f t="shared" si="9"/>
        <v>45547</v>
      </c>
      <c r="AC24" s="53">
        <f t="shared" si="9"/>
        <v>45548</v>
      </c>
      <c r="AD24" s="53">
        <f t="shared" si="9"/>
        <v>45549</v>
      </c>
      <c r="AE24" s="54">
        <f t="shared" si="9"/>
        <v>45550</v>
      </c>
      <c r="AF24" s="51"/>
      <c r="AG24" s="66"/>
      <c r="AH24" s="67"/>
      <c r="AI24" s="49"/>
    </row>
    <row r="25" spans="1:38" x14ac:dyDescent="0.45">
      <c r="A25" s="38"/>
      <c r="B25" s="38"/>
      <c r="C25" s="38"/>
      <c r="D25" s="38"/>
      <c r="E25" s="38"/>
      <c r="G25" s="159"/>
      <c r="H25" s="51"/>
      <c r="I25" s="52">
        <f>+O24+1</f>
        <v>45495</v>
      </c>
      <c r="J25" s="53">
        <f t="shared" si="7"/>
        <v>45496</v>
      </c>
      <c r="K25" s="53">
        <f t="shared" si="7"/>
        <v>45497</v>
      </c>
      <c r="L25" s="53">
        <f t="shared" si="7"/>
        <v>45498</v>
      </c>
      <c r="M25" s="53">
        <f t="shared" si="7"/>
        <v>45499</v>
      </c>
      <c r="N25" s="53">
        <f t="shared" si="7"/>
        <v>45500</v>
      </c>
      <c r="O25" s="54">
        <f t="shared" si="7"/>
        <v>45501</v>
      </c>
      <c r="P25" s="51"/>
      <c r="Q25" s="52">
        <f>+W24+1</f>
        <v>45523</v>
      </c>
      <c r="R25" s="53">
        <f t="shared" si="8"/>
        <v>45524</v>
      </c>
      <c r="S25" s="53">
        <f t="shared" si="8"/>
        <v>45525</v>
      </c>
      <c r="T25" s="53">
        <f t="shared" si="8"/>
        <v>45526</v>
      </c>
      <c r="U25" s="53">
        <f t="shared" si="8"/>
        <v>45527</v>
      </c>
      <c r="V25" s="53">
        <f t="shared" si="8"/>
        <v>45528</v>
      </c>
      <c r="W25" s="54">
        <f t="shared" si="8"/>
        <v>45529</v>
      </c>
      <c r="X25" s="51"/>
      <c r="Y25" s="52">
        <f>+AE24+1</f>
        <v>45551</v>
      </c>
      <c r="Z25" s="53">
        <f t="shared" si="9"/>
        <v>45552</v>
      </c>
      <c r="AA25" s="53">
        <f t="shared" si="9"/>
        <v>45553</v>
      </c>
      <c r="AB25" s="53">
        <f t="shared" si="9"/>
        <v>45554</v>
      </c>
      <c r="AC25" s="53">
        <f t="shared" si="9"/>
        <v>45555</v>
      </c>
      <c r="AD25" s="53">
        <f t="shared" si="9"/>
        <v>45556</v>
      </c>
      <c r="AE25" s="54">
        <f t="shared" si="9"/>
        <v>45557</v>
      </c>
      <c r="AF25" s="51"/>
      <c r="AG25" s="83" t="s">
        <v>50</v>
      </c>
      <c r="AH25" s="68"/>
      <c r="AI25" s="68"/>
      <c r="AJ25" s="69"/>
      <c r="AL25" s="70"/>
    </row>
    <row r="26" spans="1:38" x14ac:dyDescent="0.45">
      <c r="A26" s="38"/>
      <c r="B26" s="38"/>
      <c r="C26" s="38"/>
      <c r="D26" s="38"/>
      <c r="E26" s="38"/>
      <c r="G26" s="159"/>
      <c r="H26" s="51"/>
      <c r="I26" s="52">
        <f>+O25+1</f>
        <v>45502</v>
      </c>
      <c r="J26" s="53">
        <f t="shared" si="7"/>
        <v>45503</v>
      </c>
      <c r="K26" s="53">
        <f t="shared" si="7"/>
        <v>45504</v>
      </c>
      <c r="L26" s="53">
        <f t="shared" si="7"/>
        <v>45505</v>
      </c>
      <c r="M26" s="53">
        <f t="shared" si="7"/>
        <v>45506</v>
      </c>
      <c r="N26" s="53">
        <f t="shared" si="7"/>
        <v>45507</v>
      </c>
      <c r="O26" s="54">
        <f t="shared" si="7"/>
        <v>45508</v>
      </c>
      <c r="P26" s="51"/>
      <c r="Q26" s="52">
        <f>+W25+1</f>
        <v>45530</v>
      </c>
      <c r="R26" s="53">
        <f t="shared" si="8"/>
        <v>45531</v>
      </c>
      <c r="S26" s="53">
        <f t="shared" si="8"/>
        <v>45532</v>
      </c>
      <c r="T26" s="53">
        <f t="shared" si="8"/>
        <v>45533</v>
      </c>
      <c r="U26" s="53">
        <f t="shared" si="8"/>
        <v>45534</v>
      </c>
      <c r="V26" s="53">
        <f t="shared" si="8"/>
        <v>45535</v>
      </c>
      <c r="W26" s="54">
        <f t="shared" si="8"/>
        <v>45536</v>
      </c>
      <c r="X26" s="51"/>
      <c r="Y26" s="52">
        <f>+AE25+1</f>
        <v>45558</v>
      </c>
      <c r="Z26" s="53">
        <f t="shared" si="9"/>
        <v>45559</v>
      </c>
      <c r="AA26" s="53">
        <f t="shared" si="9"/>
        <v>45560</v>
      </c>
      <c r="AB26" s="53">
        <f t="shared" si="9"/>
        <v>45561</v>
      </c>
      <c r="AC26" s="53">
        <f t="shared" si="9"/>
        <v>45562</v>
      </c>
      <c r="AD26" s="53">
        <f t="shared" si="9"/>
        <v>45563</v>
      </c>
      <c r="AE26" s="54">
        <f t="shared" si="9"/>
        <v>45564</v>
      </c>
      <c r="AF26" s="51"/>
      <c r="AG26" s="151" t="s">
        <v>56</v>
      </c>
      <c r="AH26" s="71" t="s">
        <v>5</v>
      </c>
      <c r="AI26" s="71" t="s">
        <v>6</v>
      </c>
      <c r="AJ26" s="117" t="s">
        <v>0</v>
      </c>
    </row>
    <row r="27" spans="1:38" ht="20.25" thickBot="1" x14ac:dyDescent="0.5">
      <c r="A27" s="38"/>
      <c r="B27" s="38"/>
      <c r="C27" s="38"/>
      <c r="D27" s="38"/>
      <c r="E27" s="38"/>
      <c r="G27" s="159"/>
      <c r="H27" s="51"/>
      <c r="I27" s="56">
        <f>+O26+1</f>
        <v>45509</v>
      </c>
      <c r="J27" s="57">
        <f t="shared" si="7"/>
        <v>45510</v>
      </c>
      <c r="K27" s="57">
        <f t="shared" si="7"/>
        <v>45511</v>
      </c>
      <c r="L27" s="57">
        <f t="shared" si="7"/>
        <v>45512</v>
      </c>
      <c r="M27" s="57">
        <f t="shared" si="7"/>
        <v>45513</v>
      </c>
      <c r="N27" s="57">
        <f t="shared" si="7"/>
        <v>45514</v>
      </c>
      <c r="O27" s="58">
        <f t="shared" si="7"/>
        <v>45515</v>
      </c>
      <c r="P27" s="51"/>
      <c r="Q27" s="56">
        <f>+W26+1</f>
        <v>45537</v>
      </c>
      <c r="R27" s="57">
        <f t="shared" si="8"/>
        <v>45538</v>
      </c>
      <c r="S27" s="57">
        <f t="shared" si="8"/>
        <v>45539</v>
      </c>
      <c r="T27" s="57">
        <f t="shared" si="8"/>
        <v>45540</v>
      </c>
      <c r="U27" s="57">
        <f t="shared" si="8"/>
        <v>45541</v>
      </c>
      <c r="V27" s="57">
        <f t="shared" si="8"/>
        <v>45542</v>
      </c>
      <c r="W27" s="58">
        <f t="shared" si="8"/>
        <v>45543</v>
      </c>
      <c r="X27" s="51"/>
      <c r="Y27" s="56">
        <f>+AE26+1</f>
        <v>45565</v>
      </c>
      <c r="Z27" s="57">
        <f t="shared" si="9"/>
        <v>45566</v>
      </c>
      <c r="AA27" s="57">
        <f t="shared" si="9"/>
        <v>45567</v>
      </c>
      <c r="AB27" s="57">
        <f t="shared" si="9"/>
        <v>45568</v>
      </c>
      <c r="AC27" s="57">
        <f t="shared" si="9"/>
        <v>45569</v>
      </c>
      <c r="AD27" s="57">
        <f t="shared" si="9"/>
        <v>45570</v>
      </c>
      <c r="AE27" s="58">
        <f t="shared" si="9"/>
        <v>45571</v>
      </c>
      <c r="AF27" s="51"/>
      <c r="AG27" s="152"/>
      <c r="AH27" s="72">
        <v>45293</v>
      </c>
      <c r="AI27" s="72">
        <v>45293</v>
      </c>
      <c r="AJ27" s="73">
        <v>1</v>
      </c>
    </row>
    <row r="28" spans="1:38" ht="20.25" thickBot="1" x14ac:dyDescent="0.5">
      <c r="A28" s="38"/>
      <c r="B28" s="38"/>
      <c r="C28" s="38"/>
      <c r="D28" s="38"/>
      <c r="E28" s="38"/>
      <c r="G28" s="159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2"/>
      <c r="AH28" s="72">
        <v>45422</v>
      </c>
      <c r="AI28" s="72">
        <v>45422</v>
      </c>
      <c r="AJ28" s="73">
        <v>1</v>
      </c>
    </row>
    <row r="29" spans="1:38" x14ac:dyDescent="0.45">
      <c r="A29" s="38"/>
      <c r="B29" s="38"/>
      <c r="C29" s="38"/>
      <c r="D29" s="38"/>
      <c r="E29" s="38"/>
      <c r="G29" s="159"/>
      <c r="H29" s="51"/>
      <c r="I29" s="154">
        <f>DATE($G$2,10,1)</f>
        <v>45566</v>
      </c>
      <c r="J29" s="155"/>
      <c r="K29" s="155"/>
      <c r="L29" s="155"/>
      <c r="M29" s="155"/>
      <c r="N29" s="155"/>
      <c r="O29" s="156"/>
      <c r="P29" s="51"/>
      <c r="Q29" s="154">
        <f>DATE($G$2,11,1)</f>
        <v>45597</v>
      </c>
      <c r="R29" s="155"/>
      <c r="S29" s="155"/>
      <c r="T29" s="155"/>
      <c r="U29" s="155"/>
      <c r="V29" s="155"/>
      <c r="W29" s="156"/>
      <c r="X29" s="51"/>
      <c r="Y29" s="154">
        <f>DATE($G$2,12,1)</f>
        <v>45627</v>
      </c>
      <c r="Z29" s="155"/>
      <c r="AA29" s="155"/>
      <c r="AB29" s="155"/>
      <c r="AC29" s="155"/>
      <c r="AD29" s="155"/>
      <c r="AE29" s="156"/>
      <c r="AF29" s="51"/>
      <c r="AG29" s="152"/>
      <c r="AH29" s="72"/>
      <c r="AI29" s="72"/>
      <c r="AJ29" s="73">
        <v>0</v>
      </c>
    </row>
    <row r="30" spans="1:38" s="50" customFormat="1" x14ac:dyDescent="0.45">
      <c r="A30" s="38"/>
      <c r="B30" s="38"/>
      <c r="C30" s="38"/>
      <c r="D30" s="38"/>
      <c r="E30" s="38"/>
      <c r="G30" s="159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2"/>
      <c r="AH30" s="72"/>
      <c r="AI30" s="72"/>
      <c r="AJ30" s="73">
        <v>0</v>
      </c>
    </row>
    <row r="31" spans="1:38" x14ac:dyDescent="0.45">
      <c r="A31" s="38"/>
      <c r="B31" s="38"/>
      <c r="C31" s="38"/>
      <c r="D31" s="38"/>
      <c r="E31" s="38"/>
      <c r="G31" s="159"/>
      <c r="H31" s="51"/>
      <c r="I31" s="52">
        <f>DATE($G$2,MONTH(I29),1-MOD(6+WEEKDAY(I29)-1,7))</f>
        <v>45565</v>
      </c>
      <c r="J31" s="53">
        <f t="shared" ref="J31:O35" si="10">+I31+1</f>
        <v>45566</v>
      </c>
      <c r="K31" s="53">
        <f t="shared" si="10"/>
        <v>45567</v>
      </c>
      <c r="L31" s="53">
        <f t="shared" si="10"/>
        <v>45568</v>
      </c>
      <c r="M31" s="53">
        <f t="shared" si="10"/>
        <v>45569</v>
      </c>
      <c r="N31" s="53">
        <f t="shared" si="10"/>
        <v>45570</v>
      </c>
      <c r="O31" s="54">
        <f t="shared" si="10"/>
        <v>45571</v>
      </c>
      <c r="P31" s="51"/>
      <c r="Q31" s="52">
        <f>DATE($G$2,MONTH(Q29),1-MOD(6+WEEKDAY(Q29)-1,7))</f>
        <v>45593</v>
      </c>
      <c r="R31" s="53">
        <f t="shared" ref="R31:W35" si="11">+Q31+1</f>
        <v>45594</v>
      </c>
      <c r="S31" s="53">
        <f t="shared" si="11"/>
        <v>45595</v>
      </c>
      <c r="T31" s="53">
        <f t="shared" si="11"/>
        <v>45596</v>
      </c>
      <c r="U31" s="121">
        <f t="shared" si="11"/>
        <v>45597</v>
      </c>
      <c r="V31" s="53">
        <f t="shared" si="11"/>
        <v>45598</v>
      </c>
      <c r="W31" s="54">
        <f t="shared" si="11"/>
        <v>45599</v>
      </c>
      <c r="X31" s="51"/>
      <c r="Y31" s="52">
        <f>DATE($G$2,MONTH(Y29),1-MOD(6+WEEKDAY(Y29)-1,7))</f>
        <v>45621</v>
      </c>
      <c r="Z31" s="53">
        <f t="shared" ref="Z31:AE35" si="12">+Y31+1</f>
        <v>45622</v>
      </c>
      <c r="AA31" s="53">
        <f t="shared" si="12"/>
        <v>45623</v>
      </c>
      <c r="AB31" s="53">
        <f t="shared" si="12"/>
        <v>45624</v>
      </c>
      <c r="AC31" s="53">
        <f t="shared" si="12"/>
        <v>45625</v>
      </c>
      <c r="AD31" s="53">
        <f t="shared" si="12"/>
        <v>45626</v>
      </c>
      <c r="AE31" s="54">
        <f t="shared" si="12"/>
        <v>45627</v>
      </c>
      <c r="AF31" s="51"/>
      <c r="AG31" s="152"/>
      <c r="AH31" s="72"/>
      <c r="AI31" s="72"/>
      <c r="AJ31" s="73">
        <v>0</v>
      </c>
    </row>
    <row r="32" spans="1:38" x14ac:dyDescent="0.45">
      <c r="A32" s="38"/>
      <c r="B32" s="38"/>
      <c r="C32" s="38"/>
      <c r="D32" s="38"/>
      <c r="E32" s="38"/>
      <c r="G32" s="159"/>
      <c r="H32" s="51"/>
      <c r="I32" s="52">
        <f>+O31+1</f>
        <v>45572</v>
      </c>
      <c r="J32" s="53">
        <f t="shared" si="10"/>
        <v>45573</v>
      </c>
      <c r="K32" s="53">
        <f t="shared" si="10"/>
        <v>45574</v>
      </c>
      <c r="L32" s="53">
        <f t="shared" si="10"/>
        <v>45575</v>
      </c>
      <c r="M32" s="53">
        <f t="shared" si="10"/>
        <v>45576</v>
      </c>
      <c r="N32" s="53">
        <f t="shared" si="10"/>
        <v>45577</v>
      </c>
      <c r="O32" s="54">
        <f t="shared" si="10"/>
        <v>45578</v>
      </c>
      <c r="P32" s="51"/>
      <c r="Q32" s="52">
        <f>+W31+1</f>
        <v>45600</v>
      </c>
      <c r="R32" s="53">
        <f t="shared" si="11"/>
        <v>45601</v>
      </c>
      <c r="S32" s="53">
        <f t="shared" si="11"/>
        <v>45602</v>
      </c>
      <c r="T32" s="53">
        <f t="shared" si="11"/>
        <v>45603</v>
      </c>
      <c r="U32" s="53">
        <f t="shared" si="11"/>
        <v>45604</v>
      </c>
      <c r="V32" s="53">
        <f t="shared" si="11"/>
        <v>45605</v>
      </c>
      <c r="W32" s="54">
        <f t="shared" si="11"/>
        <v>45606</v>
      </c>
      <c r="X32" s="51"/>
      <c r="Y32" s="52">
        <f>+AE31+1</f>
        <v>45628</v>
      </c>
      <c r="Z32" s="53">
        <f t="shared" si="12"/>
        <v>45629</v>
      </c>
      <c r="AA32" s="53">
        <f t="shared" si="12"/>
        <v>45630</v>
      </c>
      <c r="AB32" s="53">
        <f t="shared" si="12"/>
        <v>45631</v>
      </c>
      <c r="AC32" s="53">
        <f t="shared" si="12"/>
        <v>45632</v>
      </c>
      <c r="AD32" s="53">
        <f t="shared" si="12"/>
        <v>45633</v>
      </c>
      <c r="AE32" s="54">
        <f t="shared" si="12"/>
        <v>45634</v>
      </c>
      <c r="AF32" s="51"/>
      <c r="AG32" s="152"/>
      <c r="AH32" s="72"/>
      <c r="AI32" s="72"/>
      <c r="AJ32" s="73">
        <v>0</v>
      </c>
    </row>
    <row r="33" spans="1:37" x14ac:dyDescent="0.45">
      <c r="C33" s="38"/>
      <c r="D33" s="38"/>
      <c r="E33" s="38"/>
      <c r="G33" s="159"/>
      <c r="H33" s="51"/>
      <c r="I33" s="52">
        <f>+O32+1</f>
        <v>45579</v>
      </c>
      <c r="J33" s="53">
        <f t="shared" si="10"/>
        <v>45580</v>
      </c>
      <c r="K33" s="53">
        <f t="shared" si="10"/>
        <v>45581</v>
      </c>
      <c r="L33" s="53">
        <f t="shared" si="10"/>
        <v>45582</v>
      </c>
      <c r="M33" s="53">
        <f t="shared" si="10"/>
        <v>45583</v>
      </c>
      <c r="N33" s="53">
        <f t="shared" si="10"/>
        <v>45584</v>
      </c>
      <c r="O33" s="54">
        <f t="shared" si="10"/>
        <v>45585</v>
      </c>
      <c r="P33" s="51"/>
      <c r="Q33" s="120">
        <f>+W32+1</f>
        <v>45607</v>
      </c>
      <c r="R33" s="53">
        <f t="shared" si="11"/>
        <v>45608</v>
      </c>
      <c r="S33" s="53">
        <f t="shared" si="11"/>
        <v>45609</v>
      </c>
      <c r="T33" s="53">
        <f t="shared" si="11"/>
        <v>45610</v>
      </c>
      <c r="U33" s="53">
        <f t="shared" si="11"/>
        <v>45611</v>
      </c>
      <c r="V33" s="53">
        <f t="shared" si="11"/>
        <v>45612</v>
      </c>
      <c r="W33" s="54">
        <f t="shared" si="11"/>
        <v>45613</v>
      </c>
      <c r="X33" s="51"/>
      <c r="Y33" s="52">
        <f>+AE32+1</f>
        <v>45635</v>
      </c>
      <c r="Z33" s="53">
        <f t="shared" si="12"/>
        <v>45636</v>
      </c>
      <c r="AA33" s="53">
        <f t="shared" si="12"/>
        <v>45637</v>
      </c>
      <c r="AB33" s="53">
        <f t="shared" si="12"/>
        <v>45638</v>
      </c>
      <c r="AC33" s="53">
        <f t="shared" si="12"/>
        <v>45639</v>
      </c>
      <c r="AD33" s="53">
        <f t="shared" si="12"/>
        <v>45640</v>
      </c>
      <c r="AE33" s="54">
        <f t="shared" si="12"/>
        <v>45641</v>
      </c>
      <c r="AF33" s="51"/>
      <c r="AG33" s="152"/>
      <c r="AH33" s="72"/>
      <c r="AI33" s="72"/>
      <c r="AJ33" s="73">
        <v>0</v>
      </c>
    </row>
    <row r="34" spans="1:37" x14ac:dyDescent="0.45">
      <c r="C34" s="38"/>
      <c r="D34" s="38"/>
      <c r="E34" s="38"/>
      <c r="G34" s="159"/>
      <c r="H34" s="51"/>
      <c r="I34" s="52">
        <f>+O33+1</f>
        <v>45586</v>
      </c>
      <c r="J34" s="53">
        <f t="shared" si="10"/>
        <v>45587</v>
      </c>
      <c r="K34" s="53">
        <f t="shared" si="10"/>
        <v>45588</v>
      </c>
      <c r="L34" s="53">
        <f t="shared" si="10"/>
        <v>45589</v>
      </c>
      <c r="M34" s="53">
        <f t="shared" si="10"/>
        <v>45590</v>
      </c>
      <c r="N34" s="53">
        <f t="shared" si="10"/>
        <v>45591</v>
      </c>
      <c r="O34" s="54">
        <f t="shared" si="10"/>
        <v>45592</v>
      </c>
      <c r="P34" s="51"/>
      <c r="Q34" s="52">
        <f>+W33+1</f>
        <v>45614</v>
      </c>
      <c r="R34" s="53">
        <f t="shared" si="11"/>
        <v>45615</v>
      </c>
      <c r="S34" s="53">
        <f t="shared" si="11"/>
        <v>45616</v>
      </c>
      <c r="T34" s="53">
        <f t="shared" si="11"/>
        <v>45617</v>
      </c>
      <c r="U34" s="53">
        <f t="shared" si="11"/>
        <v>45618</v>
      </c>
      <c r="V34" s="53">
        <f t="shared" si="11"/>
        <v>45619</v>
      </c>
      <c r="W34" s="54">
        <f t="shared" si="11"/>
        <v>45620</v>
      </c>
      <c r="X34" s="51"/>
      <c r="Y34" s="52">
        <f>+AE33+1</f>
        <v>45642</v>
      </c>
      <c r="Z34" s="53">
        <f t="shared" si="12"/>
        <v>45643</v>
      </c>
      <c r="AA34" s="53">
        <f t="shared" si="12"/>
        <v>45644</v>
      </c>
      <c r="AB34" s="53">
        <f t="shared" si="12"/>
        <v>45645</v>
      </c>
      <c r="AC34" s="53">
        <f t="shared" si="12"/>
        <v>45646</v>
      </c>
      <c r="AD34" s="53">
        <f t="shared" si="12"/>
        <v>45647</v>
      </c>
      <c r="AE34" s="54">
        <f t="shared" si="12"/>
        <v>45648</v>
      </c>
      <c r="AF34" s="51"/>
      <c r="AG34" s="152"/>
      <c r="AH34" s="72"/>
      <c r="AI34" s="72"/>
      <c r="AJ34" s="73">
        <v>0</v>
      </c>
    </row>
    <row r="35" spans="1:37" x14ac:dyDescent="0.25">
      <c r="G35" s="159"/>
      <c r="H35" s="51"/>
      <c r="I35" s="52">
        <f>+O34+1</f>
        <v>45593</v>
      </c>
      <c r="J35" s="53">
        <f t="shared" si="10"/>
        <v>45594</v>
      </c>
      <c r="K35" s="53">
        <f t="shared" si="10"/>
        <v>45595</v>
      </c>
      <c r="L35" s="53">
        <f t="shared" si="10"/>
        <v>45596</v>
      </c>
      <c r="M35" s="53">
        <f t="shared" si="10"/>
        <v>45597</v>
      </c>
      <c r="N35" s="53">
        <f t="shared" si="10"/>
        <v>45598</v>
      </c>
      <c r="O35" s="54">
        <f t="shared" si="10"/>
        <v>45599</v>
      </c>
      <c r="P35" s="51"/>
      <c r="Q35" s="52">
        <f>+W34+1</f>
        <v>45621</v>
      </c>
      <c r="R35" s="53">
        <f t="shared" si="11"/>
        <v>45622</v>
      </c>
      <c r="S35" s="53">
        <f t="shared" si="11"/>
        <v>45623</v>
      </c>
      <c r="T35" s="53">
        <f t="shared" si="11"/>
        <v>45624</v>
      </c>
      <c r="U35" s="53">
        <f t="shared" si="11"/>
        <v>45625</v>
      </c>
      <c r="V35" s="53">
        <f t="shared" si="11"/>
        <v>45626</v>
      </c>
      <c r="W35" s="54">
        <f t="shared" si="11"/>
        <v>45627</v>
      </c>
      <c r="X35" s="51"/>
      <c r="Y35" s="52">
        <f>+AE34+1</f>
        <v>45649</v>
      </c>
      <c r="Z35" s="53">
        <f t="shared" si="12"/>
        <v>45650</v>
      </c>
      <c r="AA35" s="121">
        <f t="shared" si="12"/>
        <v>45651</v>
      </c>
      <c r="AB35" s="53">
        <f t="shared" si="12"/>
        <v>45652</v>
      </c>
      <c r="AC35" s="53">
        <f t="shared" si="12"/>
        <v>45653</v>
      </c>
      <c r="AD35" s="53">
        <f t="shared" si="12"/>
        <v>45654</v>
      </c>
      <c r="AE35" s="54">
        <f t="shared" si="12"/>
        <v>45655</v>
      </c>
      <c r="AF35" s="51"/>
      <c r="AG35" s="152"/>
      <c r="AH35" s="72"/>
      <c r="AI35" s="72"/>
      <c r="AJ35" s="73">
        <v>0</v>
      </c>
    </row>
    <row r="36" spans="1:37" ht="20.25" thickBot="1" x14ac:dyDescent="0.3">
      <c r="G36" s="160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53"/>
      <c r="AH36" s="74"/>
      <c r="AI36" s="74"/>
      <c r="AJ36" s="75">
        <v>0</v>
      </c>
    </row>
    <row r="37" spans="1:37" x14ac:dyDescent="0.25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</row>
    <row r="38" spans="1:37" x14ac:dyDescent="0.45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 x14ac:dyDescent="0.45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 x14ac:dyDescent="0.25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 x14ac:dyDescent="0.25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 x14ac:dyDescent="0.25">
      <c r="G42" s="39"/>
      <c r="I42" s="40">
        <f>+O35+1</f>
        <v>45600</v>
      </c>
      <c r="J42" s="40">
        <f t="shared" ref="J42:O42" si="13">+I42+1</f>
        <v>45601</v>
      </c>
      <c r="K42" s="40">
        <f t="shared" si="13"/>
        <v>45602</v>
      </c>
      <c r="L42" s="40">
        <f t="shared" si="13"/>
        <v>45603</v>
      </c>
      <c r="M42" s="40">
        <f t="shared" si="13"/>
        <v>45604</v>
      </c>
      <c r="N42" s="40">
        <f t="shared" si="13"/>
        <v>45605</v>
      </c>
      <c r="O42" s="40">
        <f t="shared" si="13"/>
        <v>45606</v>
      </c>
      <c r="Q42" s="40">
        <f>+W35+1</f>
        <v>45628</v>
      </c>
      <c r="R42" s="40">
        <f t="shared" ref="R42:W42" si="14">+Q42+1</f>
        <v>45629</v>
      </c>
      <c r="S42" s="40">
        <f t="shared" si="14"/>
        <v>45630</v>
      </c>
      <c r="T42" s="40">
        <f t="shared" si="14"/>
        <v>45631</v>
      </c>
      <c r="U42" s="40">
        <f t="shared" si="14"/>
        <v>45632</v>
      </c>
      <c r="V42" s="40">
        <f t="shared" si="14"/>
        <v>45633</v>
      </c>
      <c r="W42" s="40">
        <f t="shared" si="14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 x14ac:dyDescent="0.25">
      <c r="AK44" s="42"/>
    </row>
  </sheetData>
  <dataConsolidate/>
  <mergeCells count="16">
    <mergeCell ref="AG26:AG36"/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Y20:AE20"/>
    <mergeCell ref="I29:O29"/>
    <mergeCell ref="Q29:W29"/>
    <mergeCell ref="Y29:AE29"/>
    <mergeCell ref="F3:F15"/>
  </mergeCells>
  <conditionalFormatting sqref="I4:O9">
    <cfRule type="expression" dxfId="270" priority="2" stopIfTrue="1">
      <formula>MONTH(I4)&lt;&gt;MONTH($I$2)</formula>
    </cfRule>
  </conditionalFormatting>
  <conditionalFormatting sqref="I13:O18">
    <cfRule type="expression" dxfId="269" priority="11" stopIfTrue="1">
      <formula>MONTH(I13)&lt;&gt;MONTH($I$11)</formula>
    </cfRule>
  </conditionalFormatting>
  <conditionalFormatting sqref="I22:O27">
    <cfRule type="expression" dxfId="268" priority="8" stopIfTrue="1">
      <formula>MONTH(I22)&lt;&gt;MONTH($I$20)</formula>
    </cfRule>
  </conditionalFormatting>
  <conditionalFormatting sqref="I31:O42">
    <cfRule type="expression" dxfId="267" priority="5" stopIfTrue="1">
      <formula>MONTH(I31)&lt;&gt;MONTH($I$29)</formula>
    </cfRule>
  </conditionalFormatting>
  <conditionalFormatting sqref="Q4:W9">
    <cfRule type="expression" dxfId="266" priority="1" stopIfTrue="1">
      <formula>MONTH(Q4)&lt;&gt;MONTH($Q$2)</formula>
    </cfRule>
  </conditionalFormatting>
  <conditionalFormatting sqref="Q13:W18">
    <cfRule type="expression" dxfId="265" priority="10" stopIfTrue="1">
      <formula>MONTH(Q13)&lt;&gt;MONTH($Q$11)</formula>
    </cfRule>
  </conditionalFormatting>
  <conditionalFormatting sqref="Q22:W27">
    <cfRule type="expression" dxfId="264" priority="7" stopIfTrue="1">
      <formula>MONTH(Q22)&lt;&gt;MONTH($Q$20)</formula>
    </cfRule>
  </conditionalFormatting>
  <conditionalFormatting sqref="Q31:W42">
    <cfRule type="expression" dxfId="263" priority="4" stopIfTrue="1">
      <formula>MONTH(Q31)&lt;&gt;MONTH($Q$29)</formula>
    </cfRule>
  </conditionalFormatting>
  <conditionalFormatting sqref="Y4:AE9">
    <cfRule type="expression" dxfId="262" priority="12" stopIfTrue="1">
      <formula>MONTH(Y4)&lt;&gt;MONTH($Y$2)</formula>
    </cfRule>
  </conditionalFormatting>
  <conditionalFormatting sqref="Y13:AE18">
    <cfRule type="expression" dxfId="261" priority="9" stopIfTrue="1">
      <formula>MONTH(Y13)&lt;&gt;MONTH($Y$11)</formula>
    </cfRule>
  </conditionalFormatting>
  <conditionalFormatting sqref="Y22:AE27">
    <cfRule type="expression" dxfId="260" priority="6" stopIfTrue="1">
      <formula>MONTH(Y22)&lt;&gt;MONTH($Y$20)</formula>
    </cfRule>
  </conditionalFormatting>
  <conditionalFormatting sqref="AA42:AE42 Y31:AE41">
    <cfRule type="expression" dxfId="25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258" priority="409" operator="equal">
      <formula>$AH$3</formula>
    </cfRule>
    <cfRule type="cellIs" dxfId="257" priority="410" operator="equal">
      <formula>#REF!</formula>
    </cfRule>
    <cfRule type="cellIs" dxfId="256" priority="411" operator="equal">
      <formula>#REF!</formula>
    </cfRule>
    <cfRule type="cellIs" dxfId="255" priority="412" operator="equal">
      <formula>$AH$4</formula>
    </cfRule>
    <cfRule type="cellIs" dxfId="254" priority="413" operator="equal">
      <formula>$AH$5</formula>
    </cfRule>
    <cfRule type="cellIs" dxfId="253" priority="414" operator="equal">
      <formula>$AH$6</formula>
    </cfRule>
    <cfRule type="cellIs" dxfId="252" priority="415" operator="equal">
      <formula>#REF!</formula>
    </cfRule>
    <cfRule type="cellIs" dxfId="251" priority="416" operator="equal">
      <formula>$AH$7</formula>
    </cfRule>
    <cfRule type="cellIs" dxfId="250" priority="417" operator="equal">
      <formula>#REF!</formula>
    </cfRule>
    <cfRule type="cellIs" dxfId="249" priority="418" operator="equal">
      <formula>#REF!</formula>
    </cfRule>
    <cfRule type="cellIs" dxfId="248" priority="419" operator="equal">
      <formula>#REF!</formula>
    </cfRule>
    <cfRule type="cellIs" dxfId="247" priority="420" operator="equal">
      <formula>#REF!</formula>
    </cfRule>
    <cfRule type="cellIs" dxfId="246" priority="421" operator="equal">
      <formula>#REF!</formula>
    </cfRule>
    <cfRule type="cellIs" dxfId="245" priority="422" operator="equal">
      <formula>#REF!</formula>
    </cfRule>
    <cfRule type="cellIs" dxfId="244" priority="423" operator="equal">
      <formula>$AH$8</formula>
    </cfRule>
    <cfRule type="cellIs" dxfId="243" priority="424" operator="equal">
      <formula>#REF!</formula>
    </cfRule>
    <cfRule type="cellIs" dxfId="242" priority="425" operator="equal">
      <formula>$AH$9</formula>
    </cfRule>
    <cfRule type="cellIs" dxfId="241" priority="426" operator="equal">
      <formula>#REF!</formula>
    </cfRule>
    <cfRule type="cellIs" dxfId="240" priority="427" operator="equal">
      <formula>$AH$10</formula>
    </cfRule>
    <cfRule type="cellIs" dxfId="239" priority="428" operator="equal">
      <formula>$AH$11</formula>
    </cfRule>
    <cfRule type="cellIs" dxfId="238" priority="429" operator="equal">
      <formula>$AH$12</formula>
    </cfRule>
    <cfRule type="cellIs" dxfId="237" priority="430" operator="equal">
      <formula>$AH$14</formula>
    </cfRule>
    <cfRule type="cellIs" dxfId="236" priority="431" operator="equal">
      <formula>#REF!</formula>
    </cfRule>
    <cfRule type="cellIs" dxfId="235" priority="432" operator="equal">
      <formula>#REF!</formula>
    </cfRule>
    <cfRule type="cellIs" dxfId="234" priority="433" operator="equal">
      <formula>#REF!</formula>
    </cfRule>
    <cfRule type="cellIs" dxfId="233" priority="434" operator="equal">
      <formula>#REF!</formula>
    </cfRule>
    <cfRule type="cellIs" dxfId="232" priority="435" operator="equal">
      <formula>#REF!</formula>
    </cfRule>
    <cfRule type="cellIs" dxfId="231" priority="436" operator="equal">
      <formula>#REF!</formula>
    </cfRule>
    <cfRule type="cellIs" dxfId="230" priority="437" operator="equal">
      <formula>#REF!</formula>
    </cfRule>
    <cfRule type="cellIs" dxfId="229" priority="438" operator="between">
      <formula>$AH$27</formula>
      <formula>$AI$27</formula>
    </cfRule>
    <cfRule type="cellIs" dxfId="228" priority="439" operator="between">
      <formula>$AH$28</formula>
      <formula>$AI$28</formula>
    </cfRule>
    <cfRule type="cellIs" dxfId="227" priority="440" operator="between">
      <formula>$AH$29</formula>
      <formula>$AI$29</formula>
    </cfRule>
    <cfRule type="cellIs" dxfId="226" priority="441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D2CF-9A87-45A4-AFC7-98E49BC4E45D}">
  <sheetPr codeName="Feuil17">
    <tabColor rgb="FFCC99FF"/>
    <pageSetUpPr fitToPage="1"/>
  </sheetPr>
  <dimension ref="A1:AK44"/>
  <sheetViews>
    <sheetView showGridLines="0" zoomScale="70" zoomScaleNormal="70" zoomScaleSheetLayoutView="70" zoomScalePageLayoutView="40" workbookViewId="0">
      <selection activeCell="B1" sqref="B1:D2"/>
    </sheetView>
  </sheetViews>
  <sheetFormatPr baseColWidth="10" defaultColWidth="9.140625" defaultRowHeight="19.5" x14ac:dyDescent="0.25"/>
  <cols>
    <col min="1" max="5" width="15.7109375" style="37" customWidth="1"/>
    <col min="6" max="6" width="13.140625" style="37" customWidth="1"/>
    <col min="7" max="31" width="5.28515625" style="37" customWidth="1"/>
    <col min="32" max="32" width="30.7109375" style="37" customWidth="1"/>
    <col min="33" max="33" width="15.7109375" style="41" customWidth="1"/>
    <col min="34" max="35" width="15.7109375" style="37" customWidth="1"/>
    <col min="36" max="38" width="16.85546875" style="37" customWidth="1"/>
    <col min="39" max="16384" width="9.140625" style="37"/>
  </cols>
  <sheetData>
    <row r="1" spans="1:36" ht="20.25" thickBot="1" x14ac:dyDescent="0.3">
      <c r="B1" s="164" t="s">
        <v>62</v>
      </c>
      <c r="C1" s="164"/>
      <c r="D1" s="164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6" ht="19.5" customHeight="1" x14ac:dyDescent="0.45">
      <c r="A2" s="38"/>
      <c r="B2" s="164"/>
      <c r="C2" s="164"/>
      <c r="D2" s="164"/>
      <c r="F2" s="158">
        <v>2024</v>
      </c>
      <c r="G2" s="51"/>
      <c r="H2" s="154">
        <f>DATE($F$2,1,1)</f>
        <v>45292</v>
      </c>
      <c r="I2" s="155"/>
      <c r="J2" s="155"/>
      <c r="K2" s="155"/>
      <c r="L2" s="155"/>
      <c r="M2" s="155"/>
      <c r="N2" s="156"/>
      <c r="O2" s="51"/>
      <c r="P2" s="154">
        <f>DATE($F$2,2,1)</f>
        <v>45323</v>
      </c>
      <c r="Q2" s="155"/>
      <c r="R2" s="155"/>
      <c r="S2" s="155"/>
      <c r="T2" s="155"/>
      <c r="U2" s="155"/>
      <c r="V2" s="156"/>
      <c r="W2" s="51"/>
      <c r="X2" s="154">
        <f>DATE($F$2,3,1)</f>
        <v>45352</v>
      </c>
      <c r="Y2" s="155"/>
      <c r="Z2" s="155"/>
      <c r="AA2" s="155"/>
      <c r="AB2" s="155"/>
      <c r="AC2" s="155"/>
      <c r="AD2" s="156"/>
      <c r="AE2" s="51"/>
      <c r="AF2" s="84" t="s">
        <v>54</v>
      </c>
      <c r="AG2" s="77"/>
      <c r="AH2" s="43"/>
    </row>
    <row r="3" spans="1:36" s="50" customFormat="1" x14ac:dyDescent="0.45">
      <c r="A3" s="38"/>
      <c r="B3" s="134" t="s">
        <v>52</v>
      </c>
      <c r="C3" s="135" t="s">
        <v>2</v>
      </c>
      <c r="D3" s="135" t="s">
        <v>3</v>
      </c>
      <c r="F3" s="159"/>
      <c r="G3" s="43"/>
      <c r="H3" s="44" t="s">
        <v>34</v>
      </c>
      <c r="I3" s="45" t="s">
        <v>35</v>
      </c>
      <c r="J3" s="45" t="s">
        <v>35</v>
      </c>
      <c r="K3" s="45" t="s">
        <v>36</v>
      </c>
      <c r="L3" s="45" t="s">
        <v>37</v>
      </c>
      <c r="M3" s="45" t="s">
        <v>38</v>
      </c>
      <c r="N3" s="46" t="s">
        <v>39</v>
      </c>
      <c r="O3" s="43"/>
      <c r="P3" s="44" t="s">
        <v>34</v>
      </c>
      <c r="Q3" s="45" t="s">
        <v>35</v>
      </c>
      <c r="R3" s="45" t="s">
        <v>35</v>
      </c>
      <c r="S3" s="45" t="s">
        <v>36</v>
      </c>
      <c r="T3" s="45" t="s">
        <v>37</v>
      </c>
      <c r="U3" s="45" t="s">
        <v>38</v>
      </c>
      <c r="V3" s="46" t="s">
        <v>39</v>
      </c>
      <c r="W3" s="43"/>
      <c r="X3" s="44" t="s">
        <v>34</v>
      </c>
      <c r="Y3" s="45" t="s">
        <v>35</v>
      </c>
      <c r="Z3" s="45" t="s">
        <v>35</v>
      </c>
      <c r="AA3" s="45" t="s">
        <v>36</v>
      </c>
      <c r="AB3" s="45" t="s">
        <v>37</v>
      </c>
      <c r="AC3" s="45" t="s">
        <v>38</v>
      </c>
      <c r="AD3" s="46" t="s">
        <v>39</v>
      </c>
      <c r="AE3" s="43"/>
      <c r="AF3" s="47" t="s">
        <v>40</v>
      </c>
      <c r="AG3" s="48">
        <f>+DATE(ANNEE,1,1)</f>
        <v>45292</v>
      </c>
      <c r="AH3" s="49"/>
    </row>
    <row r="4" spans="1:36" x14ac:dyDescent="0.45">
      <c r="A4" s="92">
        <v>45292</v>
      </c>
      <c r="B4" s="125">
        <v>18</v>
      </c>
      <c r="C4" s="126">
        <f>IF(MONTH(AG27)=1,AI27,0)
+IF(MONTH(AG28)=1,AI28,0)
+IF(MONTH(AG29)=1,AI29,0)
+IF(MONTH(AG30)=1,AI30,0)
+IF(MONTH(AG31)=1,AI31,0)
+IF(MONTH(AG32)=1,AI32,0)
+IF(MONTH(AG33)=1,AI33,0)
+IF(MONTH(AG34)=1,AI34,0)
+IF(MONTH(AG35)=1,AI35,0)
+IF(MONTH(AG36)=1,AI36,0)</f>
        <v>0</v>
      </c>
      <c r="D4" s="127">
        <v>14</v>
      </c>
      <c r="E4" s="55"/>
      <c r="F4" s="159"/>
      <c r="G4" s="51"/>
      <c r="H4" s="120">
        <f>DATE($F$2,MONTH(H2),1-MOD(6+WEEKDAY(H2)-1,7))</f>
        <v>45292</v>
      </c>
      <c r="I4" s="53">
        <f t="shared" ref="I4:N9" si="0">+H4+1</f>
        <v>45293</v>
      </c>
      <c r="J4" s="53">
        <f t="shared" si="0"/>
        <v>45294</v>
      </c>
      <c r="K4" s="53">
        <f t="shared" si="0"/>
        <v>45295</v>
      </c>
      <c r="L4" s="53">
        <f t="shared" si="0"/>
        <v>45296</v>
      </c>
      <c r="M4" s="53">
        <f t="shared" si="0"/>
        <v>45297</v>
      </c>
      <c r="N4" s="54">
        <f t="shared" si="0"/>
        <v>45298</v>
      </c>
      <c r="O4" s="51"/>
      <c r="P4" s="52">
        <f>DATE($F$2,MONTH(P2),1-MOD(6+WEEKDAY(P2)-1,7))</f>
        <v>45320</v>
      </c>
      <c r="Q4" s="53">
        <f t="shared" ref="Q4:V9" si="1">+P4+1</f>
        <v>45321</v>
      </c>
      <c r="R4" s="53">
        <f t="shared" si="1"/>
        <v>45322</v>
      </c>
      <c r="S4" s="53">
        <f t="shared" si="1"/>
        <v>45323</v>
      </c>
      <c r="T4" s="53">
        <f t="shared" si="1"/>
        <v>45324</v>
      </c>
      <c r="U4" s="53">
        <f t="shared" si="1"/>
        <v>45325</v>
      </c>
      <c r="V4" s="54">
        <f t="shared" si="1"/>
        <v>45326</v>
      </c>
      <c r="W4" s="51"/>
      <c r="X4" s="52">
        <f>DATE($F$2,MONTH(X2),1-MOD(6+WEEKDAY(X2)-1,7))</f>
        <v>45348</v>
      </c>
      <c r="Y4" s="53">
        <f t="shared" ref="Y4:AD9" si="2">+X4+1</f>
        <v>45349</v>
      </c>
      <c r="Z4" s="53">
        <f t="shared" si="2"/>
        <v>45350</v>
      </c>
      <c r="AA4" s="53">
        <f t="shared" si="2"/>
        <v>45351</v>
      </c>
      <c r="AB4" s="53">
        <f t="shared" si="2"/>
        <v>45352</v>
      </c>
      <c r="AC4" s="53">
        <f t="shared" si="2"/>
        <v>45353</v>
      </c>
      <c r="AD4" s="54">
        <f t="shared" si="2"/>
        <v>45354</v>
      </c>
      <c r="AE4" s="51"/>
      <c r="AF4" s="47" t="s">
        <v>41</v>
      </c>
      <c r="AG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H4" s="49"/>
    </row>
    <row r="5" spans="1:36" x14ac:dyDescent="0.45">
      <c r="A5" s="93">
        <v>45323</v>
      </c>
      <c r="B5" s="114">
        <v>17</v>
      </c>
      <c r="C5" s="30">
        <f>IF(MONTH(AG27)=2,AI27,0)
+IF(MONTH(AG28)=2,AI28,0)
+IF(MONTH(AG29)=2,AI29,0)
+IF(MONTH(AG30)=2,AI30,0)
+IF(MONTH(AG31)=2,AI31,0)
+IF(MONTH(AG32)=2,AI32,0)
+IF(MONTH(AG33)=2,AI33,0)
+IF(MONTH(AG34)=2,AI34,0)
+IF(MONTH(AG35)=2,AI35,0)
+IF(MONTH(AG36)=2,AI36,0)</f>
        <v>0</v>
      </c>
      <c r="D5" s="25">
        <v>13</v>
      </c>
      <c r="E5" s="55"/>
      <c r="F5" s="159"/>
      <c r="G5" s="51"/>
      <c r="H5" s="52">
        <f>+N4+1</f>
        <v>45299</v>
      </c>
      <c r="I5" s="53">
        <f t="shared" si="0"/>
        <v>45300</v>
      </c>
      <c r="J5" s="53">
        <f t="shared" si="0"/>
        <v>45301</v>
      </c>
      <c r="K5" s="53">
        <f t="shared" si="0"/>
        <v>45302</v>
      </c>
      <c r="L5" s="53">
        <f t="shared" si="0"/>
        <v>45303</v>
      </c>
      <c r="M5" s="53">
        <f t="shared" si="0"/>
        <v>45304</v>
      </c>
      <c r="N5" s="54">
        <f t="shared" si="0"/>
        <v>45305</v>
      </c>
      <c r="O5" s="51"/>
      <c r="P5" s="52">
        <f>+V4+1</f>
        <v>45327</v>
      </c>
      <c r="Q5" s="53">
        <f t="shared" si="1"/>
        <v>45328</v>
      </c>
      <c r="R5" s="53">
        <f t="shared" si="1"/>
        <v>45329</v>
      </c>
      <c r="S5" s="53">
        <f t="shared" si="1"/>
        <v>45330</v>
      </c>
      <c r="T5" s="53">
        <f t="shared" si="1"/>
        <v>45331</v>
      </c>
      <c r="U5" s="53">
        <f t="shared" si="1"/>
        <v>45332</v>
      </c>
      <c r="V5" s="54">
        <f t="shared" si="1"/>
        <v>45333</v>
      </c>
      <c r="W5" s="51"/>
      <c r="X5" s="52">
        <f>+AD4+1</f>
        <v>45355</v>
      </c>
      <c r="Y5" s="53">
        <f t="shared" si="2"/>
        <v>45356</v>
      </c>
      <c r="Z5" s="53">
        <f t="shared" si="2"/>
        <v>45357</v>
      </c>
      <c r="AA5" s="53">
        <f t="shared" si="2"/>
        <v>45358</v>
      </c>
      <c r="AB5" s="53">
        <f t="shared" si="2"/>
        <v>45359</v>
      </c>
      <c r="AC5" s="53">
        <f t="shared" si="2"/>
        <v>45360</v>
      </c>
      <c r="AD5" s="54">
        <f t="shared" si="2"/>
        <v>45361</v>
      </c>
      <c r="AE5" s="51"/>
      <c r="AF5" s="47" t="s">
        <v>42</v>
      </c>
      <c r="AG5" s="48">
        <f>+DATE(ANNEE,5,1)</f>
        <v>45413</v>
      </c>
      <c r="AH5" s="49"/>
    </row>
    <row r="6" spans="1:36" x14ac:dyDescent="0.45">
      <c r="A6" s="92">
        <v>45352</v>
      </c>
      <c r="B6" s="114">
        <v>13</v>
      </c>
      <c r="C6" s="30">
        <f>IF(MONTH(AG27)=3,AI27,0)
+IF(MONTH(AG28)=3,AI28,0)
+IF(MONTH(AG29)=3,AI29,0)
+IF(MONTH(AG30)=3,AI30,0)
+IF(MONTH(AG31)=3,AI31,0)
+IF(MONTH(AG32)=3,AI32,0)
+IF(MONTH(AG33)=3,AI33,0)
+IF(MONTH(AG34)=3,AI34,0)
+IF(MONTH(AG35)=3,AI35,0)
+IF(MONTH(AG36)=3,AI36,0)</f>
        <v>0</v>
      </c>
      <c r="D6" s="25">
        <v>9</v>
      </c>
      <c r="F6" s="159"/>
      <c r="G6" s="51"/>
      <c r="H6" s="52">
        <f>+N5+1</f>
        <v>45306</v>
      </c>
      <c r="I6" s="53">
        <f t="shared" si="0"/>
        <v>45307</v>
      </c>
      <c r="J6" s="53">
        <f t="shared" si="0"/>
        <v>45308</v>
      </c>
      <c r="K6" s="53">
        <f t="shared" si="0"/>
        <v>45309</v>
      </c>
      <c r="L6" s="53">
        <f t="shared" si="0"/>
        <v>45310</v>
      </c>
      <c r="M6" s="53">
        <f t="shared" si="0"/>
        <v>45311</v>
      </c>
      <c r="N6" s="54">
        <f t="shared" si="0"/>
        <v>45312</v>
      </c>
      <c r="O6" s="51"/>
      <c r="P6" s="52">
        <f>+V5+1</f>
        <v>45334</v>
      </c>
      <c r="Q6" s="53">
        <f t="shared" si="1"/>
        <v>45335</v>
      </c>
      <c r="R6" s="53">
        <f t="shared" si="1"/>
        <v>45336</v>
      </c>
      <c r="S6" s="53">
        <f t="shared" si="1"/>
        <v>45337</v>
      </c>
      <c r="T6" s="53">
        <f t="shared" si="1"/>
        <v>45338</v>
      </c>
      <c r="U6" s="53">
        <f t="shared" si="1"/>
        <v>45339</v>
      </c>
      <c r="V6" s="54">
        <f t="shared" si="1"/>
        <v>45340</v>
      </c>
      <c r="W6" s="51"/>
      <c r="X6" s="52">
        <f>+AD5+1</f>
        <v>45362</v>
      </c>
      <c r="Y6" s="53">
        <f t="shared" si="2"/>
        <v>45363</v>
      </c>
      <c r="Z6" s="53">
        <f t="shared" si="2"/>
        <v>45364</v>
      </c>
      <c r="AA6" s="53">
        <f t="shared" si="2"/>
        <v>45365</v>
      </c>
      <c r="AB6" s="53">
        <f t="shared" si="2"/>
        <v>45366</v>
      </c>
      <c r="AC6" s="53">
        <f t="shared" si="2"/>
        <v>45367</v>
      </c>
      <c r="AD6" s="54">
        <f t="shared" si="2"/>
        <v>45368</v>
      </c>
      <c r="AE6" s="51"/>
      <c r="AF6" s="47" t="s">
        <v>43</v>
      </c>
      <c r="AG6" s="48">
        <f>+DATE(ANNEE,5,8)</f>
        <v>45420</v>
      </c>
      <c r="AH6" s="49"/>
    </row>
    <row r="7" spans="1:36" x14ac:dyDescent="0.45">
      <c r="A7" s="93">
        <v>45383</v>
      </c>
      <c r="B7" s="114">
        <v>15</v>
      </c>
      <c r="C7" s="30">
        <f>IF(MONTH(AG27)=4,AI27,0)
+IF(MONTH(AG28)=4,AI28,0)
+IF(MONTH(AG29)=4,AI29,0)
+IF(MONTH(AG30)=4,AI30,0)
+IF(MONTH(AG31)=4,AI31,0)
+IF(MONTH(AG32)=4,AI32,0)
+IF(MONTH(AG33)=4,AI33,0)
+IF(MONTH(AG34)=4,AI34,0)
+IF(MONTH(AG35)=4,AI35,0)
+IF(MONTH(AG36)=4,AI36,0)</f>
        <v>0</v>
      </c>
      <c r="D7" s="25">
        <v>11</v>
      </c>
      <c r="F7" s="159"/>
      <c r="G7" s="51"/>
      <c r="H7" s="52">
        <f>+N6+1</f>
        <v>45313</v>
      </c>
      <c r="I7" s="53">
        <f t="shared" si="0"/>
        <v>45314</v>
      </c>
      <c r="J7" s="53">
        <f t="shared" si="0"/>
        <v>45315</v>
      </c>
      <c r="K7" s="53">
        <f t="shared" si="0"/>
        <v>45316</v>
      </c>
      <c r="L7" s="53">
        <f t="shared" si="0"/>
        <v>45317</v>
      </c>
      <c r="M7" s="53">
        <f t="shared" si="0"/>
        <v>45318</v>
      </c>
      <c r="N7" s="54">
        <f t="shared" si="0"/>
        <v>45319</v>
      </c>
      <c r="O7" s="51"/>
      <c r="P7" s="52">
        <f>+V6+1</f>
        <v>45341</v>
      </c>
      <c r="Q7" s="53">
        <f t="shared" si="1"/>
        <v>45342</v>
      </c>
      <c r="R7" s="53">
        <f t="shared" si="1"/>
        <v>45343</v>
      </c>
      <c r="S7" s="53">
        <f t="shared" si="1"/>
        <v>45344</v>
      </c>
      <c r="T7" s="53">
        <f t="shared" si="1"/>
        <v>45345</v>
      </c>
      <c r="U7" s="53">
        <f t="shared" si="1"/>
        <v>45346</v>
      </c>
      <c r="V7" s="54">
        <f t="shared" si="1"/>
        <v>45347</v>
      </c>
      <c r="W7" s="51"/>
      <c r="X7" s="52">
        <f>+AD6+1</f>
        <v>45369</v>
      </c>
      <c r="Y7" s="53">
        <f t="shared" si="2"/>
        <v>45370</v>
      </c>
      <c r="Z7" s="53">
        <f t="shared" si="2"/>
        <v>45371</v>
      </c>
      <c r="AA7" s="53">
        <f t="shared" si="2"/>
        <v>45372</v>
      </c>
      <c r="AB7" s="53">
        <f t="shared" si="2"/>
        <v>45373</v>
      </c>
      <c r="AC7" s="53">
        <f t="shared" si="2"/>
        <v>45374</v>
      </c>
      <c r="AD7" s="54">
        <f t="shared" si="2"/>
        <v>45375</v>
      </c>
      <c r="AE7" s="51"/>
      <c r="AF7" s="47" t="s">
        <v>44</v>
      </c>
      <c r="AG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H7" s="49"/>
    </row>
    <row r="8" spans="1:36" x14ac:dyDescent="0.45">
      <c r="A8" s="92">
        <v>45413</v>
      </c>
      <c r="B8" s="114">
        <v>15</v>
      </c>
      <c r="C8" s="30">
        <f>IF(MONTH(AG27)=5,AI27,0)
+IF(MONTH(AG28)=5,AI28,0)
+IF(MONTH(AG29)=5,AI29,0)
+IF(MONTH(AG30)=5,AI30,0)
+IF(MONTH(AG31)=5,AI31,0)
+IF(MONTH(AG32)=5,AI32,0)
+IF(MONTH(AG33)=5,AI33,0)
+IF(MONTH(AG34)=5,AI34,0)
+IF(MONTH(AG35)=5,AI35,0)
+IF(MONTH(AG36)=5,AI36,0)</f>
        <v>0</v>
      </c>
      <c r="D8" s="25">
        <v>11</v>
      </c>
      <c r="F8" s="159"/>
      <c r="G8" s="51"/>
      <c r="H8" s="52">
        <f>+N7+1</f>
        <v>45320</v>
      </c>
      <c r="I8" s="53">
        <f t="shared" si="0"/>
        <v>45321</v>
      </c>
      <c r="J8" s="53">
        <f t="shared" si="0"/>
        <v>45322</v>
      </c>
      <c r="K8" s="53">
        <f t="shared" si="0"/>
        <v>45323</v>
      </c>
      <c r="L8" s="53">
        <f t="shared" si="0"/>
        <v>45324</v>
      </c>
      <c r="M8" s="53">
        <f t="shared" si="0"/>
        <v>45325</v>
      </c>
      <c r="N8" s="54">
        <f t="shared" si="0"/>
        <v>45326</v>
      </c>
      <c r="O8" s="51"/>
      <c r="P8" s="52">
        <f>+V7+1</f>
        <v>45348</v>
      </c>
      <c r="Q8" s="53">
        <f t="shared" si="1"/>
        <v>45349</v>
      </c>
      <c r="R8" s="53">
        <f t="shared" si="1"/>
        <v>45350</v>
      </c>
      <c r="S8" s="53">
        <f t="shared" si="1"/>
        <v>45351</v>
      </c>
      <c r="T8" s="53">
        <f t="shared" si="1"/>
        <v>45352</v>
      </c>
      <c r="U8" s="53">
        <f t="shared" si="1"/>
        <v>45353</v>
      </c>
      <c r="V8" s="54">
        <f t="shared" si="1"/>
        <v>45354</v>
      </c>
      <c r="W8" s="51"/>
      <c r="X8" s="52">
        <f>+AD7+1</f>
        <v>45376</v>
      </c>
      <c r="Y8" s="53">
        <f t="shared" si="2"/>
        <v>45377</v>
      </c>
      <c r="Z8" s="53">
        <f t="shared" si="2"/>
        <v>45378</v>
      </c>
      <c r="AA8" s="53">
        <f t="shared" si="2"/>
        <v>45379</v>
      </c>
      <c r="AB8" s="53">
        <f t="shared" si="2"/>
        <v>45380</v>
      </c>
      <c r="AC8" s="53">
        <f t="shared" si="2"/>
        <v>45381</v>
      </c>
      <c r="AD8" s="54">
        <f t="shared" si="2"/>
        <v>45382</v>
      </c>
      <c r="AE8" s="51"/>
      <c r="AF8" s="47" t="s">
        <v>45</v>
      </c>
      <c r="AG8" s="48">
        <f>+DATE(ANNEE,7,14)</f>
        <v>45487</v>
      </c>
      <c r="AH8" s="49"/>
      <c r="AJ8" s="55"/>
    </row>
    <row r="9" spans="1:36" ht="20.25" thickBot="1" x14ac:dyDescent="0.5">
      <c r="A9" s="93">
        <v>45444</v>
      </c>
      <c r="B9" s="114">
        <v>15</v>
      </c>
      <c r="C9" s="30">
        <f>IF(MONTH(AG27)=6,AI27,0)
+IF(MONTH(AG28)=6,AI28,0)
+IF(MONTH(AG29)=6,AI29,0)
+IF(MONTH(AG30)=6,AI30,0)
+IF(MONTH(AG31)=6,AI31,0)
+IF(MONTH(AG32)=6,AI32,0)
+IF(MONTH(AG33)=6,AI33,0)
+IF(MONTH(AG34)=6,AI34,0)
+IF(MONTH(AG35)=6,AI35,0)
+IF(MONTH(AG36)=6,AI36,0)</f>
        <v>1</v>
      </c>
      <c r="D9" s="25">
        <v>10</v>
      </c>
      <c r="F9" s="159"/>
      <c r="G9" s="51"/>
      <c r="H9" s="56">
        <f>+N8+1</f>
        <v>45327</v>
      </c>
      <c r="I9" s="57">
        <f t="shared" si="0"/>
        <v>45328</v>
      </c>
      <c r="J9" s="57">
        <f t="shared" si="0"/>
        <v>45329</v>
      </c>
      <c r="K9" s="57">
        <f t="shared" si="0"/>
        <v>45330</v>
      </c>
      <c r="L9" s="57">
        <f t="shared" si="0"/>
        <v>45331</v>
      </c>
      <c r="M9" s="57">
        <f t="shared" si="0"/>
        <v>45332</v>
      </c>
      <c r="N9" s="58">
        <f t="shared" si="0"/>
        <v>45333</v>
      </c>
      <c r="O9" s="51"/>
      <c r="P9" s="56">
        <f>+V8+1</f>
        <v>45355</v>
      </c>
      <c r="Q9" s="57">
        <f t="shared" si="1"/>
        <v>45356</v>
      </c>
      <c r="R9" s="57">
        <f t="shared" si="1"/>
        <v>45357</v>
      </c>
      <c r="S9" s="57">
        <f t="shared" si="1"/>
        <v>45358</v>
      </c>
      <c r="T9" s="57">
        <f t="shared" si="1"/>
        <v>45359</v>
      </c>
      <c r="U9" s="57">
        <f t="shared" si="1"/>
        <v>45360</v>
      </c>
      <c r="V9" s="58">
        <f t="shared" si="1"/>
        <v>45361</v>
      </c>
      <c r="W9" s="51"/>
      <c r="X9" s="56">
        <f>+AD8+1</f>
        <v>45383</v>
      </c>
      <c r="Y9" s="57">
        <f t="shared" si="2"/>
        <v>45384</v>
      </c>
      <c r="Z9" s="57">
        <f t="shared" si="2"/>
        <v>45385</v>
      </c>
      <c r="AA9" s="57">
        <f t="shared" si="2"/>
        <v>45386</v>
      </c>
      <c r="AB9" s="57">
        <f t="shared" si="2"/>
        <v>45387</v>
      </c>
      <c r="AC9" s="57">
        <f t="shared" si="2"/>
        <v>45388</v>
      </c>
      <c r="AD9" s="58">
        <f t="shared" si="2"/>
        <v>45389</v>
      </c>
      <c r="AE9" s="51"/>
      <c r="AF9" s="47" t="s">
        <v>46</v>
      </c>
      <c r="AG9" s="48">
        <f>+DATE(ANNEE,8,15)</f>
        <v>45519</v>
      </c>
      <c r="AH9" s="49"/>
    </row>
    <row r="10" spans="1:36" ht="20.25" thickBot="1" x14ac:dyDescent="0.5">
      <c r="A10" s="92">
        <v>45474</v>
      </c>
      <c r="B10" s="114"/>
      <c r="C10" s="30">
        <f>IF(MONTH(AG27)=7,AI27,0)
+IF(MONTH(AG28)=7,AI28,0)
+IF(MONTH(AG29)=7,AI29,0)
+IF(MONTH(AG30)=7,AI30,0)
+IF(MONTH(AG31)=7,AI31,0)
+IF(MONTH(AG32)=7,AI32,0)
+IF(MONTH(AG33)=7,AI33,0)
+IF(MONTH(AG34)=7,AI34,0)
+IF(MONTH(AG35)=7,AI35,0)
+IF(MONTH(AG36)=7,AI36,0)</f>
        <v>0</v>
      </c>
      <c r="D10" s="25"/>
      <c r="F10" s="159"/>
      <c r="G10" s="51"/>
      <c r="H10" s="59"/>
      <c r="I10" s="59"/>
      <c r="J10" s="59"/>
      <c r="K10" s="59"/>
      <c r="L10" s="59"/>
      <c r="M10" s="59"/>
      <c r="N10" s="59"/>
      <c r="O10" s="51"/>
      <c r="P10" s="59"/>
      <c r="Q10" s="59"/>
      <c r="R10" s="59"/>
      <c r="S10" s="59"/>
      <c r="T10" s="59"/>
      <c r="U10" s="59"/>
      <c r="V10" s="59"/>
      <c r="W10" s="51" t="s">
        <v>13</v>
      </c>
      <c r="X10" s="59"/>
      <c r="Y10" s="59"/>
      <c r="Z10" s="59"/>
      <c r="AA10" s="59"/>
      <c r="AB10" s="59"/>
      <c r="AC10" s="59"/>
      <c r="AD10" s="59"/>
      <c r="AE10" s="51"/>
      <c r="AF10" s="47" t="s">
        <v>47</v>
      </c>
      <c r="AG10" s="48">
        <f>+DATE(ANNEE,11,1)</f>
        <v>45597</v>
      </c>
      <c r="AH10" s="49"/>
    </row>
    <row r="11" spans="1:36" x14ac:dyDescent="0.45">
      <c r="A11" s="93">
        <v>45505</v>
      </c>
      <c r="B11" s="114"/>
      <c r="C11" s="30">
        <f>IF(MONTH(AG27)=8,AI27,0)
+IF(MONTH(AG28)=8,AI28,0)
+IF(MONTH(AG29)=8,AI29,0)
+IF(MONTH(AG30)=8,AI30,0)
+IF(MONTH(AG31)=8,AI31,0)
+IF(MONTH(AG32)=8,AI32,0)
+IF(MONTH(AG33)=8,AI33,0)
+IF(MONTH(AG34)=8,AI34,0)
+IF(MONTH(AG35)=8,AI35,0)
+IF(MONTH(AG36)=8,AI36,0)</f>
        <v>10</v>
      </c>
      <c r="D11" s="25"/>
      <c r="F11" s="159"/>
      <c r="G11" s="51"/>
      <c r="H11" s="154">
        <f>DATE($F$2,4,1)</f>
        <v>45383</v>
      </c>
      <c r="I11" s="155"/>
      <c r="J11" s="155"/>
      <c r="K11" s="155"/>
      <c r="L11" s="155"/>
      <c r="M11" s="155"/>
      <c r="N11" s="156"/>
      <c r="O11" s="51"/>
      <c r="P11" s="154">
        <f>DATE($F$2,5,1)</f>
        <v>45413</v>
      </c>
      <c r="Q11" s="155"/>
      <c r="R11" s="155"/>
      <c r="S11" s="155"/>
      <c r="T11" s="155"/>
      <c r="U11" s="155"/>
      <c r="V11" s="156"/>
      <c r="W11" s="51"/>
      <c r="X11" s="154">
        <f>DATE($F$2,6,1)</f>
        <v>45444</v>
      </c>
      <c r="Y11" s="155"/>
      <c r="Z11" s="155"/>
      <c r="AA11" s="155"/>
      <c r="AB11" s="155"/>
      <c r="AC11" s="155"/>
      <c r="AD11" s="156"/>
      <c r="AE11" s="51"/>
      <c r="AF11" s="47" t="s">
        <v>48</v>
      </c>
      <c r="AG11" s="48">
        <f>+DATE(ANNEE,11,11)</f>
        <v>45607</v>
      </c>
      <c r="AH11" s="49"/>
    </row>
    <row r="12" spans="1:36" s="50" customFormat="1" x14ac:dyDescent="0.45">
      <c r="A12" s="92">
        <v>45536</v>
      </c>
      <c r="B12" s="115"/>
      <c r="C12" s="30">
        <f>IF(MONTH(AG27)=9,AI27,0)
+IF(MONTH(AG28)=9,AI28,0)
+IF(MONTH(AG29)=9,AI29,0)
+IF(MONTH(AG30)=9,AI30,0)
+IF(MONTH(AG31)=9,AI31,0)
+IF(MONTH(AG32)=9,AI32,0)
+IF(MONTH(AG33)=9,AI33,0)
+IF(MONTH(AG34)=9,AI34,0)
+IF(MONTH(AG35)=9,AI35,0)
+IF(MONTH(AG36)=9,AI36,0)</f>
        <v>0</v>
      </c>
      <c r="D12" s="25"/>
      <c r="F12" s="159"/>
      <c r="G12" s="43"/>
      <c r="H12" s="44" t="s">
        <v>34</v>
      </c>
      <c r="I12" s="45" t="s">
        <v>35</v>
      </c>
      <c r="J12" s="45" t="s">
        <v>35</v>
      </c>
      <c r="K12" s="45" t="s">
        <v>36</v>
      </c>
      <c r="L12" s="45" t="s">
        <v>37</v>
      </c>
      <c r="M12" s="45" t="s">
        <v>38</v>
      </c>
      <c r="N12" s="46" t="s">
        <v>39</v>
      </c>
      <c r="O12" s="43"/>
      <c r="P12" s="44" t="s">
        <v>34</v>
      </c>
      <c r="Q12" s="45" t="s">
        <v>35</v>
      </c>
      <c r="R12" s="45" t="s">
        <v>35</v>
      </c>
      <c r="S12" s="45" t="s">
        <v>36</v>
      </c>
      <c r="T12" s="45" t="s">
        <v>37</v>
      </c>
      <c r="U12" s="45" t="s">
        <v>38</v>
      </c>
      <c r="V12" s="46" t="s">
        <v>39</v>
      </c>
      <c r="W12" s="43"/>
      <c r="X12" s="44" t="s">
        <v>34</v>
      </c>
      <c r="Y12" s="45" t="s">
        <v>35</v>
      </c>
      <c r="Z12" s="45" t="s">
        <v>35</v>
      </c>
      <c r="AA12" s="45" t="s">
        <v>36</v>
      </c>
      <c r="AB12" s="45" t="s">
        <v>37</v>
      </c>
      <c r="AC12" s="45" t="s">
        <v>38</v>
      </c>
      <c r="AD12" s="46" t="s">
        <v>39</v>
      </c>
      <c r="AE12" s="43"/>
      <c r="AF12" s="47" t="s">
        <v>49</v>
      </c>
      <c r="AG12" s="48">
        <f>+DATE(ANNEE,12,25)</f>
        <v>45651</v>
      </c>
      <c r="AH12" s="49"/>
    </row>
    <row r="13" spans="1:36" x14ac:dyDescent="0.45">
      <c r="A13" s="93">
        <v>45566</v>
      </c>
      <c r="B13" s="114"/>
      <c r="C13" s="30">
        <f>IF(MONTH(AG27)=10,AI27,0)
+IF(MONTH(AG28)=10,AI28,0)
+IF(MONTH(AG29)=10,AI29,0)
+IF(MONTH(AG30)=10,AI30,0)
+IF(MONTH(AG31)=10,AI31,0)
+IF(MONTH(AG32)=10,AI32,0)
+IF(MONTH(AG33)=10,AI33,0)
+IF(MONTH(AG34)=10,AI34,0)
+IF(MONTH(AG35)=10,AI35,0)
+IF(MONTH(AG36)=10,AI36,0)</f>
        <v>0</v>
      </c>
      <c r="D13" s="25"/>
      <c r="F13" s="159"/>
      <c r="G13" s="51"/>
      <c r="H13" s="120">
        <f>DATE($F$2,MONTH(H11),1-MOD(6+WEEKDAY(H11)-1,7))</f>
        <v>45383</v>
      </c>
      <c r="I13" s="53">
        <f t="shared" ref="I13:N18" si="3">+H13+1</f>
        <v>45384</v>
      </c>
      <c r="J13" s="53">
        <f t="shared" si="3"/>
        <v>45385</v>
      </c>
      <c r="K13" s="53">
        <f t="shared" si="3"/>
        <v>45386</v>
      </c>
      <c r="L13" s="53">
        <f t="shared" si="3"/>
        <v>45387</v>
      </c>
      <c r="M13" s="53">
        <f t="shared" si="3"/>
        <v>45388</v>
      </c>
      <c r="N13" s="54">
        <f t="shared" si="3"/>
        <v>45389</v>
      </c>
      <c r="O13" s="51"/>
      <c r="P13" s="52">
        <f>DATE($F$2,MONTH(P11),1-MOD(6+WEEKDAY(P11)-1,7))</f>
        <v>45411</v>
      </c>
      <c r="Q13" s="53">
        <f t="shared" ref="Q13:V18" si="4">+P13+1</f>
        <v>45412</v>
      </c>
      <c r="R13" s="121">
        <f t="shared" si="4"/>
        <v>45413</v>
      </c>
      <c r="S13" s="53">
        <f t="shared" si="4"/>
        <v>45414</v>
      </c>
      <c r="T13" s="53">
        <f t="shared" si="4"/>
        <v>45415</v>
      </c>
      <c r="U13" s="53">
        <f t="shared" si="4"/>
        <v>45416</v>
      </c>
      <c r="V13" s="54">
        <f t="shared" si="4"/>
        <v>45417</v>
      </c>
      <c r="W13" s="51"/>
      <c r="X13" s="52">
        <f>DATE($F$2,MONTH(X11),1-MOD(6+WEEKDAY(X11)-1,7))</f>
        <v>45439</v>
      </c>
      <c r="Y13" s="53">
        <f t="shared" ref="Y13:AD18" si="5">+X13+1</f>
        <v>45440</v>
      </c>
      <c r="Z13" s="53">
        <f t="shared" si="5"/>
        <v>45441</v>
      </c>
      <c r="AA13" s="53">
        <f t="shared" si="5"/>
        <v>45442</v>
      </c>
      <c r="AB13" s="53">
        <f t="shared" si="5"/>
        <v>45443</v>
      </c>
      <c r="AC13" s="53">
        <f t="shared" si="5"/>
        <v>45444</v>
      </c>
      <c r="AD13" s="54">
        <f t="shared" si="5"/>
        <v>45445</v>
      </c>
      <c r="AE13" s="51"/>
      <c r="AF13" s="118"/>
      <c r="AG13" s="119"/>
      <c r="AH13" s="49"/>
    </row>
    <row r="14" spans="1:36" x14ac:dyDescent="0.45">
      <c r="A14" s="92">
        <v>45597</v>
      </c>
      <c r="B14" s="114"/>
      <c r="C14" s="30">
        <f>IF(MONTH(AG27)=11,AI27,0)
+IF(MONTH(AG28)=11,AI28,0)
+IF(MONTH(AG29)=11,AI29,0)
+IF(MONTH(AG30)=11,AI30,0)
+IF(MONTH(AG31)=11,AI31,0)
+IF(MONTH(AG32)=11,AI32,0)
+IF(MONTH(AG33)=11,AI33,0)
+IF(MONTH(AG34)=11,AI34,0)
+IF(MONTH(AG35)=11,AI35,0)
+IF(MONTH(AG36)=11,AI36,0)</f>
        <v>0</v>
      </c>
      <c r="D14" s="25"/>
      <c r="F14" s="159"/>
      <c r="G14" s="51"/>
      <c r="H14" s="52">
        <f>+N13+1</f>
        <v>45390</v>
      </c>
      <c r="I14" s="53">
        <f t="shared" si="3"/>
        <v>45391</v>
      </c>
      <c r="J14" s="53">
        <f t="shared" si="3"/>
        <v>45392</v>
      </c>
      <c r="K14" s="53">
        <f t="shared" si="3"/>
        <v>45393</v>
      </c>
      <c r="L14" s="53">
        <f t="shared" si="3"/>
        <v>45394</v>
      </c>
      <c r="M14" s="53">
        <f t="shared" si="3"/>
        <v>45395</v>
      </c>
      <c r="N14" s="54">
        <f t="shared" si="3"/>
        <v>45396</v>
      </c>
      <c r="O14" s="51"/>
      <c r="P14" s="52">
        <f>+V13+1</f>
        <v>45418</v>
      </c>
      <c r="Q14" s="53">
        <f t="shared" si="4"/>
        <v>45419</v>
      </c>
      <c r="R14" s="121">
        <f t="shared" si="4"/>
        <v>45420</v>
      </c>
      <c r="S14" s="121">
        <f t="shared" si="4"/>
        <v>45421</v>
      </c>
      <c r="T14" s="53">
        <f t="shared" si="4"/>
        <v>45422</v>
      </c>
      <c r="U14" s="53">
        <f t="shared" si="4"/>
        <v>45423</v>
      </c>
      <c r="V14" s="54">
        <f t="shared" si="4"/>
        <v>45424</v>
      </c>
      <c r="W14" s="51"/>
      <c r="X14" s="52">
        <f>+AD13+1</f>
        <v>45446</v>
      </c>
      <c r="Y14" s="53">
        <f t="shared" si="5"/>
        <v>45447</v>
      </c>
      <c r="Z14" s="53">
        <f t="shared" si="5"/>
        <v>45448</v>
      </c>
      <c r="AA14" s="53">
        <f t="shared" si="5"/>
        <v>45449</v>
      </c>
      <c r="AB14" s="53">
        <f t="shared" si="5"/>
        <v>45450</v>
      </c>
      <c r="AC14" s="53">
        <f t="shared" si="5"/>
        <v>45451</v>
      </c>
      <c r="AD14" s="54">
        <f t="shared" si="5"/>
        <v>45452</v>
      </c>
      <c r="AE14" s="51"/>
      <c r="AF14" s="47"/>
      <c r="AG14" s="48"/>
      <c r="AH14" s="49"/>
    </row>
    <row r="15" spans="1:36" x14ac:dyDescent="0.45">
      <c r="A15" s="93">
        <v>45627</v>
      </c>
      <c r="B15" s="116"/>
      <c r="C15" s="31">
        <f>IF(MONTH(AG27)=12,AI27,0)
+IF(MONTH(AG28)=12,AI28,0)
+IF(MONTH(AG29)=12,AI29,0)
+IF(MONTH(AG30)=12,AI30,0)
+IF(MONTH(AG31)=12,AI31,0)
+IF(MONTH(AG32)=12,AI32,0)
+IF(MONTH(AG33)=12,AI33,0)
+IF(MONTH(AG34)=12,AI34,0)
+IF(MONTH(AG35)=12,AI35,0)
+IF(MONTH(AG36)=12,AI36,0)</f>
        <v>0</v>
      </c>
      <c r="D15" s="27"/>
      <c r="F15" s="159"/>
      <c r="G15" s="51"/>
      <c r="H15" s="52">
        <f>+N14+1</f>
        <v>45397</v>
      </c>
      <c r="I15" s="53">
        <f t="shared" si="3"/>
        <v>45398</v>
      </c>
      <c r="J15" s="53">
        <f t="shared" si="3"/>
        <v>45399</v>
      </c>
      <c r="K15" s="53">
        <f t="shared" si="3"/>
        <v>45400</v>
      </c>
      <c r="L15" s="53">
        <f t="shared" si="3"/>
        <v>45401</v>
      </c>
      <c r="M15" s="53">
        <f t="shared" si="3"/>
        <v>45402</v>
      </c>
      <c r="N15" s="54">
        <f t="shared" si="3"/>
        <v>45403</v>
      </c>
      <c r="O15" s="51"/>
      <c r="P15" s="52">
        <f>+V14+1</f>
        <v>45425</v>
      </c>
      <c r="Q15" s="53">
        <f t="shared" si="4"/>
        <v>45426</v>
      </c>
      <c r="R15" s="53">
        <f t="shared" si="4"/>
        <v>45427</v>
      </c>
      <c r="S15" s="53">
        <f t="shared" si="4"/>
        <v>45428</v>
      </c>
      <c r="T15" s="53">
        <f t="shared" si="4"/>
        <v>45429</v>
      </c>
      <c r="U15" s="53">
        <f t="shared" si="4"/>
        <v>45430</v>
      </c>
      <c r="V15" s="54">
        <f t="shared" si="4"/>
        <v>45431</v>
      </c>
      <c r="W15" s="51"/>
      <c r="X15" s="52">
        <f>+AD14+1</f>
        <v>45453</v>
      </c>
      <c r="Y15" s="53">
        <f t="shared" si="5"/>
        <v>45454</v>
      </c>
      <c r="Z15" s="53">
        <f t="shared" si="5"/>
        <v>45455</v>
      </c>
      <c r="AA15" s="53">
        <f t="shared" si="5"/>
        <v>45456</v>
      </c>
      <c r="AB15" s="53">
        <f t="shared" si="5"/>
        <v>45457</v>
      </c>
      <c r="AC15" s="53">
        <f t="shared" si="5"/>
        <v>45458</v>
      </c>
      <c r="AD15" s="54">
        <f t="shared" si="5"/>
        <v>45459</v>
      </c>
      <c r="AE15" s="51"/>
      <c r="AF15" s="60"/>
      <c r="AG15" s="61"/>
      <c r="AH15" s="49"/>
    </row>
    <row r="16" spans="1:36" x14ac:dyDescent="0.45">
      <c r="A16" s="38"/>
      <c r="B16" s="38"/>
      <c r="C16" s="38"/>
      <c r="D16" s="38"/>
      <c r="F16" s="159"/>
      <c r="G16" s="51"/>
      <c r="H16" s="52">
        <f>+N15+1</f>
        <v>45404</v>
      </c>
      <c r="I16" s="53">
        <f t="shared" si="3"/>
        <v>45405</v>
      </c>
      <c r="J16" s="53">
        <f t="shared" si="3"/>
        <v>45406</v>
      </c>
      <c r="K16" s="53">
        <f t="shared" si="3"/>
        <v>45407</v>
      </c>
      <c r="L16" s="53">
        <f t="shared" si="3"/>
        <v>45408</v>
      </c>
      <c r="M16" s="53">
        <f t="shared" si="3"/>
        <v>45409</v>
      </c>
      <c r="N16" s="54">
        <f t="shared" si="3"/>
        <v>45410</v>
      </c>
      <c r="O16" s="51"/>
      <c r="P16" s="52">
        <f>+V15+1</f>
        <v>45432</v>
      </c>
      <c r="Q16" s="53">
        <f t="shared" si="4"/>
        <v>45433</v>
      </c>
      <c r="R16" s="53">
        <f t="shared" si="4"/>
        <v>45434</v>
      </c>
      <c r="S16" s="53">
        <f t="shared" si="4"/>
        <v>45435</v>
      </c>
      <c r="T16" s="53">
        <f t="shared" si="4"/>
        <v>45436</v>
      </c>
      <c r="U16" s="53">
        <f t="shared" si="4"/>
        <v>45437</v>
      </c>
      <c r="V16" s="54">
        <f t="shared" si="4"/>
        <v>45438</v>
      </c>
      <c r="W16" s="51"/>
      <c r="X16" s="52">
        <f>+AD15+1</f>
        <v>45460</v>
      </c>
      <c r="Y16" s="53">
        <f t="shared" si="5"/>
        <v>45461</v>
      </c>
      <c r="Z16" s="53">
        <f t="shared" si="5"/>
        <v>45462</v>
      </c>
      <c r="AA16" s="53">
        <f t="shared" si="5"/>
        <v>45463</v>
      </c>
      <c r="AB16" s="53">
        <f t="shared" si="5"/>
        <v>45464</v>
      </c>
      <c r="AC16" s="53">
        <f t="shared" si="5"/>
        <v>45465</v>
      </c>
      <c r="AD16" s="54">
        <f t="shared" si="5"/>
        <v>45466</v>
      </c>
      <c r="AE16" s="51"/>
      <c r="AF16" s="60"/>
      <c r="AG16" s="61"/>
      <c r="AH16" s="49"/>
    </row>
    <row r="17" spans="1:37" x14ac:dyDescent="0.45">
      <c r="A17" s="38"/>
      <c r="B17" s="38"/>
      <c r="C17" s="38"/>
      <c r="D17" s="38"/>
      <c r="F17" s="159"/>
      <c r="G17" s="51"/>
      <c r="H17" s="52">
        <f>+N16+1</f>
        <v>45411</v>
      </c>
      <c r="I17" s="53">
        <f t="shared" si="3"/>
        <v>45412</v>
      </c>
      <c r="J17" s="53">
        <f t="shared" si="3"/>
        <v>45413</v>
      </c>
      <c r="K17" s="53">
        <f t="shared" si="3"/>
        <v>45414</v>
      </c>
      <c r="L17" s="53">
        <f t="shared" si="3"/>
        <v>45415</v>
      </c>
      <c r="M17" s="53">
        <f t="shared" si="3"/>
        <v>45416</v>
      </c>
      <c r="N17" s="54">
        <f t="shared" si="3"/>
        <v>45417</v>
      </c>
      <c r="O17" s="51"/>
      <c r="P17" s="52">
        <f>+V16+1</f>
        <v>45439</v>
      </c>
      <c r="Q17" s="53">
        <f t="shared" si="4"/>
        <v>45440</v>
      </c>
      <c r="R17" s="53">
        <f t="shared" si="4"/>
        <v>45441</v>
      </c>
      <c r="S17" s="53">
        <f t="shared" si="4"/>
        <v>45442</v>
      </c>
      <c r="T17" s="53">
        <f t="shared" si="4"/>
        <v>45443</v>
      </c>
      <c r="U17" s="53">
        <f t="shared" si="4"/>
        <v>45444</v>
      </c>
      <c r="V17" s="54">
        <f t="shared" si="4"/>
        <v>45445</v>
      </c>
      <c r="W17" s="51"/>
      <c r="X17" s="52">
        <f>+AD16+1</f>
        <v>45467</v>
      </c>
      <c r="Y17" s="53">
        <f t="shared" si="5"/>
        <v>45468</v>
      </c>
      <c r="Z17" s="53">
        <f t="shared" si="5"/>
        <v>45469</v>
      </c>
      <c r="AA17" s="53">
        <f t="shared" si="5"/>
        <v>45470</v>
      </c>
      <c r="AB17" s="53">
        <f t="shared" si="5"/>
        <v>45471</v>
      </c>
      <c r="AC17" s="53">
        <f t="shared" si="5"/>
        <v>45472</v>
      </c>
      <c r="AD17" s="54">
        <f t="shared" si="5"/>
        <v>45473</v>
      </c>
      <c r="AE17" s="51"/>
      <c r="AF17" s="60"/>
      <c r="AG17" s="61"/>
      <c r="AH17" s="62"/>
    </row>
    <row r="18" spans="1:37" ht="20.25" thickBot="1" x14ac:dyDescent="0.5">
      <c r="A18" s="38"/>
      <c r="B18" s="38"/>
      <c r="C18" s="38"/>
      <c r="D18" s="38"/>
      <c r="F18" s="159"/>
      <c r="G18" s="51"/>
      <c r="H18" s="56">
        <f>+N17+1</f>
        <v>45418</v>
      </c>
      <c r="I18" s="57">
        <f t="shared" si="3"/>
        <v>45419</v>
      </c>
      <c r="J18" s="57">
        <f t="shared" si="3"/>
        <v>45420</v>
      </c>
      <c r="K18" s="57">
        <f t="shared" si="3"/>
        <v>45421</v>
      </c>
      <c r="L18" s="57">
        <f t="shared" si="3"/>
        <v>45422</v>
      </c>
      <c r="M18" s="57">
        <f t="shared" si="3"/>
        <v>45423</v>
      </c>
      <c r="N18" s="58">
        <f t="shared" si="3"/>
        <v>45424</v>
      </c>
      <c r="O18" s="51"/>
      <c r="P18" s="56">
        <f>+V17+1</f>
        <v>45446</v>
      </c>
      <c r="Q18" s="57">
        <f t="shared" si="4"/>
        <v>45447</v>
      </c>
      <c r="R18" s="57">
        <f t="shared" si="4"/>
        <v>45448</v>
      </c>
      <c r="S18" s="57">
        <f t="shared" si="4"/>
        <v>45449</v>
      </c>
      <c r="T18" s="57">
        <f t="shared" si="4"/>
        <v>45450</v>
      </c>
      <c r="U18" s="57">
        <f t="shared" si="4"/>
        <v>45451</v>
      </c>
      <c r="V18" s="58">
        <f t="shared" si="4"/>
        <v>45452</v>
      </c>
      <c r="W18" s="51"/>
      <c r="X18" s="56">
        <f>+AD17+1</f>
        <v>45474</v>
      </c>
      <c r="Y18" s="57">
        <f t="shared" si="5"/>
        <v>45475</v>
      </c>
      <c r="Z18" s="57">
        <f t="shared" si="5"/>
        <v>45476</v>
      </c>
      <c r="AA18" s="57">
        <f t="shared" si="5"/>
        <v>45477</v>
      </c>
      <c r="AB18" s="57">
        <f t="shared" si="5"/>
        <v>45478</v>
      </c>
      <c r="AC18" s="57">
        <f t="shared" si="5"/>
        <v>45479</v>
      </c>
      <c r="AD18" s="58">
        <f t="shared" si="5"/>
        <v>45480</v>
      </c>
      <c r="AE18" s="51"/>
      <c r="AF18" s="60"/>
      <c r="AG18" s="61"/>
      <c r="AH18" s="49"/>
    </row>
    <row r="19" spans="1:37" ht="20.25" thickBot="1" x14ac:dyDescent="0.5">
      <c r="A19" s="38"/>
      <c r="B19" s="38"/>
      <c r="C19" s="38"/>
      <c r="D19" s="38"/>
      <c r="F19" s="159"/>
      <c r="G19" s="51"/>
      <c r="H19" s="59"/>
      <c r="I19" s="59"/>
      <c r="J19" s="59"/>
      <c r="K19" s="59"/>
      <c r="L19" s="59"/>
      <c r="M19" s="59"/>
      <c r="N19" s="59"/>
      <c r="O19" s="51"/>
      <c r="P19" s="59"/>
      <c r="Q19" s="59"/>
      <c r="R19" s="59"/>
      <c r="S19" s="59"/>
      <c r="T19" s="59"/>
      <c r="U19" s="59"/>
      <c r="V19" s="59"/>
      <c r="W19" s="51"/>
      <c r="X19" s="59"/>
      <c r="Y19" s="59"/>
      <c r="Z19" s="59"/>
      <c r="AA19" s="59"/>
      <c r="AB19" s="59"/>
      <c r="AC19" s="59"/>
      <c r="AD19" s="59"/>
      <c r="AE19" s="51"/>
      <c r="AF19" s="60"/>
      <c r="AG19" s="61"/>
      <c r="AH19" s="49"/>
    </row>
    <row r="20" spans="1:37" x14ac:dyDescent="0.45">
      <c r="A20" s="38"/>
      <c r="B20" s="38"/>
      <c r="C20" s="38"/>
      <c r="D20" s="38"/>
      <c r="F20" s="159"/>
      <c r="G20" s="51"/>
      <c r="H20" s="154">
        <f>DATE($F$2,7,1)</f>
        <v>45474</v>
      </c>
      <c r="I20" s="155"/>
      <c r="J20" s="155"/>
      <c r="K20" s="155"/>
      <c r="L20" s="155"/>
      <c r="M20" s="155"/>
      <c r="N20" s="156"/>
      <c r="O20" s="51"/>
      <c r="P20" s="154">
        <f>DATE($F$2,8,1)</f>
        <v>45505</v>
      </c>
      <c r="Q20" s="155"/>
      <c r="R20" s="155"/>
      <c r="S20" s="155"/>
      <c r="T20" s="155"/>
      <c r="U20" s="155"/>
      <c r="V20" s="156"/>
      <c r="W20" s="51"/>
      <c r="X20" s="154">
        <f>DATE($F$2,9,1)</f>
        <v>45536</v>
      </c>
      <c r="Y20" s="155"/>
      <c r="Z20" s="155"/>
      <c r="AA20" s="155"/>
      <c r="AB20" s="155"/>
      <c r="AC20" s="155"/>
      <c r="AD20" s="156"/>
      <c r="AE20" s="51"/>
      <c r="AF20" s="60"/>
      <c r="AG20" s="63"/>
      <c r="AH20" s="49"/>
    </row>
    <row r="21" spans="1:37" s="50" customFormat="1" x14ac:dyDescent="0.45">
      <c r="A21" s="38"/>
      <c r="B21" s="38"/>
      <c r="C21" s="38"/>
      <c r="D21" s="38"/>
      <c r="F21" s="159"/>
      <c r="G21" s="43"/>
      <c r="H21" s="44" t="s">
        <v>34</v>
      </c>
      <c r="I21" s="45" t="s">
        <v>35</v>
      </c>
      <c r="J21" s="45" t="s">
        <v>35</v>
      </c>
      <c r="K21" s="45" t="s">
        <v>36</v>
      </c>
      <c r="L21" s="45" t="s">
        <v>37</v>
      </c>
      <c r="M21" s="45" t="s">
        <v>38</v>
      </c>
      <c r="N21" s="46" t="s">
        <v>39</v>
      </c>
      <c r="O21" s="43"/>
      <c r="P21" s="44" t="s">
        <v>34</v>
      </c>
      <c r="Q21" s="45" t="s">
        <v>35</v>
      </c>
      <c r="R21" s="45" t="s">
        <v>35</v>
      </c>
      <c r="S21" s="45" t="s">
        <v>36</v>
      </c>
      <c r="T21" s="45" t="s">
        <v>37</v>
      </c>
      <c r="U21" s="45" t="s">
        <v>38</v>
      </c>
      <c r="V21" s="46" t="s">
        <v>39</v>
      </c>
      <c r="W21" s="43"/>
      <c r="X21" s="44" t="s">
        <v>34</v>
      </c>
      <c r="Y21" s="45" t="s">
        <v>35</v>
      </c>
      <c r="Z21" s="45" t="s">
        <v>35</v>
      </c>
      <c r="AA21" s="45" t="s">
        <v>36</v>
      </c>
      <c r="AB21" s="45" t="s">
        <v>37</v>
      </c>
      <c r="AC21" s="45" t="s">
        <v>38</v>
      </c>
      <c r="AD21" s="46" t="s">
        <v>39</v>
      </c>
      <c r="AE21" s="43"/>
      <c r="AF21" s="64"/>
      <c r="AG21" s="65"/>
      <c r="AH21" s="49"/>
    </row>
    <row r="22" spans="1:37" x14ac:dyDescent="0.45">
      <c r="A22" s="38"/>
      <c r="B22" s="38"/>
      <c r="C22" s="38"/>
      <c r="D22" s="38"/>
      <c r="F22" s="159"/>
      <c r="G22" s="51"/>
      <c r="H22" s="52">
        <f>DATE($F$2,MONTH(H20),1-MOD(6+WEEKDAY(H20)-1,7))</f>
        <v>45474</v>
      </c>
      <c r="I22" s="53">
        <f t="shared" ref="I22:N27" si="6">+H22+1</f>
        <v>45475</v>
      </c>
      <c r="J22" s="53">
        <f t="shared" si="6"/>
        <v>45476</v>
      </c>
      <c r="K22" s="53">
        <f t="shared" si="6"/>
        <v>45477</v>
      </c>
      <c r="L22" s="53">
        <f t="shared" si="6"/>
        <v>45478</v>
      </c>
      <c r="M22" s="53">
        <f t="shared" si="6"/>
        <v>45479</v>
      </c>
      <c r="N22" s="54">
        <f t="shared" si="6"/>
        <v>45480</v>
      </c>
      <c r="O22" s="51"/>
      <c r="P22" s="52">
        <f>DATE($F$2,MONTH(P20),1-MOD(6+WEEKDAY(P20)-1,7))</f>
        <v>45502</v>
      </c>
      <c r="Q22" s="53">
        <f t="shared" ref="Q22:V27" si="7">+P22+1</f>
        <v>45503</v>
      </c>
      <c r="R22" s="53">
        <f t="shared" si="7"/>
        <v>45504</v>
      </c>
      <c r="S22" s="53">
        <f t="shared" si="7"/>
        <v>45505</v>
      </c>
      <c r="T22" s="53">
        <f t="shared" si="7"/>
        <v>45506</v>
      </c>
      <c r="U22" s="53">
        <f t="shared" si="7"/>
        <v>45507</v>
      </c>
      <c r="V22" s="54">
        <f t="shared" si="7"/>
        <v>45508</v>
      </c>
      <c r="W22" s="51"/>
      <c r="X22" s="52">
        <f>DATE($F$2,MONTH(X20),1-MOD(6+WEEKDAY(X20)-1,7))</f>
        <v>45530</v>
      </c>
      <c r="Y22" s="53">
        <f t="shared" ref="Y22:AD27" si="8">+X22+1</f>
        <v>45531</v>
      </c>
      <c r="Z22" s="53">
        <f t="shared" si="8"/>
        <v>45532</v>
      </c>
      <c r="AA22" s="53">
        <f t="shared" si="8"/>
        <v>45533</v>
      </c>
      <c r="AB22" s="53">
        <f t="shared" si="8"/>
        <v>45534</v>
      </c>
      <c r="AC22" s="53">
        <f t="shared" si="8"/>
        <v>45535</v>
      </c>
      <c r="AD22" s="54">
        <f t="shared" si="8"/>
        <v>45536</v>
      </c>
      <c r="AE22" s="51"/>
      <c r="AF22" s="60"/>
      <c r="AG22" s="61"/>
      <c r="AH22" s="49"/>
    </row>
    <row r="23" spans="1:37" x14ac:dyDescent="0.45">
      <c r="A23" s="38"/>
      <c r="B23" s="38"/>
      <c r="C23" s="38"/>
      <c r="D23" s="38"/>
      <c r="F23" s="159"/>
      <c r="G23" s="51"/>
      <c r="H23" s="52">
        <f>+N22+1</f>
        <v>45481</v>
      </c>
      <c r="I23" s="53">
        <f t="shared" si="6"/>
        <v>45482</v>
      </c>
      <c r="J23" s="53">
        <f t="shared" si="6"/>
        <v>45483</v>
      </c>
      <c r="K23" s="53">
        <f t="shared" si="6"/>
        <v>45484</v>
      </c>
      <c r="L23" s="53">
        <f t="shared" si="6"/>
        <v>45485</v>
      </c>
      <c r="M23" s="53">
        <f t="shared" si="6"/>
        <v>45486</v>
      </c>
      <c r="N23" s="122">
        <f t="shared" si="6"/>
        <v>45487</v>
      </c>
      <c r="O23" s="51"/>
      <c r="P23" s="52">
        <f>+V22+1</f>
        <v>45509</v>
      </c>
      <c r="Q23" s="53">
        <f t="shared" si="7"/>
        <v>45510</v>
      </c>
      <c r="R23" s="53">
        <f t="shared" si="7"/>
        <v>45511</v>
      </c>
      <c r="S23" s="53">
        <f t="shared" si="7"/>
        <v>45512</v>
      </c>
      <c r="T23" s="53">
        <f t="shared" si="7"/>
        <v>45513</v>
      </c>
      <c r="U23" s="53">
        <f t="shared" si="7"/>
        <v>45514</v>
      </c>
      <c r="V23" s="54">
        <f t="shared" si="7"/>
        <v>45515</v>
      </c>
      <c r="W23" s="51"/>
      <c r="X23" s="52">
        <f>+AD22+1</f>
        <v>45537</v>
      </c>
      <c r="Y23" s="53">
        <f t="shared" si="8"/>
        <v>45538</v>
      </c>
      <c r="Z23" s="53">
        <f t="shared" si="8"/>
        <v>45539</v>
      </c>
      <c r="AA23" s="53">
        <f t="shared" si="8"/>
        <v>45540</v>
      </c>
      <c r="AB23" s="53">
        <f t="shared" si="8"/>
        <v>45541</v>
      </c>
      <c r="AC23" s="53">
        <f t="shared" si="8"/>
        <v>45542</v>
      </c>
      <c r="AD23" s="54">
        <f t="shared" si="8"/>
        <v>45543</v>
      </c>
      <c r="AE23" s="51"/>
      <c r="AF23" s="60"/>
      <c r="AG23" s="61"/>
      <c r="AH23" s="49"/>
    </row>
    <row r="24" spans="1:37" ht="20.25" thickBot="1" x14ac:dyDescent="0.5">
      <c r="A24" s="38"/>
      <c r="B24" s="38"/>
      <c r="C24" s="38"/>
      <c r="D24" s="38"/>
      <c r="F24" s="159"/>
      <c r="G24" s="51"/>
      <c r="H24" s="52">
        <f>+N23+1</f>
        <v>45488</v>
      </c>
      <c r="I24" s="53">
        <f t="shared" si="6"/>
        <v>45489</v>
      </c>
      <c r="J24" s="53">
        <f t="shared" si="6"/>
        <v>45490</v>
      </c>
      <c r="K24" s="53">
        <f t="shared" si="6"/>
        <v>45491</v>
      </c>
      <c r="L24" s="53">
        <f t="shared" si="6"/>
        <v>45492</v>
      </c>
      <c r="M24" s="53">
        <f t="shared" si="6"/>
        <v>45493</v>
      </c>
      <c r="N24" s="54">
        <f t="shared" si="6"/>
        <v>45494</v>
      </c>
      <c r="O24" s="51"/>
      <c r="P24" s="52">
        <f>+V23+1</f>
        <v>45516</v>
      </c>
      <c r="Q24" s="53">
        <f t="shared" si="7"/>
        <v>45517</v>
      </c>
      <c r="R24" s="53">
        <f t="shared" si="7"/>
        <v>45518</v>
      </c>
      <c r="S24" s="121">
        <f t="shared" si="7"/>
        <v>45519</v>
      </c>
      <c r="T24" s="53">
        <f t="shared" si="7"/>
        <v>45520</v>
      </c>
      <c r="U24" s="53">
        <f t="shared" si="7"/>
        <v>45521</v>
      </c>
      <c r="V24" s="54">
        <f t="shared" si="7"/>
        <v>45522</v>
      </c>
      <c r="W24" s="51"/>
      <c r="X24" s="52">
        <f>+AD23+1</f>
        <v>45544</v>
      </c>
      <c r="Y24" s="53">
        <f t="shared" si="8"/>
        <v>45545</v>
      </c>
      <c r="Z24" s="53">
        <f t="shared" si="8"/>
        <v>45546</v>
      </c>
      <c r="AA24" s="53">
        <f t="shared" si="8"/>
        <v>45547</v>
      </c>
      <c r="AB24" s="53">
        <f t="shared" si="8"/>
        <v>45548</v>
      </c>
      <c r="AC24" s="53">
        <f t="shared" si="8"/>
        <v>45549</v>
      </c>
      <c r="AD24" s="54">
        <f t="shared" si="8"/>
        <v>45550</v>
      </c>
      <c r="AE24" s="51"/>
      <c r="AF24" s="66"/>
      <c r="AG24" s="67"/>
      <c r="AH24" s="49"/>
    </row>
    <row r="25" spans="1:37" x14ac:dyDescent="0.45">
      <c r="A25" s="38"/>
      <c r="B25" s="38"/>
      <c r="C25" s="38"/>
      <c r="D25" s="38"/>
      <c r="F25" s="159"/>
      <c r="G25" s="51"/>
      <c r="H25" s="52">
        <f>+N24+1</f>
        <v>45495</v>
      </c>
      <c r="I25" s="53">
        <f t="shared" si="6"/>
        <v>45496</v>
      </c>
      <c r="J25" s="53">
        <f t="shared" si="6"/>
        <v>45497</v>
      </c>
      <c r="K25" s="53">
        <f t="shared" si="6"/>
        <v>45498</v>
      </c>
      <c r="L25" s="53">
        <f t="shared" si="6"/>
        <v>45499</v>
      </c>
      <c r="M25" s="53">
        <f t="shared" si="6"/>
        <v>45500</v>
      </c>
      <c r="N25" s="54">
        <f t="shared" si="6"/>
        <v>45501</v>
      </c>
      <c r="O25" s="51"/>
      <c r="P25" s="52">
        <f>+V24+1</f>
        <v>45523</v>
      </c>
      <c r="Q25" s="53">
        <f t="shared" si="7"/>
        <v>45524</v>
      </c>
      <c r="R25" s="53">
        <f t="shared" si="7"/>
        <v>45525</v>
      </c>
      <c r="S25" s="53">
        <f t="shared" si="7"/>
        <v>45526</v>
      </c>
      <c r="T25" s="53">
        <f t="shared" si="7"/>
        <v>45527</v>
      </c>
      <c r="U25" s="53">
        <f t="shared" si="7"/>
        <v>45528</v>
      </c>
      <c r="V25" s="54">
        <f t="shared" si="7"/>
        <v>45529</v>
      </c>
      <c r="W25" s="51"/>
      <c r="X25" s="52">
        <f>+AD24+1</f>
        <v>45551</v>
      </c>
      <c r="Y25" s="53">
        <f t="shared" si="8"/>
        <v>45552</v>
      </c>
      <c r="Z25" s="53">
        <f t="shared" si="8"/>
        <v>45553</v>
      </c>
      <c r="AA25" s="53">
        <f t="shared" si="8"/>
        <v>45554</v>
      </c>
      <c r="AB25" s="53">
        <f t="shared" si="8"/>
        <v>45555</v>
      </c>
      <c r="AC25" s="53">
        <f t="shared" si="8"/>
        <v>45556</v>
      </c>
      <c r="AD25" s="54">
        <f t="shared" si="8"/>
        <v>45557</v>
      </c>
      <c r="AE25" s="51"/>
      <c r="AF25" s="83" t="s">
        <v>50</v>
      </c>
      <c r="AG25" s="68"/>
      <c r="AH25" s="68"/>
      <c r="AI25" s="69"/>
      <c r="AK25" s="70"/>
    </row>
    <row r="26" spans="1:37" x14ac:dyDescent="0.45">
      <c r="A26" s="38"/>
      <c r="B26" s="38"/>
      <c r="C26" s="38"/>
      <c r="D26" s="38"/>
      <c r="F26" s="159"/>
      <c r="G26" s="51"/>
      <c r="H26" s="52">
        <f>+N25+1</f>
        <v>45502</v>
      </c>
      <c r="I26" s="53">
        <f t="shared" si="6"/>
        <v>45503</v>
      </c>
      <c r="J26" s="53">
        <f t="shared" si="6"/>
        <v>45504</v>
      </c>
      <c r="K26" s="53">
        <f t="shared" si="6"/>
        <v>45505</v>
      </c>
      <c r="L26" s="53">
        <f t="shared" si="6"/>
        <v>45506</v>
      </c>
      <c r="M26" s="53">
        <f t="shared" si="6"/>
        <v>45507</v>
      </c>
      <c r="N26" s="54">
        <f t="shared" si="6"/>
        <v>45508</v>
      </c>
      <c r="O26" s="51"/>
      <c r="P26" s="52">
        <f>+V25+1</f>
        <v>45530</v>
      </c>
      <c r="Q26" s="53">
        <f t="shared" si="7"/>
        <v>45531</v>
      </c>
      <c r="R26" s="53">
        <f t="shared" si="7"/>
        <v>45532</v>
      </c>
      <c r="S26" s="53">
        <f t="shared" si="7"/>
        <v>45533</v>
      </c>
      <c r="T26" s="53">
        <f t="shared" si="7"/>
        <v>45534</v>
      </c>
      <c r="U26" s="53">
        <f t="shared" si="7"/>
        <v>45535</v>
      </c>
      <c r="V26" s="54">
        <f t="shared" si="7"/>
        <v>45536</v>
      </c>
      <c r="W26" s="51"/>
      <c r="X26" s="52">
        <f>+AD25+1</f>
        <v>45558</v>
      </c>
      <c r="Y26" s="53">
        <f t="shared" si="8"/>
        <v>45559</v>
      </c>
      <c r="Z26" s="53">
        <f t="shared" si="8"/>
        <v>45560</v>
      </c>
      <c r="AA26" s="53">
        <f t="shared" si="8"/>
        <v>45561</v>
      </c>
      <c r="AB26" s="53">
        <f t="shared" si="8"/>
        <v>45562</v>
      </c>
      <c r="AC26" s="53">
        <f t="shared" si="8"/>
        <v>45563</v>
      </c>
      <c r="AD26" s="54">
        <f t="shared" si="8"/>
        <v>45564</v>
      </c>
      <c r="AE26" s="51"/>
      <c r="AF26" s="151" t="s">
        <v>56</v>
      </c>
      <c r="AG26" s="71" t="s">
        <v>5</v>
      </c>
      <c r="AH26" s="71" t="s">
        <v>6</v>
      </c>
      <c r="AI26" s="117" t="s">
        <v>0</v>
      </c>
    </row>
    <row r="27" spans="1:37" ht="20.25" thickBot="1" x14ac:dyDescent="0.5">
      <c r="A27" s="38"/>
      <c r="B27" s="38"/>
      <c r="C27" s="38"/>
      <c r="D27" s="38"/>
      <c r="F27" s="159"/>
      <c r="G27" s="51"/>
      <c r="H27" s="56">
        <f>+N26+1</f>
        <v>45509</v>
      </c>
      <c r="I27" s="57">
        <f t="shared" si="6"/>
        <v>45510</v>
      </c>
      <c r="J27" s="57">
        <f t="shared" si="6"/>
        <v>45511</v>
      </c>
      <c r="K27" s="57">
        <f t="shared" si="6"/>
        <v>45512</v>
      </c>
      <c r="L27" s="57">
        <f t="shared" si="6"/>
        <v>45513</v>
      </c>
      <c r="M27" s="57">
        <f t="shared" si="6"/>
        <v>45514</v>
      </c>
      <c r="N27" s="58">
        <f t="shared" si="6"/>
        <v>45515</v>
      </c>
      <c r="O27" s="51"/>
      <c r="P27" s="56">
        <f>+V26+1</f>
        <v>45537</v>
      </c>
      <c r="Q27" s="57">
        <f t="shared" si="7"/>
        <v>45538</v>
      </c>
      <c r="R27" s="57">
        <f t="shared" si="7"/>
        <v>45539</v>
      </c>
      <c r="S27" s="57">
        <f t="shared" si="7"/>
        <v>45540</v>
      </c>
      <c r="T27" s="57">
        <f t="shared" si="7"/>
        <v>45541</v>
      </c>
      <c r="U27" s="57">
        <f t="shared" si="7"/>
        <v>45542</v>
      </c>
      <c r="V27" s="58">
        <f t="shared" si="7"/>
        <v>45543</v>
      </c>
      <c r="W27" s="51"/>
      <c r="X27" s="56">
        <f>+AD26+1</f>
        <v>45565</v>
      </c>
      <c r="Y27" s="57">
        <f t="shared" si="8"/>
        <v>45566</v>
      </c>
      <c r="Z27" s="57">
        <f t="shared" si="8"/>
        <v>45567</v>
      </c>
      <c r="AA27" s="57">
        <f t="shared" si="8"/>
        <v>45568</v>
      </c>
      <c r="AB27" s="57">
        <f t="shared" si="8"/>
        <v>45569</v>
      </c>
      <c r="AC27" s="57">
        <f t="shared" si="8"/>
        <v>45570</v>
      </c>
      <c r="AD27" s="58">
        <f t="shared" si="8"/>
        <v>45571</v>
      </c>
      <c r="AE27" s="51"/>
      <c r="AF27" s="152"/>
      <c r="AG27" s="72">
        <v>45453</v>
      </c>
      <c r="AH27" s="72">
        <v>45453</v>
      </c>
      <c r="AI27" s="73">
        <v>1</v>
      </c>
    </row>
    <row r="28" spans="1:37" ht="20.25" thickBot="1" x14ac:dyDescent="0.5">
      <c r="A28" s="38"/>
      <c r="B28" s="38"/>
      <c r="C28" s="38"/>
      <c r="D28" s="38"/>
      <c r="F28" s="159"/>
      <c r="G28" s="51"/>
      <c r="H28" s="59"/>
      <c r="I28" s="59"/>
      <c r="J28" s="59"/>
      <c r="K28" s="59"/>
      <c r="L28" s="59"/>
      <c r="M28" s="59"/>
      <c r="N28" s="59"/>
      <c r="O28" s="51"/>
      <c r="P28" s="59"/>
      <c r="Q28" s="59"/>
      <c r="R28" s="59"/>
      <c r="S28" s="59"/>
      <c r="T28" s="59"/>
      <c r="U28" s="59"/>
      <c r="V28" s="59"/>
      <c r="W28" s="51"/>
      <c r="X28" s="59"/>
      <c r="Y28" s="59"/>
      <c r="Z28" s="59"/>
      <c r="AA28" s="59"/>
      <c r="AB28" s="59"/>
      <c r="AC28" s="59"/>
      <c r="AD28" s="59"/>
      <c r="AE28" s="51"/>
      <c r="AF28" s="152"/>
      <c r="AG28" s="72">
        <v>45523</v>
      </c>
      <c r="AH28" s="72">
        <v>45534</v>
      </c>
      <c r="AI28" s="73">
        <v>10</v>
      </c>
    </row>
    <row r="29" spans="1:37" x14ac:dyDescent="0.45">
      <c r="A29" s="38"/>
      <c r="B29" s="38"/>
      <c r="C29" s="38"/>
      <c r="D29" s="38"/>
      <c r="F29" s="159"/>
      <c r="G29" s="51"/>
      <c r="H29" s="154">
        <f>DATE($F$2,10,1)</f>
        <v>45566</v>
      </c>
      <c r="I29" s="155"/>
      <c r="J29" s="155"/>
      <c r="K29" s="155"/>
      <c r="L29" s="155"/>
      <c r="M29" s="155"/>
      <c r="N29" s="156"/>
      <c r="O29" s="51"/>
      <c r="P29" s="154">
        <f>DATE($F$2,11,1)</f>
        <v>45597</v>
      </c>
      <c r="Q29" s="155"/>
      <c r="R29" s="155"/>
      <c r="S29" s="155"/>
      <c r="T29" s="155"/>
      <c r="U29" s="155"/>
      <c r="V29" s="156"/>
      <c r="W29" s="51"/>
      <c r="X29" s="154">
        <f>DATE($F$2,12,1)</f>
        <v>45627</v>
      </c>
      <c r="Y29" s="155"/>
      <c r="Z29" s="155"/>
      <c r="AA29" s="155"/>
      <c r="AB29" s="155"/>
      <c r="AC29" s="155"/>
      <c r="AD29" s="156"/>
      <c r="AE29" s="51"/>
      <c r="AF29" s="152"/>
      <c r="AG29" s="72"/>
      <c r="AH29" s="72"/>
      <c r="AI29" s="73">
        <v>0</v>
      </c>
    </row>
    <row r="30" spans="1:37" s="50" customFormat="1" x14ac:dyDescent="0.45">
      <c r="A30" s="38"/>
      <c r="B30" s="38"/>
      <c r="C30" s="38"/>
      <c r="D30" s="38"/>
      <c r="F30" s="159"/>
      <c r="G30" s="43"/>
      <c r="H30" s="44" t="s">
        <v>34</v>
      </c>
      <c r="I30" s="45" t="s">
        <v>35</v>
      </c>
      <c r="J30" s="45" t="s">
        <v>35</v>
      </c>
      <c r="K30" s="45" t="s">
        <v>36</v>
      </c>
      <c r="L30" s="45" t="s">
        <v>37</v>
      </c>
      <c r="M30" s="45" t="s">
        <v>38</v>
      </c>
      <c r="N30" s="46" t="s">
        <v>39</v>
      </c>
      <c r="O30" s="43"/>
      <c r="P30" s="44" t="s">
        <v>34</v>
      </c>
      <c r="Q30" s="45" t="s">
        <v>35</v>
      </c>
      <c r="R30" s="45" t="s">
        <v>35</v>
      </c>
      <c r="S30" s="45" t="s">
        <v>36</v>
      </c>
      <c r="T30" s="45" t="s">
        <v>37</v>
      </c>
      <c r="U30" s="45" t="s">
        <v>38</v>
      </c>
      <c r="V30" s="46" t="s">
        <v>39</v>
      </c>
      <c r="W30" s="43"/>
      <c r="X30" s="44" t="s">
        <v>34</v>
      </c>
      <c r="Y30" s="45" t="s">
        <v>35</v>
      </c>
      <c r="Z30" s="45" t="s">
        <v>35</v>
      </c>
      <c r="AA30" s="45" t="s">
        <v>36</v>
      </c>
      <c r="AB30" s="45" t="s">
        <v>37</v>
      </c>
      <c r="AC30" s="45" t="s">
        <v>38</v>
      </c>
      <c r="AD30" s="46" t="s">
        <v>39</v>
      </c>
      <c r="AE30" s="43"/>
      <c r="AF30" s="152"/>
      <c r="AG30" s="72"/>
      <c r="AH30" s="72"/>
      <c r="AI30" s="73">
        <v>0</v>
      </c>
    </row>
    <row r="31" spans="1:37" x14ac:dyDescent="0.45">
      <c r="A31" s="38"/>
      <c r="B31" s="38"/>
      <c r="C31" s="38"/>
      <c r="D31" s="38"/>
      <c r="F31" s="159"/>
      <c r="G31" s="51"/>
      <c r="H31" s="52">
        <f>DATE($F$2,MONTH(H29),1-MOD(6+WEEKDAY(H29)-1,7))</f>
        <v>45565</v>
      </c>
      <c r="I31" s="53">
        <f t="shared" ref="I31:N35" si="9">+H31+1</f>
        <v>45566</v>
      </c>
      <c r="J31" s="53">
        <f t="shared" si="9"/>
        <v>45567</v>
      </c>
      <c r="K31" s="53">
        <f t="shared" si="9"/>
        <v>45568</v>
      </c>
      <c r="L31" s="53">
        <f t="shared" si="9"/>
        <v>45569</v>
      </c>
      <c r="M31" s="53">
        <f t="shared" si="9"/>
        <v>45570</v>
      </c>
      <c r="N31" s="54">
        <f t="shared" si="9"/>
        <v>45571</v>
      </c>
      <c r="O31" s="51"/>
      <c r="P31" s="52">
        <f>DATE($F$2,MONTH(P29),1-MOD(6+WEEKDAY(P29)-1,7))</f>
        <v>45593</v>
      </c>
      <c r="Q31" s="53">
        <f t="shared" ref="Q31:V35" si="10">+P31+1</f>
        <v>45594</v>
      </c>
      <c r="R31" s="53">
        <f t="shared" si="10"/>
        <v>45595</v>
      </c>
      <c r="S31" s="53">
        <f t="shared" si="10"/>
        <v>45596</v>
      </c>
      <c r="T31" s="121">
        <f t="shared" si="10"/>
        <v>45597</v>
      </c>
      <c r="U31" s="53">
        <f t="shared" si="10"/>
        <v>45598</v>
      </c>
      <c r="V31" s="54">
        <f t="shared" si="10"/>
        <v>45599</v>
      </c>
      <c r="W31" s="51"/>
      <c r="X31" s="52">
        <f>DATE($F$2,MONTH(X29),1-MOD(6+WEEKDAY(X29)-1,7))</f>
        <v>45621</v>
      </c>
      <c r="Y31" s="53">
        <f t="shared" ref="Y31:AD35" si="11">+X31+1</f>
        <v>45622</v>
      </c>
      <c r="Z31" s="53">
        <f t="shared" si="11"/>
        <v>45623</v>
      </c>
      <c r="AA31" s="53">
        <f t="shared" si="11"/>
        <v>45624</v>
      </c>
      <c r="AB31" s="53">
        <f t="shared" si="11"/>
        <v>45625</v>
      </c>
      <c r="AC31" s="53">
        <f t="shared" si="11"/>
        <v>45626</v>
      </c>
      <c r="AD31" s="54">
        <f t="shared" si="11"/>
        <v>45627</v>
      </c>
      <c r="AE31" s="51"/>
      <c r="AF31" s="152"/>
      <c r="AG31" s="72"/>
      <c r="AH31" s="72"/>
      <c r="AI31" s="73">
        <v>0</v>
      </c>
    </row>
    <row r="32" spans="1:37" x14ac:dyDescent="0.45">
      <c r="A32" s="38"/>
      <c r="B32" s="38"/>
      <c r="C32" s="38"/>
      <c r="D32" s="38"/>
      <c r="F32" s="159"/>
      <c r="G32" s="51"/>
      <c r="H32" s="52">
        <f>+N31+1</f>
        <v>45572</v>
      </c>
      <c r="I32" s="53">
        <f t="shared" si="9"/>
        <v>45573</v>
      </c>
      <c r="J32" s="53">
        <f t="shared" si="9"/>
        <v>45574</v>
      </c>
      <c r="K32" s="53">
        <f t="shared" si="9"/>
        <v>45575</v>
      </c>
      <c r="L32" s="53">
        <f t="shared" si="9"/>
        <v>45576</v>
      </c>
      <c r="M32" s="53">
        <f t="shared" si="9"/>
        <v>45577</v>
      </c>
      <c r="N32" s="54">
        <f t="shared" si="9"/>
        <v>45578</v>
      </c>
      <c r="O32" s="51"/>
      <c r="P32" s="52">
        <f>+V31+1</f>
        <v>45600</v>
      </c>
      <c r="Q32" s="53">
        <f t="shared" si="10"/>
        <v>45601</v>
      </c>
      <c r="R32" s="53">
        <f t="shared" si="10"/>
        <v>45602</v>
      </c>
      <c r="S32" s="53">
        <f t="shared" si="10"/>
        <v>45603</v>
      </c>
      <c r="T32" s="53">
        <f t="shared" si="10"/>
        <v>45604</v>
      </c>
      <c r="U32" s="53">
        <f t="shared" si="10"/>
        <v>45605</v>
      </c>
      <c r="V32" s="54">
        <f t="shared" si="10"/>
        <v>45606</v>
      </c>
      <c r="W32" s="51"/>
      <c r="X32" s="52">
        <f>+AD31+1</f>
        <v>45628</v>
      </c>
      <c r="Y32" s="53">
        <f t="shared" si="11"/>
        <v>45629</v>
      </c>
      <c r="Z32" s="53">
        <f t="shared" si="11"/>
        <v>45630</v>
      </c>
      <c r="AA32" s="53">
        <f t="shared" si="11"/>
        <v>45631</v>
      </c>
      <c r="AB32" s="53">
        <f t="shared" si="11"/>
        <v>45632</v>
      </c>
      <c r="AC32" s="53">
        <f t="shared" si="11"/>
        <v>45633</v>
      </c>
      <c r="AD32" s="54">
        <f t="shared" si="11"/>
        <v>45634</v>
      </c>
      <c r="AE32" s="51"/>
      <c r="AF32" s="152"/>
      <c r="AG32" s="72"/>
      <c r="AH32" s="72"/>
      <c r="AI32" s="73">
        <v>0</v>
      </c>
    </row>
    <row r="33" spans="1:36" x14ac:dyDescent="0.45">
      <c r="B33" s="38"/>
      <c r="C33" s="38"/>
      <c r="D33" s="38"/>
      <c r="F33" s="159"/>
      <c r="G33" s="51"/>
      <c r="H33" s="52">
        <f>+N32+1</f>
        <v>45579</v>
      </c>
      <c r="I33" s="53">
        <f t="shared" si="9"/>
        <v>45580</v>
      </c>
      <c r="J33" s="53">
        <f t="shared" si="9"/>
        <v>45581</v>
      </c>
      <c r="K33" s="53">
        <f t="shared" si="9"/>
        <v>45582</v>
      </c>
      <c r="L33" s="53">
        <f t="shared" si="9"/>
        <v>45583</v>
      </c>
      <c r="M33" s="53">
        <f t="shared" si="9"/>
        <v>45584</v>
      </c>
      <c r="N33" s="54">
        <f t="shared" si="9"/>
        <v>45585</v>
      </c>
      <c r="O33" s="51"/>
      <c r="P33" s="120">
        <f>+V32+1</f>
        <v>45607</v>
      </c>
      <c r="Q33" s="53">
        <f t="shared" si="10"/>
        <v>45608</v>
      </c>
      <c r="R33" s="53">
        <f t="shared" si="10"/>
        <v>45609</v>
      </c>
      <c r="S33" s="53">
        <f t="shared" si="10"/>
        <v>45610</v>
      </c>
      <c r="T33" s="53">
        <f t="shared" si="10"/>
        <v>45611</v>
      </c>
      <c r="U33" s="53">
        <f t="shared" si="10"/>
        <v>45612</v>
      </c>
      <c r="V33" s="54">
        <f t="shared" si="10"/>
        <v>45613</v>
      </c>
      <c r="W33" s="51"/>
      <c r="X33" s="52">
        <f>+AD32+1</f>
        <v>45635</v>
      </c>
      <c r="Y33" s="53">
        <f t="shared" si="11"/>
        <v>45636</v>
      </c>
      <c r="Z33" s="53">
        <f t="shared" si="11"/>
        <v>45637</v>
      </c>
      <c r="AA33" s="53">
        <f t="shared" si="11"/>
        <v>45638</v>
      </c>
      <c r="AB33" s="53">
        <f t="shared" si="11"/>
        <v>45639</v>
      </c>
      <c r="AC33" s="53">
        <f t="shared" si="11"/>
        <v>45640</v>
      </c>
      <c r="AD33" s="54">
        <f t="shared" si="11"/>
        <v>45641</v>
      </c>
      <c r="AE33" s="51"/>
      <c r="AF33" s="152"/>
      <c r="AG33" s="72"/>
      <c r="AH33" s="72"/>
      <c r="AI33" s="73">
        <v>0</v>
      </c>
    </row>
    <row r="34" spans="1:36" x14ac:dyDescent="0.45">
      <c r="B34" s="38"/>
      <c r="C34" s="38"/>
      <c r="D34" s="38"/>
      <c r="F34" s="159"/>
      <c r="G34" s="51"/>
      <c r="H34" s="52">
        <f>+N33+1</f>
        <v>45586</v>
      </c>
      <c r="I34" s="53">
        <f t="shared" si="9"/>
        <v>45587</v>
      </c>
      <c r="J34" s="53">
        <f t="shared" si="9"/>
        <v>45588</v>
      </c>
      <c r="K34" s="53">
        <f t="shared" si="9"/>
        <v>45589</v>
      </c>
      <c r="L34" s="53">
        <f t="shared" si="9"/>
        <v>45590</v>
      </c>
      <c r="M34" s="53">
        <f t="shared" si="9"/>
        <v>45591</v>
      </c>
      <c r="N34" s="54">
        <f t="shared" si="9"/>
        <v>45592</v>
      </c>
      <c r="O34" s="51"/>
      <c r="P34" s="52">
        <f>+V33+1</f>
        <v>45614</v>
      </c>
      <c r="Q34" s="53">
        <f t="shared" si="10"/>
        <v>45615</v>
      </c>
      <c r="R34" s="53">
        <f t="shared" si="10"/>
        <v>45616</v>
      </c>
      <c r="S34" s="53">
        <f t="shared" si="10"/>
        <v>45617</v>
      </c>
      <c r="T34" s="53">
        <f t="shared" si="10"/>
        <v>45618</v>
      </c>
      <c r="U34" s="53">
        <f t="shared" si="10"/>
        <v>45619</v>
      </c>
      <c r="V34" s="54">
        <f t="shared" si="10"/>
        <v>45620</v>
      </c>
      <c r="W34" s="51"/>
      <c r="X34" s="52">
        <f>+AD33+1</f>
        <v>45642</v>
      </c>
      <c r="Y34" s="53">
        <f t="shared" si="11"/>
        <v>45643</v>
      </c>
      <c r="Z34" s="53">
        <f t="shared" si="11"/>
        <v>45644</v>
      </c>
      <c r="AA34" s="53">
        <f t="shared" si="11"/>
        <v>45645</v>
      </c>
      <c r="AB34" s="53">
        <f t="shared" si="11"/>
        <v>45646</v>
      </c>
      <c r="AC34" s="53">
        <f t="shared" si="11"/>
        <v>45647</v>
      </c>
      <c r="AD34" s="54">
        <f t="shared" si="11"/>
        <v>45648</v>
      </c>
      <c r="AE34" s="51"/>
      <c r="AF34" s="152"/>
      <c r="AG34" s="72"/>
      <c r="AH34" s="72"/>
      <c r="AI34" s="73">
        <v>0</v>
      </c>
    </row>
    <row r="35" spans="1:36" x14ac:dyDescent="0.25">
      <c r="F35" s="159"/>
      <c r="G35" s="51"/>
      <c r="H35" s="52">
        <f>+N34+1</f>
        <v>45593</v>
      </c>
      <c r="I35" s="53">
        <f t="shared" si="9"/>
        <v>45594</v>
      </c>
      <c r="J35" s="53">
        <f t="shared" si="9"/>
        <v>45595</v>
      </c>
      <c r="K35" s="53">
        <f t="shared" si="9"/>
        <v>45596</v>
      </c>
      <c r="L35" s="53">
        <f t="shared" si="9"/>
        <v>45597</v>
      </c>
      <c r="M35" s="53">
        <f t="shared" si="9"/>
        <v>45598</v>
      </c>
      <c r="N35" s="54">
        <f t="shared" si="9"/>
        <v>45599</v>
      </c>
      <c r="O35" s="51"/>
      <c r="P35" s="52">
        <f>+V34+1</f>
        <v>45621</v>
      </c>
      <c r="Q35" s="53">
        <f t="shared" si="10"/>
        <v>45622</v>
      </c>
      <c r="R35" s="53">
        <f t="shared" si="10"/>
        <v>45623</v>
      </c>
      <c r="S35" s="53">
        <f t="shared" si="10"/>
        <v>45624</v>
      </c>
      <c r="T35" s="53">
        <f t="shared" si="10"/>
        <v>45625</v>
      </c>
      <c r="U35" s="53">
        <f t="shared" si="10"/>
        <v>45626</v>
      </c>
      <c r="V35" s="54">
        <f t="shared" si="10"/>
        <v>45627</v>
      </c>
      <c r="W35" s="51"/>
      <c r="X35" s="52">
        <f>+AD34+1</f>
        <v>45649</v>
      </c>
      <c r="Y35" s="53">
        <f t="shared" si="11"/>
        <v>45650</v>
      </c>
      <c r="Z35" s="121">
        <f t="shared" si="11"/>
        <v>45651</v>
      </c>
      <c r="AA35" s="53">
        <f t="shared" si="11"/>
        <v>45652</v>
      </c>
      <c r="AB35" s="53">
        <f t="shared" si="11"/>
        <v>45653</v>
      </c>
      <c r="AC35" s="53">
        <f t="shared" si="11"/>
        <v>45654</v>
      </c>
      <c r="AD35" s="54">
        <f t="shared" si="11"/>
        <v>45655</v>
      </c>
      <c r="AE35" s="51"/>
      <c r="AF35" s="152"/>
      <c r="AG35" s="72"/>
      <c r="AH35" s="72"/>
      <c r="AI35" s="73">
        <v>0</v>
      </c>
    </row>
    <row r="36" spans="1:36" ht="20.25" thickBot="1" x14ac:dyDescent="0.3">
      <c r="F36" s="160"/>
      <c r="G36" s="51"/>
      <c r="H36" s="56"/>
      <c r="I36" s="57"/>
      <c r="J36" s="57"/>
      <c r="K36" s="57"/>
      <c r="L36" s="57"/>
      <c r="M36" s="57"/>
      <c r="N36" s="58"/>
      <c r="O36" s="51"/>
      <c r="P36" s="56"/>
      <c r="Q36" s="57"/>
      <c r="R36" s="57"/>
      <c r="S36" s="57"/>
      <c r="T36" s="57"/>
      <c r="U36" s="57"/>
      <c r="V36" s="58"/>
      <c r="W36" s="51"/>
      <c r="X36" s="56">
        <f>+AD35+1</f>
        <v>45656</v>
      </c>
      <c r="Y36" s="57">
        <f>+X36+1</f>
        <v>45657</v>
      </c>
      <c r="Z36" s="57"/>
      <c r="AA36" s="57"/>
      <c r="AB36" s="57"/>
      <c r="AC36" s="57"/>
      <c r="AD36" s="58"/>
      <c r="AE36" s="51"/>
      <c r="AF36" s="153"/>
      <c r="AG36" s="74"/>
      <c r="AH36" s="74"/>
      <c r="AI36" s="75">
        <v>0</v>
      </c>
    </row>
    <row r="37" spans="1:36" x14ac:dyDescent="0.25">
      <c r="F37" s="39"/>
      <c r="H37" s="40"/>
      <c r="I37" s="40"/>
      <c r="J37" s="40"/>
      <c r="K37" s="40"/>
      <c r="L37" s="40"/>
      <c r="M37" s="40"/>
      <c r="N37" s="40"/>
      <c r="P37" s="40"/>
      <c r="Q37" s="40"/>
      <c r="R37" s="40"/>
      <c r="S37" s="40"/>
      <c r="T37" s="40"/>
      <c r="U37" s="40"/>
      <c r="V37" s="40"/>
      <c r="X37" s="40"/>
      <c r="Y37" s="40"/>
      <c r="Z37" s="40"/>
      <c r="AA37" s="40"/>
      <c r="AB37" s="40"/>
      <c r="AC37" s="40"/>
      <c r="AD37" s="40"/>
    </row>
    <row r="38" spans="1:36" x14ac:dyDescent="0.45">
      <c r="A38" s="38"/>
      <c r="F38" s="39"/>
      <c r="H38" s="40"/>
      <c r="I38" s="40"/>
      <c r="J38" s="40"/>
      <c r="K38" s="40"/>
      <c r="L38" s="40"/>
      <c r="M38" s="40"/>
      <c r="N38" s="40"/>
      <c r="P38" s="40"/>
      <c r="Q38" s="40"/>
      <c r="R38" s="40"/>
      <c r="S38" s="40"/>
      <c r="T38" s="40"/>
      <c r="U38" s="40"/>
      <c r="V38" s="40"/>
      <c r="X38" s="40"/>
      <c r="Y38" s="40"/>
      <c r="Z38" s="40"/>
      <c r="AA38" s="40"/>
      <c r="AB38" s="40"/>
      <c r="AC38" s="40"/>
      <c r="AD38" s="40"/>
    </row>
    <row r="39" spans="1:36" x14ac:dyDescent="0.45">
      <c r="A39" s="38"/>
      <c r="F39" s="39"/>
      <c r="H39" s="40"/>
      <c r="I39" s="40"/>
      <c r="J39" s="40"/>
      <c r="K39" s="40"/>
      <c r="L39" s="40"/>
      <c r="M39" s="40"/>
      <c r="N39" s="40"/>
      <c r="P39" s="40"/>
      <c r="Q39" s="40"/>
      <c r="R39" s="40"/>
      <c r="S39" s="40"/>
      <c r="T39" s="40"/>
      <c r="U39" s="40"/>
      <c r="V39" s="40"/>
      <c r="X39" s="40"/>
      <c r="Y39" s="40"/>
      <c r="Z39" s="40"/>
      <c r="AA39" s="40"/>
      <c r="AB39" s="40"/>
      <c r="AC39" s="40"/>
      <c r="AD39" s="40"/>
    </row>
    <row r="40" spans="1:36" x14ac:dyDescent="0.25">
      <c r="F40" s="39"/>
      <c r="H40" s="40"/>
      <c r="I40" s="40"/>
      <c r="J40" s="40"/>
      <c r="K40" s="40"/>
      <c r="L40" s="40"/>
      <c r="M40" s="40"/>
      <c r="N40" s="40"/>
      <c r="P40" s="40"/>
      <c r="Q40" s="40"/>
      <c r="R40" s="40"/>
      <c r="S40" s="40"/>
      <c r="T40" s="40"/>
      <c r="U40" s="40"/>
      <c r="V40" s="40"/>
      <c r="X40" s="40"/>
      <c r="Y40" s="40"/>
      <c r="Z40" s="40"/>
      <c r="AA40" s="40"/>
      <c r="AB40" s="40"/>
      <c r="AC40" s="40"/>
      <c r="AD40" s="40"/>
    </row>
    <row r="41" spans="1:36" x14ac:dyDescent="0.25">
      <c r="F41" s="39"/>
      <c r="H41" s="40"/>
      <c r="I41" s="40"/>
      <c r="J41" s="40"/>
      <c r="K41" s="40"/>
      <c r="L41" s="40"/>
      <c r="M41" s="40"/>
      <c r="N41" s="40"/>
      <c r="P41" s="40"/>
      <c r="Q41" s="40"/>
      <c r="R41" s="40"/>
      <c r="S41" s="40"/>
      <c r="T41" s="40"/>
      <c r="U41" s="40"/>
      <c r="V41" s="40"/>
      <c r="X41" s="40"/>
      <c r="Y41" s="40"/>
      <c r="Z41" s="40"/>
      <c r="AA41" s="40"/>
      <c r="AB41" s="40"/>
      <c r="AC41" s="40"/>
      <c r="AD41" s="40"/>
    </row>
    <row r="42" spans="1:36" x14ac:dyDescent="0.25">
      <c r="F42" s="39"/>
      <c r="H42" s="40">
        <f>+N35+1</f>
        <v>45600</v>
      </c>
      <c r="I42" s="40">
        <f t="shared" ref="I42:N42" si="12">+H42+1</f>
        <v>45601</v>
      </c>
      <c r="J42" s="40">
        <f t="shared" si="12"/>
        <v>45602</v>
      </c>
      <c r="K42" s="40">
        <f t="shared" si="12"/>
        <v>45603</v>
      </c>
      <c r="L42" s="40">
        <f t="shared" si="12"/>
        <v>45604</v>
      </c>
      <c r="M42" s="40">
        <f t="shared" si="12"/>
        <v>45605</v>
      </c>
      <c r="N42" s="40">
        <f t="shared" si="12"/>
        <v>45606</v>
      </c>
      <c r="P42" s="40">
        <f>+V35+1</f>
        <v>45628</v>
      </c>
      <c r="Q42" s="40">
        <f t="shared" ref="Q42:V42" si="13">+P42+1</f>
        <v>45629</v>
      </c>
      <c r="R42" s="40">
        <f t="shared" si="13"/>
        <v>45630</v>
      </c>
      <c r="S42" s="40">
        <f t="shared" si="13"/>
        <v>45631</v>
      </c>
      <c r="T42" s="40">
        <f t="shared" si="13"/>
        <v>45632</v>
      </c>
      <c r="U42" s="40">
        <f t="shared" si="13"/>
        <v>45633</v>
      </c>
      <c r="V42" s="40">
        <f t="shared" si="13"/>
        <v>45634</v>
      </c>
      <c r="Z42" s="40">
        <f>+Y36+1</f>
        <v>45658</v>
      </c>
      <c r="AA42" s="40">
        <f>+Z42+1</f>
        <v>45659</v>
      </c>
      <c r="AB42" s="40">
        <f>+AA42+1</f>
        <v>45660</v>
      </c>
      <c r="AC42" s="40">
        <f>+AB42+1</f>
        <v>45661</v>
      </c>
      <c r="AD42" s="40">
        <f>+AC42+1</f>
        <v>45662</v>
      </c>
    </row>
    <row r="44" spans="1:36" x14ac:dyDescent="0.25">
      <c r="AJ44" s="42"/>
    </row>
  </sheetData>
  <dataConsolidate/>
  <mergeCells count="15">
    <mergeCell ref="AF26:AF36"/>
    <mergeCell ref="B1:D2"/>
    <mergeCell ref="F2:F36"/>
    <mergeCell ref="H2:N2"/>
    <mergeCell ref="P2:V2"/>
    <mergeCell ref="X2:AD2"/>
    <mergeCell ref="H11:N11"/>
    <mergeCell ref="P11:V11"/>
    <mergeCell ref="X11:AD11"/>
    <mergeCell ref="H20:N20"/>
    <mergeCell ref="P20:V20"/>
    <mergeCell ref="X20:AD20"/>
    <mergeCell ref="H29:N29"/>
    <mergeCell ref="P29:V29"/>
    <mergeCell ref="X29:AD29"/>
  </mergeCells>
  <conditionalFormatting sqref="H4:N9">
    <cfRule type="expression" dxfId="225" priority="2" stopIfTrue="1">
      <formula>MONTH(H4)&lt;&gt;MONTH($H$2)</formula>
    </cfRule>
  </conditionalFormatting>
  <conditionalFormatting sqref="H13:N18">
    <cfRule type="expression" dxfId="224" priority="11" stopIfTrue="1">
      <formula>MONTH(H13)&lt;&gt;MONTH($H$11)</formula>
    </cfRule>
  </conditionalFormatting>
  <conditionalFormatting sqref="H22:N27">
    <cfRule type="expression" dxfId="223" priority="8" stopIfTrue="1">
      <formula>MONTH(H22)&lt;&gt;MONTH($H$20)</formula>
    </cfRule>
  </conditionalFormatting>
  <conditionalFormatting sqref="H31:N42">
    <cfRule type="expression" dxfId="222" priority="5" stopIfTrue="1">
      <formula>MONTH(H31)&lt;&gt;MONTH($H$29)</formula>
    </cfRule>
  </conditionalFormatting>
  <conditionalFormatting sqref="P4:V9">
    <cfRule type="expression" dxfId="221" priority="1" stopIfTrue="1">
      <formula>MONTH(P4)&lt;&gt;MONTH($P$2)</formula>
    </cfRule>
  </conditionalFormatting>
  <conditionalFormatting sqref="P13:V18">
    <cfRule type="expression" dxfId="220" priority="10" stopIfTrue="1">
      <formula>MONTH(P13)&lt;&gt;MONTH($P$11)</formula>
    </cfRule>
  </conditionalFormatting>
  <conditionalFormatting sqref="P22:V27">
    <cfRule type="expression" dxfId="219" priority="7" stopIfTrue="1">
      <formula>MONTH(P22)&lt;&gt;MONTH($P$20)</formula>
    </cfRule>
  </conditionalFormatting>
  <conditionalFormatting sqref="P31:V42">
    <cfRule type="expression" dxfId="218" priority="4" stopIfTrue="1">
      <formula>MONTH(P31)&lt;&gt;MONTH($P$29)</formula>
    </cfRule>
  </conditionalFormatting>
  <conditionalFormatting sqref="X4:AD9">
    <cfRule type="expression" dxfId="217" priority="12" stopIfTrue="1">
      <formula>MONTH(X4)&lt;&gt;MONTH($X$2)</formula>
    </cfRule>
  </conditionalFormatting>
  <conditionalFormatting sqref="X13:AD18">
    <cfRule type="expression" dxfId="216" priority="9" stopIfTrue="1">
      <formula>MONTH(X13)&lt;&gt;MONTH($X$11)</formula>
    </cfRule>
  </conditionalFormatting>
  <conditionalFormatting sqref="X22:AD27">
    <cfRule type="expression" dxfId="215" priority="6" stopIfTrue="1">
      <formula>MONTH(X22)&lt;&gt;MONTH($X$20)</formula>
    </cfRule>
  </conditionalFormatting>
  <conditionalFormatting sqref="Z42:AD42 X31:AD41">
    <cfRule type="expression" dxfId="214" priority="3" stopIfTrue="1">
      <formula>MONTH(X31)&lt;&gt;MONTH($X$29)</formula>
    </cfRule>
  </conditionalFormatting>
  <conditionalFormatting sqref="X4:AD9 H13:N18 P13:V18 X13:AD18 H22:N27 P22:V27 X22:AD27 H31:N42 P31:V42 H4:N9 P4:V9 Z42:AD42 X31:AD41">
    <cfRule type="cellIs" dxfId="213" priority="442" operator="equal">
      <formula>$AG$3</formula>
    </cfRule>
    <cfRule type="cellIs" dxfId="212" priority="443" operator="equal">
      <formula>#REF!</formula>
    </cfRule>
    <cfRule type="cellIs" dxfId="211" priority="444" operator="equal">
      <formula>#REF!</formula>
    </cfRule>
    <cfRule type="cellIs" dxfId="210" priority="445" operator="equal">
      <formula>$AG$4</formula>
    </cfRule>
    <cfRule type="cellIs" dxfId="209" priority="446" operator="equal">
      <formula>$AG$5</formula>
    </cfRule>
    <cfRule type="cellIs" dxfId="208" priority="447" operator="equal">
      <formula>$AG$6</formula>
    </cfRule>
    <cfRule type="cellIs" dxfId="207" priority="448" operator="equal">
      <formula>#REF!</formula>
    </cfRule>
    <cfRule type="cellIs" dxfId="206" priority="449" operator="equal">
      <formula>$AG$7</formula>
    </cfRule>
    <cfRule type="cellIs" dxfId="205" priority="450" operator="equal">
      <formula>#REF!</formula>
    </cfRule>
    <cfRule type="cellIs" dxfId="204" priority="451" operator="equal">
      <formula>#REF!</formula>
    </cfRule>
    <cfRule type="cellIs" dxfId="203" priority="452" operator="equal">
      <formula>#REF!</formula>
    </cfRule>
    <cfRule type="cellIs" dxfId="202" priority="453" operator="equal">
      <formula>#REF!</formula>
    </cfRule>
    <cfRule type="cellIs" dxfId="201" priority="454" operator="equal">
      <formula>#REF!</formula>
    </cfRule>
    <cfRule type="cellIs" dxfId="200" priority="455" operator="equal">
      <formula>#REF!</formula>
    </cfRule>
    <cfRule type="cellIs" dxfId="199" priority="456" operator="equal">
      <formula>$AG$8</formula>
    </cfRule>
    <cfRule type="cellIs" dxfId="198" priority="457" operator="equal">
      <formula>#REF!</formula>
    </cfRule>
    <cfRule type="cellIs" dxfId="197" priority="458" operator="equal">
      <formula>$AG$9</formula>
    </cfRule>
    <cfRule type="cellIs" dxfId="196" priority="459" operator="equal">
      <formula>#REF!</formula>
    </cfRule>
    <cfRule type="cellIs" dxfId="195" priority="460" operator="equal">
      <formula>$AG$10</formula>
    </cfRule>
    <cfRule type="cellIs" dxfId="194" priority="461" operator="equal">
      <formula>$AG$11</formula>
    </cfRule>
    <cfRule type="cellIs" dxfId="193" priority="462" operator="equal">
      <formula>$AG$12</formula>
    </cfRule>
    <cfRule type="cellIs" dxfId="192" priority="463" operator="equal">
      <formula>$AG$14</formula>
    </cfRule>
    <cfRule type="cellIs" dxfId="191" priority="464" operator="equal">
      <formula>#REF!</formula>
    </cfRule>
    <cfRule type="cellIs" dxfId="190" priority="465" operator="equal">
      <formula>#REF!</formula>
    </cfRule>
    <cfRule type="cellIs" dxfId="189" priority="466" operator="equal">
      <formula>#REF!</formula>
    </cfRule>
    <cfRule type="cellIs" dxfId="188" priority="467" operator="equal">
      <formula>#REF!</formula>
    </cfRule>
    <cfRule type="cellIs" dxfId="187" priority="468" operator="equal">
      <formula>#REF!</formula>
    </cfRule>
    <cfRule type="cellIs" dxfId="186" priority="469" operator="equal">
      <formula>#REF!</formula>
    </cfRule>
    <cfRule type="cellIs" dxfId="185" priority="470" operator="equal">
      <formula>#REF!</formula>
    </cfRule>
    <cfRule type="cellIs" dxfId="184" priority="471" operator="between">
      <formula>$AG$27</formula>
      <formula>$AH$27</formula>
    </cfRule>
    <cfRule type="cellIs" dxfId="183" priority="472" operator="between">
      <formula>$AG$28</formula>
      <formula>$AH$28</formula>
    </cfRule>
    <cfRule type="cellIs" dxfId="182" priority="473" operator="between">
      <formula>$AG$29</formula>
      <formula>$AH$29</formula>
    </cfRule>
    <cfRule type="cellIs" dxfId="181" priority="474" operator="between">
      <formula>$AG$36</formula>
      <formula>$AH$36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1" max="1048575" man="1"/>
    <brk id="34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CD36-1F8F-4106-B2D0-B256CD39C869}">
  <sheetPr codeName="Feuil20">
    <tabColor rgb="FFCC99FF"/>
    <pageSetUpPr fitToPage="1"/>
  </sheetPr>
  <dimension ref="A1:AK44"/>
  <sheetViews>
    <sheetView showGridLines="0" zoomScale="70" zoomScaleNormal="70" zoomScaleSheetLayoutView="70" zoomScalePageLayoutView="40" workbookViewId="0">
      <selection activeCell="B1" sqref="B1:D2"/>
    </sheetView>
  </sheetViews>
  <sheetFormatPr baseColWidth="10" defaultColWidth="9.140625" defaultRowHeight="19.5" x14ac:dyDescent="0.25"/>
  <cols>
    <col min="1" max="5" width="15.7109375" style="37" customWidth="1"/>
    <col min="6" max="6" width="13.140625" style="37" customWidth="1"/>
    <col min="7" max="31" width="5.28515625" style="37" customWidth="1"/>
    <col min="32" max="32" width="30.7109375" style="37" customWidth="1"/>
    <col min="33" max="33" width="15.7109375" style="41" customWidth="1"/>
    <col min="34" max="35" width="15.7109375" style="37" customWidth="1"/>
    <col min="36" max="38" width="16.85546875" style="37" customWidth="1"/>
    <col min="39" max="16384" width="9.140625" style="37"/>
  </cols>
  <sheetData>
    <row r="1" spans="1:36" ht="20.25" thickBot="1" x14ac:dyDescent="0.3">
      <c r="B1" s="164" t="s">
        <v>63</v>
      </c>
      <c r="C1" s="164"/>
      <c r="D1" s="164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6" ht="19.5" customHeight="1" x14ac:dyDescent="0.45">
      <c r="A2" s="38"/>
      <c r="B2" s="164"/>
      <c r="C2" s="164"/>
      <c r="D2" s="164"/>
      <c r="F2" s="158">
        <v>2024</v>
      </c>
      <c r="G2" s="51"/>
      <c r="H2" s="154">
        <f>DATE($F$2,1,1)</f>
        <v>45292</v>
      </c>
      <c r="I2" s="155"/>
      <c r="J2" s="155"/>
      <c r="K2" s="155"/>
      <c r="L2" s="155"/>
      <c r="M2" s="155"/>
      <c r="N2" s="156"/>
      <c r="O2" s="51"/>
      <c r="P2" s="154">
        <f>DATE($F$2,2,1)</f>
        <v>45323</v>
      </c>
      <c r="Q2" s="155"/>
      <c r="R2" s="155"/>
      <c r="S2" s="155"/>
      <c r="T2" s="155"/>
      <c r="U2" s="155"/>
      <c r="V2" s="156"/>
      <c r="W2" s="51"/>
      <c r="X2" s="154">
        <f>DATE($F$2,3,1)</f>
        <v>45352</v>
      </c>
      <c r="Y2" s="155"/>
      <c r="Z2" s="155"/>
      <c r="AA2" s="155"/>
      <c r="AB2" s="155"/>
      <c r="AC2" s="155"/>
      <c r="AD2" s="156"/>
      <c r="AE2" s="51"/>
      <c r="AF2" s="84" t="s">
        <v>54</v>
      </c>
      <c r="AG2" s="77"/>
      <c r="AH2" s="43"/>
    </row>
    <row r="3" spans="1:36" s="50" customFormat="1" x14ac:dyDescent="0.45">
      <c r="A3" s="38"/>
      <c r="B3" s="134" t="s">
        <v>52</v>
      </c>
      <c r="C3" s="135" t="s">
        <v>2</v>
      </c>
      <c r="D3" s="135" t="s">
        <v>3</v>
      </c>
      <c r="F3" s="159"/>
      <c r="G3" s="43"/>
      <c r="H3" s="44" t="s">
        <v>34</v>
      </c>
      <c r="I3" s="45" t="s">
        <v>35</v>
      </c>
      <c r="J3" s="45" t="s">
        <v>35</v>
      </c>
      <c r="K3" s="45" t="s">
        <v>36</v>
      </c>
      <c r="L3" s="45" t="s">
        <v>37</v>
      </c>
      <c r="M3" s="45" t="s">
        <v>38</v>
      </c>
      <c r="N3" s="46" t="s">
        <v>39</v>
      </c>
      <c r="O3" s="43"/>
      <c r="P3" s="44" t="s">
        <v>34</v>
      </c>
      <c r="Q3" s="45" t="s">
        <v>35</v>
      </c>
      <c r="R3" s="45" t="s">
        <v>35</v>
      </c>
      <c r="S3" s="45" t="s">
        <v>36</v>
      </c>
      <c r="T3" s="45" t="s">
        <v>37</v>
      </c>
      <c r="U3" s="45" t="s">
        <v>38</v>
      </c>
      <c r="V3" s="46" t="s">
        <v>39</v>
      </c>
      <c r="W3" s="43"/>
      <c r="X3" s="44" t="s">
        <v>34</v>
      </c>
      <c r="Y3" s="45" t="s">
        <v>35</v>
      </c>
      <c r="Z3" s="45" t="s">
        <v>35</v>
      </c>
      <c r="AA3" s="45" t="s">
        <v>36</v>
      </c>
      <c r="AB3" s="45" t="s">
        <v>37</v>
      </c>
      <c r="AC3" s="45" t="s">
        <v>38</v>
      </c>
      <c r="AD3" s="46" t="s">
        <v>39</v>
      </c>
      <c r="AE3" s="43"/>
      <c r="AF3" s="47" t="s">
        <v>40</v>
      </c>
      <c r="AG3" s="48">
        <f>+DATE(ANNEE,1,1)</f>
        <v>45292</v>
      </c>
      <c r="AH3" s="49"/>
    </row>
    <row r="4" spans="1:36" x14ac:dyDescent="0.45">
      <c r="A4" s="92">
        <v>45292</v>
      </c>
      <c r="B4" s="125">
        <v>16</v>
      </c>
      <c r="C4" s="126">
        <f>IF(MONTH(AG27)=1,AI27,0)
+IF(MONTH(AG28)=1,AI28,0)
+IF(MONTH(AG29)=1,AI29,0)
+IF(MONTH(AG30)=1,AI30,0)
+IF(MONTH(AG31)=1,AI31,0)
+IF(MONTH(AG32)=1,AI32,0)
+IF(MONTH(AG33)=1,AI33,0)
+IF(MONTH(AG34)=1,AI34,0)
+IF(MONTH(AG35)=1,AI35,0)
+IF(MONTH(AG36)=1,AI36,0)</f>
        <v>0</v>
      </c>
      <c r="D4" s="127">
        <v>12</v>
      </c>
      <c r="E4" s="55"/>
      <c r="F4" s="159"/>
      <c r="G4" s="51"/>
      <c r="H4" s="120">
        <f>DATE($F$2,MONTH(H2),1-MOD(6+WEEKDAY(H2)-1,7))</f>
        <v>45292</v>
      </c>
      <c r="I4" s="53">
        <f t="shared" ref="I4:N9" si="0">+H4+1</f>
        <v>45293</v>
      </c>
      <c r="J4" s="53">
        <f t="shared" si="0"/>
        <v>45294</v>
      </c>
      <c r="K4" s="53">
        <f t="shared" si="0"/>
        <v>45295</v>
      </c>
      <c r="L4" s="53">
        <f t="shared" si="0"/>
        <v>45296</v>
      </c>
      <c r="M4" s="53">
        <f t="shared" si="0"/>
        <v>45297</v>
      </c>
      <c r="N4" s="54">
        <f t="shared" si="0"/>
        <v>45298</v>
      </c>
      <c r="O4" s="51"/>
      <c r="P4" s="52">
        <f>DATE($F$2,MONTH(P2),1-MOD(6+WEEKDAY(P2)-1,7))</f>
        <v>45320</v>
      </c>
      <c r="Q4" s="53">
        <f t="shared" ref="Q4:V9" si="1">+P4+1</f>
        <v>45321</v>
      </c>
      <c r="R4" s="53">
        <f t="shared" si="1"/>
        <v>45322</v>
      </c>
      <c r="S4" s="53">
        <f t="shared" si="1"/>
        <v>45323</v>
      </c>
      <c r="T4" s="53">
        <f t="shared" si="1"/>
        <v>45324</v>
      </c>
      <c r="U4" s="53">
        <f t="shared" si="1"/>
        <v>45325</v>
      </c>
      <c r="V4" s="54">
        <f t="shared" si="1"/>
        <v>45326</v>
      </c>
      <c r="W4" s="51"/>
      <c r="X4" s="52">
        <f>DATE($F$2,MONTH(X2),1-MOD(6+WEEKDAY(X2)-1,7))</f>
        <v>45348</v>
      </c>
      <c r="Y4" s="53">
        <f t="shared" ref="Y4:AD9" si="2">+X4+1</f>
        <v>45349</v>
      </c>
      <c r="Z4" s="53">
        <f t="shared" si="2"/>
        <v>45350</v>
      </c>
      <c r="AA4" s="53">
        <f t="shared" si="2"/>
        <v>45351</v>
      </c>
      <c r="AB4" s="53">
        <f t="shared" si="2"/>
        <v>45352</v>
      </c>
      <c r="AC4" s="53">
        <f t="shared" si="2"/>
        <v>45353</v>
      </c>
      <c r="AD4" s="54">
        <f t="shared" si="2"/>
        <v>45354</v>
      </c>
      <c r="AE4" s="51"/>
      <c r="AF4" s="47" t="s">
        <v>41</v>
      </c>
      <c r="AG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H4" s="49"/>
    </row>
    <row r="5" spans="1:36" x14ac:dyDescent="0.45">
      <c r="A5" s="93">
        <v>45323</v>
      </c>
      <c r="B5" s="114">
        <v>15</v>
      </c>
      <c r="C5" s="30">
        <f>IF(MONTH(AG27)=2,AI27,0)
+IF(MONTH(AG28)=2,AI28,0)
+IF(MONTH(AG29)=2,AI29,0)
+IF(MONTH(AG30)=2,AI30,0)
+IF(MONTH(AG31)=2,AI31,0)
+IF(MONTH(AG32)=2,AI32,0)
+IF(MONTH(AG33)=2,AI33,0)
+IF(MONTH(AG34)=2,AI34,0)
+IF(MONTH(AG35)=2,AI35,0)
+IF(MONTH(AG36)=2,AI36,0)</f>
        <v>0</v>
      </c>
      <c r="D5" s="25">
        <v>12</v>
      </c>
      <c r="E5" s="55"/>
      <c r="F5" s="159"/>
      <c r="G5" s="51"/>
      <c r="H5" s="52">
        <f>+N4+1</f>
        <v>45299</v>
      </c>
      <c r="I5" s="53">
        <f t="shared" si="0"/>
        <v>45300</v>
      </c>
      <c r="J5" s="53">
        <f t="shared" si="0"/>
        <v>45301</v>
      </c>
      <c r="K5" s="53">
        <f t="shared" si="0"/>
        <v>45302</v>
      </c>
      <c r="L5" s="53">
        <f t="shared" si="0"/>
        <v>45303</v>
      </c>
      <c r="M5" s="53">
        <f t="shared" si="0"/>
        <v>45304</v>
      </c>
      <c r="N5" s="54">
        <f t="shared" si="0"/>
        <v>45305</v>
      </c>
      <c r="O5" s="51"/>
      <c r="P5" s="52">
        <f>+V4+1</f>
        <v>45327</v>
      </c>
      <c r="Q5" s="53">
        <f t="shared" si="1"/>
        <v>45328</v>
      </c>
      <c r="R5" s="53">
        <f t="shared" si="1"/>
        <v>45329</v>
      </c>
      <c r="S5" s="53">
        <f t="shared" si="1"/>
        <v>45330</v>
      </c>
      <c r="T5" s="53">
        <f t="shared" si="1"/>
        <v>45331</v>
      </c>
      <c r="U5" s="53">
        <f t="shared" si="1"/>
        <v>45332</v>
      </c>
      <c r="V5" s="54">
        <f t="shared" si="1"/>
        <v>45333</v>
      </c>
      <c r="W5" s="51"/>
      <c r="X5" s="52">
        <f>+AD4+1</f>
        <v>45355</v>
      </c>
      <c r="Y5" s="53">
        <f t="shared" si="2"/>
        <v>45356</v>
      </c>
      <c r="Z5" s="53">
        <f t="shared" si="2"/>
        <v>45357</v>
      </c>
      <c r="AA5" s="53">
        <f t="shared" si="2"/>
        <v>45358</v>
      </c>
      <c r="AB5" s="53">
        <f t="shared" si="2"/>
        <v>45359</v>
      </c>
      <c r="AC5" s="53">
        <f t="shared" si="2"/>
        <v>45360</v>
      </c>
      <c r="AD5" s="54">
        <f t="shared" si="2"/>
        <v>45361</v>
      </c>
      <c r="AE5" s="51"/>
      <c r="AF5" s="47" t="s">
        <v>42</v>
      </c>
      <c r="AG5" s="48">
        <f>+DATE(ANNEE,5,1)</f>
        <v>45413</v>
      </c>
      <c r="AH5" s="49"/>
    </row>
    <row r="6" spans="1:36" x14ac:dyDescent="0.45">
      <c r="A6" s="92">
        <v>45352</v>
      </c>
      <c r="B6" s="114">
        <v>13</v>
      </c>
      <c r="C6" s="30">
        <f>IF(MONTH(AG27)=3,AI27,0)
+IF(MONTH(AG28)=3,AI28,0)
+IF(MONTH(AG29)=3,AI29,0)
+IF(MONTH(AG30)=3,AI30,0)
+IF(MONTH(AG31)=3,AI31,0)
+IF(MONTH(AG32)=3,AI32,0)
+IF(MONTH(AG33)=3,AI33,0)
+IF(MONTH(AG34)=3,AI34,0)
+IF(MONTH(AG35)=3,AI35,0)
+IF(MONTH(AG36)=3,AI36,0)</f>
        <v>0</v>
      </c>
      <c r="D6" s="25">
        <v>9</v>
      </c>
      <c r="F6" s="159"/>
      <c r="G6" s="51"/>
      <c r="H6" s="52">
        <f>+N5+1</f>
        <v>45306</v>
      </c>
      <c r="I6" s="53">
        <f t="shared" si="0"/>
        <v>45307</v>
      </c>
      <c r="J6" s="53">
        <f t="shared" si="0"/>
        <v>45308</v>
      </c>
      <c r="K6" s="53">
        <f t="shared" si="0"/>
        <v>45309</v>
      </c>
      <c r="L6" s="53">
        <f t="shared" si="0"/>
        <v>45310</v>
      </c>
      <c r="M6" s="53">
        <f t="shared" si="0"/>
        <v>45311</v>
      </c>
      <c r="N6" s="54">
        <f t="shared" si="0"/>
        <v>45312</v>
      </c>
      <c r="O6" s="51"/>
      <c r="P6" s="52">
        <f>+V5+1</f>
        <v>45334</v>
      </c>
      <c r="Q6" s="53">
        <f t="shared" si="1"/>
        <v>45335</v>
      </c>
      <c r="R6" s="53">
        <f t="shared" si="1"/>
        <v>45336</v>
      </c>
      <c r="S6" s="53">
        <f t="shared" si="1"/>
        <v>45337</v>
      </c>
      <c r="T6" s="53">
        <f t="shared" si="1"/>
        <v>45338</v>
      </c>
      <c r="U6" s="53">
        <f t="shared" si="1"/>
        <v>45339</v>
      </c>
      <c r="V6" s="54">
        <f t="shared" si="1"/>
        <v>45340</v>
      </c>
      <c r="W6" s="51"/>
      <c r="X6" s="52">
        <f>+AD5+1</f>
        <v>45362</v>
      </c>
      <c r="Y6" s="53">
        <f t="shared" si="2"/>
        <v>45363</v>
      </c>
      <c r="Z6" s="53">
        <f t="shared" si="2"/>
        <v>45364</v>
      </c>
      <c r="AA6" s="53">
        <f t="shared" si="2"/>
        <v>45365</v>
      </c>
      <c r="AB6" s="53">
        <f t="shared" si="2"/>
        <v>45366</v>
      </c>
      <c r="AC6" s="53">
        <f t="shared" si="2"/>
        <v>45367</v>
      </c>
      <c r="AD6" s="54">
        <f t="shared" si="2"/>
        <v>45368</v>
      </c>
      <c r="AE6" s="51"/>
      <c r="AF6" s="47" t="s">
        <v>43</v>
      </c>
      <c r="AG6" s="48">
        <f>+DATE(ANNEE,5,8)</f>
        <v>45420</v>
      </c>
      <c r="AH6" s="49"/>
    </row>
    <row r="7" spans="1:36" x14ac:dyDescent="0.45">
      <c r="A7" s="93">
        <v>45383</v>
      </c>
      <c r="B7" s="114">
        <v>17</v>
      </c>
      <c r="C7" s="30">
        <f>IF(MONTH(AG27)=4,AI27,0)
+IF(MONTH(AG28)=4,AI28,0)
+IF(MONTH(AG29)=4,AI29,0)
+IF(MONTH(AG30)=4,AI30,0)
+IF(MONTH(AG31)=4,AI31,0)
+IF(MONTH(AG32)=4,AI32,0)
+IF(MONTH(AG33)=4,AI33,0)
+IF(MONTH(AG34)=4,AI34,0)
+IF(MONTH(AG35)=4,AI35,0)
+IF(MONTH(AG36)=4,AI36,0)</f>
        <v>0</v>
      </c>
      <c r="D7" s="25">
        <v>13</v>
      </c>
      <c r="F7" s="159"/>
      <c r="G7" s="51"/>
      <c r="H7" s="52">
        <f>+N6+1</f>
        <v>45313</v>
      </c>
      <c r="I7" s="53">
        <f t="shared" si="0"/>
        <v>45314</v>
      </c>
      <c r="J7" s="53">
        <f t="shared" si="0"/>
        <v>45315</v>
      </c>
      <c r="K7" s="53">
        <f t="shared" si="0"/>
        <v>45316</v>
      </c>
      <c r="L7" s="53">
        <f t="shared" si="0"/>
        <v>45317</v>
      </c>
      <c r="M7" s="53">
        <f t="shared" si="0"/>
        <v>45318</v>
      </c>
      <c r="N7" s="54">
        <f t="shared" si="0"/>
        <v>45319</v>
      </c>
      <c r="O7" s="51"/>
      <c r="P7" s="52">
        <f>+V6+1</f>
        <v>45341</v>
      </c>
      <c r="Q7" s="53">
        <f t="shared" si="1"/>
        <v>45342</v>
      </c>
      <c r="R7" s="53">
        <f t="shared" si="1"/>
        <v>45343</v>
      </c>
      <c r="S7" s="53">
        <f t="shared" si="1"/>
        <v>45344</v>
      </c>
      <c r="T7" s="53">
        <f t="shared" si="1"/>
        <v>45345</v>
      </c>
      <c r="U7" s="53">
        <f t="shared" si="1"/>
        <v>45346</v>
      </c>
      <c r="V7" s="54">
        <f t="shared" si="1"/>
        <v>45347</v>
      </c>
      <c r="W7" s="51"/>
      <c r="X7" s="52">
        <f>+AD6+1</f>
        <v>45369</v>
      </c>
      <c r="Y7" s="53">
        <f t="shared" si="2"/>
        <v>45370</v>
      </c>
      <c r="Z7" s="53">
        <f t="shared" si="2"/>
        <v>45371</v>
      </c>
      <c r="AA7" s="53">
        <f t="shared" si="2"/>
        <v>45372</v>
      </c>
      <c r="AB7" s="53">
        <f t="shared" si="2"/>
        <v>45373</v>
      </c>
      <c r="AC7" s="53">
        <f t="shared" si="2"/>
        <v>45374</v>
      </c>
      <c r="AD7" s="54">
        <f t="shared" si="2"/>
        <v>45375</v>
      </c>
      <c r="AE7" s="51"/>
      <c r="AF7" s="47" t="s">
        <v>44</v>
      </c>
      <c r="AG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H7" s="49"/>
    </row>
    <row r="8" spans="1:36" x14ac:dyDescent="0.45">
      <c r="A8" s="92">
        <v>45413</v>
      </c>
      <c r="B8" s="114">
        <v>12</v>
      </c>
      <c r="C8" s="30">
        <f>IF(MONTH(AG27)=5,AI27,0)
+IF(MONTH(AG28)=5,AI28,0)
+IF(MONTH(AG29)=5,AI29,0)
+IF(MONTH(AG30)=5,AI30,0)
+IF(MONTH(AG31)=5,AI31,0)
+IF(MONTH(AG32)=5,AI32,0)
+IF(MONTH(AG33)=5,AI33,0)
+IF(MONTH(AG34)=5,AI34,0)
+IF(MONTH(AG35)=5,AI35,0)
+IF(MONTH(AG36)=5,AI36,0)</f>
        <v>0.5</v>
      </c>
      <c r="D8" s="25">
        <v>7</v>
      </c>
      <c r="F8" s="159"/>
      <c r="G8" s="51"/>
      <c r="H8" s="52">
        <f>+N7+1</f>
        <v>45320</v>
      </c>
      <c r="I8" s="53">
        <f t="shared" si="0"/>
        <v>45321</v>
      </c>
      <c r="J8" s="53">
        <f t="shared" si="0"/>
        <v>45322</v>
      </c>
      <c r="K8" s="53">
        <f t="shared" si="0"/>
        <v>45323</v>
      </c>
      <c r="L8" s="53">
        <f t="shared" si="0"/>
        <v>45324</v>
      </c>
      <c r="M8" s="53">
        <f t="shared" si="0"/>
        <v>45325</v>
      </c>
      <c r="N8" s="54">
        <f t="shared" si="0"/>
        <v>45326</v>
      </c>
      <c r="O8" s="51"/>
      <c r="P8" s="52">
        <f>+V7+1</f>
        <v>45348</v>
      </c>
      <c r="Q8" s="53">
        <f t="shared" si="1"/>
        <v>45349</v>
      </c>
      <c r="R8" s="53">
        <f t="shared" si="1"/>
        <v>45350</v>
      </c>
      <c r="S8" s="53">
        <f t="shared" si="1"/>
        <v>45351</v>
      </c>
      <c r="T8" s="53">
        <f t="shared" si="1"/>
        <v>45352</v>
      </c>
      <c r="U8" s="53">
        <f t="shared" si="1"/>
        <v>45353</v>
      </c>
      <c r="V8" s="54">
        <f t="shared" si="1"/>
        <v>45354</v>
      </c>
      <c r="W8" s="51"/>
      <c r="X8" s="52">
        <f>+AD7+1</f>
        <v>45376</v>
      </c>
      <c r="Y8" s="53">
        <f t="shared" si="2"/>
        <v>45377</v>
      </c>
      <c r="Z8" s="53">
        <f t="shared" si="2"/>
        <v>45378</v>
      </c>
      <c r="AA8" s="53">
        <f t="shared" si="2"/>
        <v>45379</v>
      </c>
      <c r="AB8" s="53">
        <f t="shared" si="2"/>
        <v>45380</v>
      </c>
      <c r="AC8" s="53">
        <f t="shared" si="2"/>
        <v>45381</v>
      </c>
      <c r="AD8" s="54">
        <f t="shared" si="2"/>
        <v>45382</v>
      </c>
      <c r="AE8" s="51"/>
      <c r="AF8" s="47" t="s">
        <v>45</v>
      </c>
      <c r="AG8" s="48">
        <f>+DATE(ANNEE,7,14)</f>
        <v>45487</v>
      </c>
      <c r="AH8" s="49"/>
      <c r="AJ8" s="55"/>
    </row>
    <row r="9" spans="1:36" ht="20.25" thickBot="1" x14ac:dyDescent="0.5">
      <c r="A9" s="93">
        <v>45444</v>
      </c>
      <c r="B9" s="114">
        <v>16</v>
      </c>
      <c r="C9" s="30">
        <f>IF(MONTH(AG27)=6,AI27,0)
+IF(MONTH(AG28)=6,AI28,0)
+IF(MONTH(AG29)=6,AI29,0)
+IF(MONTH(AG30)=6,AI30,0)
+IF(MONTH(AG31)=6,AI31,0)
+IF(MONTH(AG32)=6,AI32,0)
+IF(MONTH(AG33)=6,AI33,0)
+IF(MONTH(AG34)=6,AI34,0)
+IF(MONTH(AG35)=6,AI35,0)
+IF(MONTH(AG36)=6,AI36,0)</f>
        <v>0.5</v>
      </c>
      <c r="D9" s="25">
        <v>11</v>
      </c>
      <c r="F9" s="159"/>
      <c r="G9" s="51"/>
      <c r="H9" s="56">
        <f>+N8+1</f>
        <v>45327</v>
      </c>
      <c r="I9" s="57">
        <f t="shared" si="0"/>
        <v>45328</v>
      </c>
      <c r="J9" s="57">
        <f t="shared" si="0"/>
        <v>45329</v>
      </c>
      <c r="K9" s="57">
        <f t="shared" si="0"/>
        <v>45330</v>
      </c>
      <c r="L9" s="57">
        <f t="shared" si="0"/>
        <v>45331</v>
      </c>
      <c r="M9" s="57">
        <f t="shared" si="0"/>
        <v>45332</v>
      </c>
      <c r="N9" s="58">
        <f t="shared" si="0"/>
        <v>45333</v>
      </c>
      <c r="O9" s="51"/>
      <c r="P9" s="56">
        <f>+V8+1</f>
        <v>45355</v>
      </c>
      <c r="Q9" s="57">
        <f t="shared" si="1"/>
        <v>45356</v>
      </c>
      <c r="R9" s="57">
        <f t="shared" si="1"/>
        <v>45357</v>
      </c>
      <c r="S9" s="57">
        <f t="shared" si="1"/>
        <v>45358</v>
      </c>
      <c r="T9" s="57">
        <f t="shared" si="1"/>
        <v>45359</v>
      </c>
      <c r="U9" s="57">
        <f t="shared" si="1"/>
        <v>45360</v>
      </c>
      <c r="V9" s="58">
        <f t="shared" si="1"/>
        <v>45361</v>
      </c>
      <c r="W9" s="51"/>
      <c r="X9" s="56">
        <f>+AD8+1</f>
        <v>45383</v>
      </c>
      <c r="Y9" s="57">
        <f t="shared" si="2"/>
        <v>45384</v>
      </c>
      <c r="Z9" s="57">
        <f t="shared" si="2"/>
        <v>45385</v>
      </c>
      <c r="AA9" s="57">
        <f t="shared" si="2"/>
        <v>45386</v>
      </c>
      <c r="AB9" s="57">
        <f t="shared" si="2"/>
        <v>45387</v>
      </c>
      <c r="AC9" s="57">
        <f t="shared" si="2"/>
        <v>45388</v>
      </c>
      <c r="AD9" s="58">
        <f t="shared" si="2"/>
        <v>45389</v>
      </c>
      <c r="AE9" s="51"/>
      <c r="AF9" s="47" t="s">
        <v>46</v>
      </c>
      <c r="AG9" s="48">
        <f>+DATE(ANNEE,8,15)</f>
        <v>45519</v>
      </c>
      <c r="AH9" s="49"/>
    </row>
    <row r="10" spans="1:36" ht="20.25" thickBot="1" x14ac:dyDescent="0.5">
      <c r="A10" s="92">
        <v>45474</v>
      </c>
      <c r="B10" s="114"/>
      <c r="C10" s="30">
        <f>IF(MONTH(AG27)=7,AI27,0)
+IF(MONTH(AG28)=7,AI28,0)
+IF(MONTH(AG29)=7,AI29,0)
+IF(MONTH(AG30)=7,AI30,0)
+IF(MONTH(AG31)=7,AI31,0)
+IF(MONTH(AG32)=7,AI32,0)
+IF(MONTH(AG33)=7,AI33,0)
+IF(MONTH(AG34)=7,AI34,0)
+IF(MONTH(AG35)=7,AI35,0)
+IF(MONTH(AG36)=7,AI36,0)</f>
        <v>0</v>
      </c>
      <c r="D10" s="25"/>
      <c r="F10" s="159"/>
      <c r="G10" s="51"/>
      <c r="H10" s="59"/>
      <c r="I10" s="59"/>
      <c r="J10" s="59"/>
      <c r="K10" s="59"/>
      <c r="L10" s="59"/>
      <c r="M10" s="59"/>
      <c r="N10" s="59"/>
      <c r="O10" s="51"/>
      <c r="P10" s="59"/>
      <c r="Q10" s="59"/>
      <c r="R10" s="59"/>
      <c r="S10" s="59"/>
      <c r="T10" s="59"/>
      <c r="U10" s="59"/>
      <c r="V10" s="59"/>
      <c r="W10" s="51" t="s">
        <v>13</v>
      </c>
      <c r="X10" s="59"/>
      <c r="Y10" s="59"/>
      <c r="Z10" s="59"/>
      <c r="AA10" s="59"/>
      <c r="AB10" s="59"/>
      <c r="AC10" s="59"/>
      <c r="AD10" s="59"/>
      <c r="AE10" s="51"/>
      <c r="AF10" s="47" t="s">
        <v>47</v>
      </c>
      <c r="AG10" s="48">
        <f>+DATE(ANNEE,11,1)</f>
        <v>45597</v>
      </c>
      <c r="AH10" s="49"/>
    </row>
    <row r="11" spans="1:36" x14ac:dyDescent="0.45">
      <c r="A11" s="93">
        <v>45505</v>
      </c>
      <c r="B11" s="114"/>
      <c r="C11" s="30">
        <f>IF(MONTH(AG27)=8,AI27,0)
+IF(MONTH(AG28)=8,AI28,0)
+IF(MONTH(AG29)=8,AI29,0)
+IF(MONTH(AG30)=8,AI30,0)
+IF(MONTH(AG31)=8,AI31,0)
+IF(MONTH(AG32)=8,AI32,0)
+IF(MONTH(AG33)=8,AI33,0)
+IF(MONTH(AG34)=8,AI34,0)
+IF(MONTH(AG35)=8,AI35,0)
+IF(MONTH(AG36)=8,AI36,0)</f>
        <v>1.5</v>
      </c>
      <c r="D11" s="25"/>
      <c r="F11" s="159"/>
      <c r="G11" s="51"/>
      <c r="H11" s="154">
        <f>DATE($F$2,4,1)</f>
        <v>45383</v>
      </c>
      <c r="I11" s="155"/>
      <c r="J11" s="155"/>
      <c r="K11" s="155"/>
      <c r="L11" s="155"/>
      <c r="M11" s="155"/>
      <c r="N11" s="156"/>
      <c r="O11" s="51"/>
      <c r="P11" s="154">
        <f>DATE($F$2,5,1)</f>
        <v>45413</v>
      </c>
      <c r="Q11" s="155"/>
      <c r="R11" s="155"/>
      <c r="S11" s="155"/>
      <c r="T11" s="155"/>
      <c r="U11" s="155"/>
      <c r="V11" s="156"/>
      <c r="W11" s="51"/>
      <c r="X11" s="154">
        <f>DATE($F$2,6,1)</f>
        <v>45444</v>
      </c>
      <c r="Y11" s="155"/>
      <c r="Z11" s="155"/>
      <c r="AA11" s="155"/>
      <c r="AB11" s="155"/>
      <c r="AC11" s="155"/>
      <c r="AD11" s="156"/>
      <c r="AE11" s="51"/>
      <c r="AF11" s="47" t="s">
        <v>48</v>
      </c>
      <c r="AG11" s="48">
        <f>+DATE(ANNEE,11,11)</f>
        <v>45607</v>
      </c>
      <c r="AH11" s="49"/>
    </row>
    <row r="12" spans="1:36" s="50" customFormat="1" x14ac:dyDescent="0.45">
      <c r="A12" s="92">
        <v>45536</v>
      </c>
      <c r="B12" s="115"/>
      <c r="C12" s="30">
        <f>IF(MONTH(AG27)=9,AI27,0)
+IF(MONTH(AG28)=9,AI28,0)
+IF(MONTH(AG29)=9,AI29,0)
+IF(MONTH(AG30)=9,AI30,0)
+IF(MONTH(AG31)=9,AI31,0)
+IF(MONTH(AG32)=9,AI32,0)
+IF(MONTH(AG33)=9,AI33,0)
+IF(MONTH(AG34)=9,AI34,0)
+IF(MONTH(AG35)=9,AI35,0)
+IF(MONTH(AG36)=9,AI36,0)</f>
        <v>0</v>
      </c>
      <c r="D12" s="25"/>
      <c r="F12" s="159"/>
      <c r="G12" s="43"/>
      <c r="H12" s="44" t="s">
        <v>34</v>
      </c>
      <c r="I12" s="45" t="s">
        <v>35</v>
      </c>
      <c r="J12" s="45" t="s">
        <v>35</v>
      </c>
      <c r="K12" s="45" t="s">
        <v>36</v>
      </c>
      <c r="L12" s="45" t="s">
        <v>37</v>
      </c>
      <c r="M12" s="45" t="s">
        <v>38</v>
      </c>
      <c r="N12" s="46" t="s">
        <v>39</v>
      </c>
      <c r="O12" s="43"/>
      <c r="P12" s="44" t="s">
        <v>34</v>
      </c>
      <c r="Q12" s="45" t="s">
        <v>35</v>
      </c>
      <c r="R12" s="45" t="s">
        <v>35</v>
      </c>
      <c r="S12" s="45" t="s">
        <v>36</v>
      </c>
      <c r="T12" s="45" t="s">
        <v>37</v>
      </c>
      <c r="U12" s="45" t="s">
        <v>38</v>
      </c>
      <c r="V12" s="46" t="s">
        <v>39</v>
      </c>
      <c r="W12" s="43"/>
      <c r="X12" s="44" t="s">
        <v>34</v>
      </c>
      <c r="Y12" s="45" t="s">
        <v>35</v>
      </c>
      <c r="Z12" s="45" t="s">
        <v>35</v>
      </c>
      <c r="AA12" s="45" t="s">
        <v>36</v>
      </c>
      <c r="AB12" s="45" t="s">
        <v>37</v>
      </c>
      <c r="AC12" s="45" t="s">
        <v>38</v>
      </c>
      <c r="AD12" s="46" t="s">
        <v>39</v>
      </c>
      <c r="AE12" s="43"/>
      <c r="AF12" s="47" t="s">
        <v>49</v>
      </c>
      <c r="AG12" s="48">
        <f>+DATE(ANNEE,12,25)</f>
        <v>45651</v>
      </c>
      <c r="AH12" s="49"/>
    </row>
    <row r="13" spans="1:36" x14ac:dyDescent="0.45">
      <c r="A13" s="93">
        <v>45566</v>
      </c>
      <c r="B13" s="114"/>
      <c r="C13" s="30">
        <f>IF(MONTH(AG27)=10,AI27,0)
+IF(MONTH(AG28)=10,AI28,0)
+IF(MONTH(AG29)=10,AI29,0)
+IF(MONTH(AG30)=10,AI30,0)
+IF(MONTH(AG31)=10,AI31,0)
+IF(MONTH(AG32)=10,AI32,0)
+IF(MONTH(AG33)=10,AI33,0)
+IF(MONTH(AG34)=10,AI34,0)
+IF(MONTH(AG35)=10,AI35,0)
+IF(MONTH(AG36)=10,AI36,0)</f>
        <v>0</v>
      </c>
      <c r="D13" s="25"/>
      <c r="F13" s="159"/>
      <c r="G13" s="51"/>
      <c r="H13" s="120">
        <f>DATE($F$2,MONTH(H11),1-MOD(6+WEEKDAY(H11)-1,7))</f>
        <v>45383</v>
      </c>
      <c r="I13" s="53">
        <f t="shared" ref="I13:N18" si="3">+H13+1</f>
        <v>45384</v>
      </c>
      <c r="J13" s="53">
        <f t="shared" si="3"/>
        <v>45385</v>
      </c>
      <c r="K13" s="53">
        <f t="shared" si="3"/>
        <v>45386</v>
      </c>
      <c r="L13" s="53">
        <f t="shared" si="3"/>
        <v>45387</v>
      </c>
      <c r="M13" s="53">
        <f t="shared" si="3"/>
        <v>45388</v>
      </c>
      <c r="N13" s="54">
        <f t="shared" si="3"/>
        <v>45389</v>
      </c>
      <c r="O13" s="51"/>
      <c r="P13" s="52">
        <f>DATE($F$2,MONTH(P11),1-MOD(6+WEEKDAY(P11)-1,7))</f>
        <v>45411</v>
      </c>
      <c r="Q13" s="53">
        <f t="shared" ref="Q13:V18" si="4">+P13+1</f>
        <v>45412</v>
      </c>
      <c r="R13" s="121">
        <f t="shared" si="4"/>
        <v>45413</v>
      </c>
      <c r="S13" s="53">
        <f t="shared" si="4"/>
        <v>45414</v>
      </c>
      <c r="T13" s="53">
        <f t="shared" si="4"/>
        <v>45415</v>
      </c>
      <c r="U13" s="53">
        <f t="shared" si="4"/>
        <v>45416</v>
      </c>
      <c r="V13" s="54">
        <f t="shared" si="4"/>
        <v>45417</v>
      </c>
      <c r="W13" s="51"/>
      <c r="X13" s="52">
        <f>DATE($F$2,MONTH(X11),1-MOD(6+WEEKDAY(X11)-1,7))</f>
        <v>45439</v>
      </c>
      <c r="Y13" s="53">
        <f t="shared" ref="Y13:AD18" si="5">+X13+1</f>
        <v>45440</v>
      </c>
      <c r="Z13" s="53">
        <f t="shared" si="5"/>
        <v>45441</v>
      </c>
      <c r="AA13" s="53">
        <f t="shared" si="5"/>
        <v>45442</v>
      </c>
      <c r="AB13" s="53">
        <f t="shared" si="5"/>
        <v>45443</v>
      </c>
      <c r="AC13" s="53">
        <f t="shared" si="5"/>
        <v>45444</v>
      </c>
      <c r="AD13" s="54">
        <f t="shared" si="5"/>
        <v>45445</v>
      </c>
      <c r="AE13" s="51"/>
      <c r="AF13" s="118"/>
      <c r="AG13" s="119"/>
      <c r="AH13" s="49"/>
    </row>
    <row r="14" spans="1:36" x14ac:dyDescent="0.45">
      <c r="A14" s="92">
        <v>45597</v>
      </c>
      <c r="B14" s="114"/>
      <c r="C14" s="30">
        <f>IF(MONTH(AG27)=11,AI27,0)
+IF(MONTH(AG28)=11,AI28,0)
+IF(MONTH(AG29)=11,AI29,0)
+IF(MONTH(AG30)=11,AI30,0)
+IF(MONTH(AG31)=11,AI31,0)
+IF(MONTH(AG32)=11,AI32,0)
+IF(MONTH(AG33)=11,AI33,0)
+IF(MONTH(AG34)=11,AI34,0)
+IF(MONTH(AG35)=11,AI35,0)
+IF(MONTH(AG36)=11,AI36,0)</f>
        <v>0</v>
      </c>
      <c r="D14" s="25"/>
      <c r="F14" s="159"/>
      <c r="G14" s="51"/>
      <c r="H14" s="52">
        <f>+N13+1</f>
        <v>45390</v>
      </c>
      <c r="I14" s="53">
        <f t="shared" si="3"/>
        <v>45391</v>
      </c>
      <c r="J14" s="53">
        <f t="shared" si="3"/>
        <v>45392</v>
      </c>
      <c r="K14" s="53">
        <f t="shared" si="3"/>
        <v>45393</v>
      </c>
      <c r="L14" s="53">
        <f t="shared" si="3"/>
        <v>45394</v>
      </c>
      <c r="M14" s="53">
        <f t="shared" si="3"/>
        <v>45395</v>
      </c>
      <c r="N14" s="54">
        <f t="shared" si="3"/>
        <v>45396</v>
      </c>
      <c r="O14" s="51"/>
      <c r="P14" s="52">
        <f>+V13+1</f>
        <v>45418</v>
      </c>
      <c r="Q14" s="53">
        <f t="shared" si="4"/>
        <v>45419</v>
      </c>
      <c r="R14" s="121">
        <f t="shared" si="4"/>
        <v>45420</v>
      </c>
      <c r="S14" s="121">
        <f t="shared" si="4"/>
        <v>45421</v>
      </c>
      <c r="T14" s="53">
        <f t="shared" si="4"/>
        <v>45422</v>
      </c>
      <c r="U14" s="53">
        <f t="shared" si="4"/>
        <v>45423</v>
      </c>
      <c r="V14" s="54">
        <f t="shared" si="4"/>
        <v>45424</v>
      </c>
      <c r="W14" s="51"/>
      <c r="X14" s="52">
        <f>+AD13+1</f>
        <v>45446</v>
      </c>
      <c r="Y14" s="53">
        <f t="shared" si="5"/>
        <v>45447</v>
      </c>
      <c r="Z14" s="53">
        <f t="shared" si="5"/>
        <v>45448</v>
      </c>
      <c r="AA14" s="53">
        <f t="shared" si="5"/>
        <v>45449</v>
      </c>
      <c r="AB14" s="53">
        <f t="shared" si="5"/>
        <v>45450</v>
      </c>
      <c r="AC14" s="53">
        <f t="shared" si="5"/>
        <v>45451</v>
      </c>
      <c r="AD14" s="54">
        <f t="shared" si="5"/>
        <v>45452</v>
      </c>
      <c r="AE14" s="51"/>
      <c r="AF14" s="47"/>
      <c r="AG14" s="48"/>
      <c r="AH14" s="49"/>
    </row>
    <row r="15" spans="1:36" x14ac:dyDescent="0.45">
      <c r="A15" s="93">
        <v>45627</v>
      </c>
      <c r="B15" s="116"/>
      <c r="C15" s="31">
        <f>IF(MONTH(AG27)=12,AI27,0)
+IF(MONTH(AG28)=12,AI28,0)
+IF(MONTH(AG29)=12,AI29,0)
+IF(MONTH(AG30)=12,AI30,0)
+IF(MONTH(AG31)=12,AI31,0)
+IF(MONTH(AG32)=12,AI32,0)
+IF(MONTH(AG33)=12,AI33,0)
+IF(MONTH(AG34)=12,AI34,0)
+IF(MONTH(AG35)=12,AI35,0)
+IF(MONTH(AG36)=12,AI36,0)</f>
        <v>0</v>
      </c>
      <c r="D15" s="27"/>
      <c r="F15" s="159"/>
      <c r="G15" s="51"/>
      <c r="H15" s="52">
        <f>+N14+1</f>
        <v>45397</v>
      </c>
      <c r="I15" s="53">
        <f t="shared" si="3"/>
        <v>45398</v>
      </c>
      <c r="J15" s="53">
        <f t="shared" si="3"/>
        <v>45399</v>
      </c>
      <c r="K15" s="53">
        <f t="shared" si="3"/>
        <v>45400</v>
      </c>
      <c r="L15" s="53">
        <f t="shared" si="3"/>
        <v>45401</v>
      </c>
      <c r="M15" s="53">
        <f t="shared" si="3"/>
        <v>45402</v>
      </c>
      <c r="N15" s="54">
        <f t="shared" si="3"/>
        <v>45403</v>
      </c>
      <c r="O15" s="51"/>
      <c r="P15" s="52">
        <f>+V14+1</f>
        <v>45425</v>
      </c>
      <c r="Q15" s="53">
        <f t="shared" si="4"/>
        <v>45426</v>
      </c>
      <c r="R15" s="53">
        <f t="shared" si="4"/>
        <v>45427</v>
      </c>
      <c r="S15" s="53">
        <f t="shared" si="4"/>
        <v>45428</v>
      </c>
      <c r="T15" s="53">
        <f t="shared" si="4"/>
        <v>45429</v>
      </c>
      <c r="U15" s="53">
        <f t="shared" si="4"/>
        <v>45430</v>
      </c>
      <c r="V15" s="54">
        <f t="shared" si="4"/>
        <v>45431</v>
      </c>
      <c r="W15" s="51"/>
      <c r="X15" s="52">
        <f>+AD14+1</f>
        <v>45453</v>
      </c>
      <c r="Y15" s="53">
        <f t="shared" si="5"/>
        <v>45454</v>
      </c>
      <c r="Z15" s="53">
        <f t="shared" si="5"/>
        <v>45455</v>
      </c>
      <c r="AA15" s="53">
        <f t="shared" si="5"/>
        <v>45456</v>
      </c>
      <c r="AB15" s="53">
        <f t="shared" si="5"/>
        <v>45457</v>
      </c>
      <c r="AC15" s="53">
        <f t="shared" si="5"/>
        <v>45458</v>
      </c>
      <c r="AD15" s="54">
        <f t="shared" si="5"/>
        <v>45459</v>
      </c>
      <c r="AE15" s="51"/>
      <c r="AF15" s="60"/>
      <c r="AG15" s="61"/>
      <c r="AH15" s="49"/>
    </row>
    <row r="16" spans="1:36" x14ac:dyDescent="0.45">
      <c r="A16" s="38"/>
      <c r="B16" s="38"/>
      <c r="C16" s="38"/>
      <c r="D16" s="38"/>
      <c r="F16" s="159"/>
      <c r="G16" s="51"/>
      <c r="H16" s="52">
        <f>+N15+1</f>
        <v>45404</v>
      </c>
      <c r="I16" s="53">
        <f t="shared" si="3"/>
        <v>45405</v>
      </c>
      <c r="J16" s="53">
        <f t="shared" si="3"/>
        <v>45406</v>
      </c>
      <c r="K16" s="53">
        <f t="shared" si="3"/>
        <v>45407</v>
      </c>
      <c r="L16" s="53">
        <f t="shared" si="3"/>
        <v>45408</v>
      </c>
      <c r="M16" s="53">
        <f t="shared" si="3"/>
        <v>45409</v>
      </c>
      <c r="N16" s="54">
        <f t="shared" si="3"/>
        <v>45410</v>
      </c>
      <c r="O16" s="51"/>
      <c r="P16" s="52">
        <f>+V15+1</f>
        <v>45432</v>
      </c>
      <c r="Q16" s="53">
        <f t="shared" si="4"/>
        <v>45433</v>
      </c>
      <c r="R16" s="53">
        <f t="shared" si="4"/>
        <v>45434</v>
      </c>
      <c r="S16" s="53">
        <f t="shared" si="4"/>
        <v>45435</v>
      </c>
      <c r="T16" s="53">
        <f t="shared" si="4"/>
        <v>45436</v>
      </c>
      <c r="U16" s="53">
        <f t="shared" si="4"/>
        <v>45437</v>
      </c>
      <c r="V16" s="54">
        <f t="shared" si="4"/>
        <v>45438</v>
      </c>
      <c r="W16" s="51"/>
      <c r="X16" s="52">
        <f>+AD15+1</f>
        <v>45460</v>
      </c>
      <c r="Y16" s="53">
        <f t="shared" si="5"/>
        <v>45461</v>
      </c>
      <c r="Z16" s="53">
        <f t="shared" si="5"/>
        <v>45462</v>
      </c>
      <c r="AA16" s="53">
        <f t="shared" si="5"/>
        <v>45463</v>
      </c>
      <c r="AB16" s="53">
        <f t="shared" si="5"/>
        <v>45464</v>
      </c>
      <c r="AC16" s="53">
        <f t="shared" si="5"/>
        <v>45465</v>
      </c>
      <c r="AD16" s="54">
        <f t="shared" si="5"/>
        <v>45466</v>
      </c>
      <c r="AE16" s="51"/>
      <c r="AF16" s="60"/>
      <c r="AG16" s="61"/>
      <c r="AH16" s="49"/>
    </row>
    <row r="17" spans="1:37" x14ac:dyDescent="0.45">
      <c r="A17" s="38"/>
      <c r="B17" s="38"/>
      <c r="C17" s="38"/>
      <c r="D17" s="38"/>
      <c r="F17" s="159"/>
      <c r="G17" s="51"/>
      <c r="H17" s="52">
        <f>+N16+1</f>
        <v>45411</v>
      </c>
      <c r="I17" s="53">
        <f t="shared" si="3"/>
        <v>45412</v>
      </c>
      <c r="J17" s="53">
        <f t="shared" si="3"/>
        <v>45413</v>
      </c>
      <c r="K17" s="53">
        <f t="shared" si="3"/>
        <v>45414</v>
      </c>
      <c r="L17" s="53">
        <f t="shared" si="3"/>
        <v>45415</v>
      </c>
      <c r="M17" s="53">
        <f t="shared" si="3"/>
        <v>45416</v>
      </c>
      <c r="N17" s="54">
        <f t="shared" si="3"/>
        <v>45417</v>
      </c>
      <c r="O17" s="51"/>
      <c r="P17" s="52">
        <f>+V16+1</f>
        <v>45439</v>
      </c>
      <c r="Q17" s="53">
        <f t="shared" si="4"/>
        <v>45440</v>
      </c>
      <c r="R17" s="53">
        <f t="shared" si="4"/>
        <v>45441</v>
      </c>
      <c r="S17" s="53">
        <f t="shared" si="4"/>
        <v>45442</v>
      </c>
      <c r="T17" s="53">
        <f t="shared" si="4"/>
        <v>45443</v>
      </c>
      <c r="U17" s="53">
        <f t="shared" si="4"/>
        <v>45444</v>
      </c>
      <c r="V17" s="54">
        <f t="shared" si="4"/>
        <v>45445</v>
      </c>
      <c r="W17" s="51"/>
      <c r="X17" s="52">
        <f>+AD16+1</f>
        <v>45467</v>
      </c>
      <c r="Y17" s="53">
        <f t="shared" si="5"/>
        <v>45468</v>
      </c>
      <c r="Z17" s="53">
        <f t="shared" si="5"/>
        <v>45469</v>
      </c>
      <c r="AA17" s="53">
        <f t="shared" si="5"/>
        <v>45470</v>
      </c>
      <c r="AB17" s="53">
        <f t="shared" si="5"/>
        <v>45471</v>
      </c>
      <c r="AC17" s="53">
        <f t="shared" si="5"/>
        <v>45472</v>
      </c>
      <c r="AD17" s="54">
        <f t="shared" si="5"/>
        <v>45473</v>
      </c>
      <c r="AE17" s="51"/>
      <c r="AF17" s="60"/>
      <c r="AG17" s="61"/>
      <c r="AH17" s="62"/>
    </row>
    <row r="18" spans="1:37" ht="20.25" thickBot="1" x14ac:dyDescent="0.5">
      <c r="A18" s="38"/>
      <c r="B18" s="38"/>
      <c r="C18" s="38"/>
      <c r="D18" s="38"/>
      <c r="F18" s="159"/>
      <c r="G18" s="51"/>
      <c r="H18" s="56">
        <f>+N17+1</f>
        <v>45418</v>
      </c>
      <c r="I18" s="57">
        <f t="shared" si="3"/>
        <v>45419</v>
      </c>
      <c r="J18" s="57">
        <f t="shared" si="3"/>
        <v>45420</v>
      </c>
      <c r="K18" s="57">
        <f t="shared" si="3"/>
        <v>45421</v>
      </c>
      <c r="L18" s="57">
        <f t="shared" si="3"/>
        <v>45422</v>
      </c>
      <c r="M18" s="57">
        <f t="shared" si="3"/>
        <v>45423</v>
      </c>
      <c r="N18" s="58">
        <f t="shared" si="3"/>
        <v>45424</v>
      </c>
      <c r="O18" s="51"/>
      <c r="P18" s="56">
        <f>+V17+1</f>
        <v>45446</v>
      </c>
      <c r="Q18" s="57">
        <f t="shared" si="4"/>
        <v>45447</v>
      </c>
      <c r="R18" s="57">
        <f t="shared" si="4"/>
        <v>45448</v>
      </c>
      <c r="S18" s="57">
        <f t="shared" si="4"/>
        <v>45449</v>
      </c>
      <c r="T18" s="57">
        <f t="shared" si="4"/>
        <v>45450</v>
      </c>
      <c r="U18" s="57">
        <f t="shared" si="4"/>
        <v>45451</v>
      </c>
      <c r="V18" s="58">
        <f t="shared" si="4"/>
        <v>45452</v>
      </c>
      <c r="W18" s="51"/>
      <c r="X18" s="56">
        <f>+AD17+1</f>
        <v>45474</v>
      </c>
      <c r="Y18" s="57">
        <f t="shared" si="5"/>
        <v>45475</v>
      </c>
      <c r="Z18" s="57">
        <f t="shared" si="5"/>
        <v>45476</v>
      </c>
      <c r="AA18" s="57">
        <f t="shared" si="5"/>
        <v>45477</v>
      </c>
      <c r="AB18" s="57">
        <f t="shared" si="5"/>
        <v>45478</v>
      </c>
      <c r="AC18" s="57">
        <f t="shared" si="5"/>
        <v>45479</v>
      </c>
      <c r="AD18" s="58">
        <f t="shared" si="5"/>
        <v>45480</v>
      </c>
      <c r="AE18" s="51"/>
      <c r="AF18" s="60"/>
      <c r="AG18" s="61"/>
      <c r="AH18" s="49"/>
    </row>
    <row r="19" spans="1:37" ht="20.25" thickBot="1" x14ac:dyDescent="0.5">
      <c r="A19" s="38"/>
      <c r="B19" s="38"/>
      <c r="C19" s="38"/>
      <c r="D19" s="38"/>
      <c r="F19" s="159"/>
      <c r="G19" s="51"/>
      <c r="H19" s="59"/>
      <c r="I19" s="59"/>
      <c r="J19" s="59"/>
      <c r="K19" s="59"/>
      <c r="L19" s="59"/>
      <c r="M19" s="59"/>
      <c r="N19" s="59"/>
      <c r="O19" s="51"/>
      <c r="P19" s="59"/>
      <c r="Q19" s="59"/>
      <c r="R19" s="59"/>
      <c r="S19" s="59"/>
      <c r="T19" s="59"/>
      <c r="U19" s="59"/>
      <c r="V19" s="59"/>
      <c r="W19" s="51"/>
      <c r="X19" s="59"/>
      <c r="Y19" s="59"/>
      <c r="Z19" s="59"/>
      <c r="AA19" s="59"/>
      <c r="AB19" s="59"/>
      <c r="AC19" s="59"/>
      <c r="AD19" s="59"/>
      <c r="AE19" s="51"/>
      <c r="AF19" s="60"/>
      <c r="AG19" s="61"/>
      <c r="AH19" s="49"/>
    </row>
    <row r="20" spans="1:37" x14ac:dyDescent="0.45">
      <c r="A20" s="38"/>
      <c r="B20" s="38"/>
      <c r="C20" s="38"/>
      <c r="D20" s="38"/>
      <c r="F20" s="159"/>
      <c r="G20" s="51"/>
      <c r="H20" s="154">
        <f>DATE($F$2,7,1)</f>
        <v>45474</v>
      </c>
      <c r="I20" s="155"/>
      <c r="J20" s="155"/>
      <c r="K20" s="155"/>
      <c r="L20" s="155"/>
      <c r="M20" s="155"/>
      <c r="N20" s="156"/>
      <c r="O20" s="51"/>
      <c r="P20" s="154">
        <f>DATE($F$2,8,1)</f>
        <v>45505</v>
      </c>
      <c r="Q20" s="155"/>
      <c r="R20" s="155"/>
      <c r="S20" s="155"/>
      <c r="T20" s="155"/>
      <c r="U20" s="155"/>
      <c r="V20" s="156"/>
      <c r="W20" s="51"/>
      <c r="X20" s="154">
        <f>DATE($F$2,9,1)</f>
        <v>45536</v>
      </c>
      <c r="Y20" s="155"/>
      <c r="Z20" s="155"/>
      <c r="AA20" s="155"/>
      <c r="AB20" s="155"/>
      <c r="AC20" s="155"/>
      <c r="AD20" s="156"/>
      <c r="AE20" s="51"/>
      <c r="AF20" s="60"/>
      <c r="AG20" s="63"/>
      <c r="AH20" s="49"/>
    </row>
    <row r="21" spans="1:37" s="50" customFormat="1" x14ac:dyDescent="0.45">
      <c r="A21" s="38"/>
      <c r="B21" s="38"/>
      <c r="C21" s="38"/>
      <c r="D21" s="38"/>
      <c r="F21" s="159"/>
      <c r="G21" s="43"/>
      <c r="H21" s="44" t="s">
        <v>34</v>
      </c>
      <c r="I21" s="45" t="s">
        <v>35</v>
      </c>
      <c r="J21" s="45" t="s">
        <v>35</v>
      </c>
      <c r="K21" s="45" t="s">
        <v>36</v>
      </c>
      <c r="L21" s="45" t="s">
        <v>37</v>
      </c>
      <c r="M21" s="45" t="s">
        <v>38</v>
      </c>
      <c r="N21" s="46" t="s">
        <v>39</v>
      </c>
      <c r="O21" s="43"/>
      <c r="P21" s="44" t="s">
        <v>34</v>
      </c>
      <c r="Q21" s="45" t="s">
        <v>35</v>
      </c>
      <c r="R21" s="45" t="s">
        <v>35</v>
      </c>
      <c r="S21" s="45" t="s">
        <v>36</v>
      </c>
      <c r="T21" s="45" t="s">
        <v>37</v>
      </c>
      <c r="U21" s="45" t="s">
        <v>38</v>
      </c>
      <c r="V21" s="46" t="s">
        <v>39</v>
      </c>
      <c r="W21" s="43"/>
      <c r="X21" s="44" t="s">
        <v>34</v>
      </c>
      <c r="Y21" s="45" t="s">
        <v>35</v>
      </c>
      <c r="Z21" s="45" t="s">
        <v>35</v>
      </c>
      <c r="AA21" s="45" t="s">
        <v>36</v>
      </c>
      <c r="AB21" s="45" t="s">
        <v>37</v>
      </c>
      <c r="AC21" s="45" t="s">
        <v>38</v>
      </c>
      <c r="AD21" s="46" t="s">
        <v>39</v>
      </c>
      <c r="AE21" s="43"/>
      <c r="AF21" s="64"/>
      <c r="AG21" s="65"/>
      <c r="AH21" s="49"/>
    </row>
    <row r="22" spans="1:37" x14ac:dyDescent="0.45">
      <c r="A22" s="38"/>
      <c r="B22" s="38"/>
      <c r="C22" s="38"/>
      <c r="D22" s="38"/>
      <c r="F22" s="159"/>
      <c r="G22" s="51"/>
      <c r="H22" s="52">
        <f>DATE($F$2,MONTH(H20),1-MOD(6+WEEKDAY(H20)-1,7))</f>
        <v>45474</v>
      </c>
      <c r="I22" s="53">
        <f t="shared" ref="I22:N27" si="6">+H22+1</f>
        <v>45475</v>
      </c>
      <c r="J22" s="53">
        <f t="shared" si="6"/>
        <v>45476</v>
      </c>
      <c r="K22" s="53">
        <f t="shared" si="6"/>
        <v>45477</v>
      </c>
      <c r="L22" s="53">
        <f t="shared" si="6"/>
        <v>45478</v>
      </c>
      <c r="M22" s="53">
        <f t="shared" si="6"/>
        <v>45479</v>
      </c>
      <c r="N22" s="54">
        <f t="shared" si="6"/>
        <v>45480</v>
      </c>
      <c r="O22" s="51"/>
      <c r="P22" s="52">
        <f>DATE($F$2,MONTH(P20),1-MOD(6+WEEKDAY(P20)-1,7))</f>
        <v>45502</v>
      </c>
      <c r="Q22" s="53">
        <f t="shared" ref="Q22:V27" si="7">+P22+1</f>
        <v>45503</v>
      </c>
      <c r="R22" s="53">
        <f t="shared" si="7"/>
        <v>45504</v>
      </c>
      <c r="S22" s="53">
        <f t="shared" si="7"/>
        <v>45505</v>
      </c>
      <c r="T22" s="53">
        <f t="shared" si="7"/>
        <v>45506</v>
      </c>
      <c r="U22" s="53">
        <f t="shared" si="7"/>
        <v>45507</v>
      </c>
      <c r="V22" s="54">
        <f t="shared" si="7"/>
        <v>45508</v>
      </c>
      <c r="W22" s="51"/>
      <c r="X22" s="52">
        <f>DATE($F$2,MONTH(X20),1-MOD(6+WEEKDAY(X20)-1,7))</f>
        <v>45530</v>
      </c>
      <c r="Y22" s="53">
        <f t="shared" ref="Y22:AD27" si="8">+X22+1</f>
        <v>45531</v>
      </c>
      <c r="Z22" s="53">
        <f t="shared" si="8"/>
        <v>45532</v>
      </c>
      <c r="AA22" s="53">
        <f t="shared" si="8"/>
        <v>45533</v>
      </c>
      <c r="AB22" s="53">
        <f t="shared" si="8"/>
        <v>45534</v>
      </c>
      <c r="AC22" s="53">
        <f t="shared" si="8"/>
        <v>45535</v>
      </c>
      <c r="AD22" s="54">
        <f t="shared" si="8"/>
        <v>45536</v>
      </c>
      <c r="AE22" s="51"/>
      <c r="AF22" s="60"/>
      <c r="AG22" s="61"/>
      <c r="AH22" s="49"/>
    </row>
    <row r="23" spans="1:37" x14ac:dyDescent="0.45">
      <c r="A23" s="38"/>
      <c r="B23" s="38"/>
      <c r="C23" s="38"/>
      <c r="D23" s="38"/>
      <c r="F23" s="159"/>
      <c r="G23" s="51"/>
      <c r="H23" s="52">
        <f>+N22+1</f>
        <v>45481</v>
      </c>
      <c r="I23" s="53">
        <f t="shared" si="6"/>
        <v>45482</v>
      </c>
      <c r="J23" s="53">
        <f t="shared" si="6"/>
        <v>45483</v>
      </c>
      <c r="K23" s="53">
        <f t="shared" si="6"/>
        <v>45484</v>
      </c>
      <c r="L23" s="53">
        <f t="shared" si="6"/>
        <v>45485</v>
      </c>
      <c r="M23" s="53">
        <f t="shared" si="6"/>
        <v>45486</v>
      </c>
      <c r="N23" s="122">
        <f t="shared" si="6"/>
        <v>45487</v>
      </c>
      <c r="O23" s="51"/>
      <c r="P23" s="52">
        <f>+V22+1</f>
        <v>45509</v>
      </c>
      <c r="Q23" s="53">
        <f t="shared" si="7"/>
        <v>45510</v>
      </c>
      <c r="R23" s="53">
        <f t="shared" si="7"/>
        <v>45511</v>
      </c>
      <c r="S23" s="53">
        <f t="shared" si="7"/>
        <v>45512</v>
      </c>
      <c r="T23" s="53">
        <f t="shared" si="7"/>
        <v>45513</v>
      </c>
      <c r="U23" s="53">
        <f t="shared" si="7"/>
        <v>45514</v>
      </c>
      <c r="V23" s="54">
        <f t="shared" si="7"/>
        <v>45515</v>
      </c>
      <c r="W23" s="51"/>
      <c r="X23" s="52">
        <f>+AD22+1</f>
        <v>45537</v>
      </c>
      <c r="Y23" s="53">
        <f t="shared" si="8"/>
        <v>45538</v>
      </c>
      <c r="Z23" s="53">
        <f t="shared" si="8"/>
        <v>45539</v>
      </c>
      <c r="AA23" s="53">
        <f t="shared" si="8"/>
        <v>45540</v>
      </c>
      <c r="AB23" s="53">
        <f t="shared" si="8"/>
        <v>45541</v>
      </c>
      <c r="AC23" s="53">
        <f t="shared" si="8"/>
        <v>45542</v>
      </c>
      <c r="AD23" s="54">
        <f t="shared" si="8"/>
        <v>45543</v>
      </c>
      <c r="AE23" s="51"/>
      <c r="AF23" s="60"/>
      <c r="AG23" s="61"/>
      <c r="AH23" s="49"/>
    </row>
    <row r="24" spans="1:37" ht="20.25" thickBot="1" x14ac:dyDescent="0.5">
      <c r="A24" s="38"/>
      <c r="B24" s="38"/>
      <c r="C24" s="38"/>
      <c r="D24" s="38"/>
      <c r="F24" s="159"/>
      <c r="G24" s="51"/>
      <c r="H24" s="52">
        <f>+N23+1</f>
        <v>45488</v>
      </c>
      <c r="I24" s="53">
        <f t="shared" si="6"/>
        <v>45489</v>
      </c>
      <c r="J24" s="53">
        <f t="shared" si="6"/>
        <v>45490</v>
      </c>
      <c r="K24" s="53">
        <f t="shared" si="6"/>
        <v>45491</v>
      </c>
      <c r="L24" s="53">
        <f t="shared" si="6"/>
        <v>45492</v>
      </c>
      <c r="M24" s="53">
        <f t="shared" si="6"/>
        <v>45493</v>
      </c>
      <c r="N24" s="54">
        <f t="shared" si="6"/>
        <v>45494</v>
      </c>
      <c r="O24" s="51"/>
      <c r="P24" s="52">
        <f>+V23+1</f>
        <v>45516</v>
      </c>
      <c r="Q24" s="53">
        <f t="shared" si="7"/>
        <v>45517</v>
      </c>
      <c r="R24" s="53">
        <f t="shared" si="7"/>
        <v>45518</v>
      </c>
      <c r="S24" s="121">
        <f t="shared" si="7"/>
        <v>45519</v>
      </c>
      <c r="T24" s="53">
        <f t="shared" si="7"/>
        <v>45520</v>
      </c>
      <c r="U24" s="53">
        <f t="shared" si="7"/>
        <v>45521</v>
      </c>
      <c r="V24" s="54">
        <f t="shared" si="7"/>
        <v>45522</v>
      </c>
      <c r="W24" s="51"/>
      <c r="X24" s="52">
        <f>+AD23+1</f>
        <v>45544</v>
      </c>
      <c r="Y24" s="53">
        <f t="shared" si="8"/>
        <v>45545</v>
      </c>
      <c r="Z24" s="53">
        <f t="shared" si="8"/>
        <v>45546</v>
      </c>
      <c r="AA24" s="53">
        <f t="shared" si="8"/>
        <v>45547</v>
      </c>
      <c r="AB24" s="53">
        <f t="shared" si="8"/>
        <v>45548</v>
      </c>
      <c r="AC24" s="53">
        <f t="shared" si="8"/>
        <v>45549</v>
      </c>
      <c r="AD24" s="54">
        <f t="shared" si="8"/>
        <v>45550</v>
      </c>
      <c r="AE24" s="51"/>
      <c r="AF24" s="66"/>
      <c r="AG24" s="67"/>
      <c r="AH24" s="49"/>
    </row>
    <row r="25" spans="1:37" x14ac:dyDescent="0.45">
      <c r="A25" s="38"/>
      <c r="B25" s="38"/>
      <c r="C25" s="38"/>
      <c r="D25" s="38"/>
      <c r="F25" s="159"/>
      <c r="G25" s="51"/>
      <c r="H25" s="52">
        <f>+N24+1</f>
        <v>45495</v>
      </c>
      <c r="I25" s="53">
        <f t="shared" si="6"/>
        <v>45496</v>
      </c>
      <c r="J25" s="53">
        <f t="shared" si="6"/>
        <v>45497</v>
      </c>
      <c r="K25" s="53">
        <f t="shared" si="6"/>
        <v>45498</v>
      </c>
      <c r="L25" s="53">
        <f t="shared" si="6"/>
        <v>45499</v>
      </c>
      <c r="M25" s="53">
        <f t="shared" si="6"/>
        <v>45500</v>
      </c>
      <c r="N25" s="54">
        <f t="shared" si="6"/>
        <v>45501</v>
      </c>
      <c r="O25" s="51"/>
      <c r="P25" s="52">
        <f>+V24+1</f>
        <v>45523</v>
      </c>
      <c r="Q25" s="53">
        <f t="shared" si="7"/>
        <v>45524</v>
      </c>
      <c r="R25" s="53">
        <f t="shared" si="7"/>
        <v>45525</v>
      </c>
      <c r="S25" s="53">
        <f t="shared" si="7"/>
        <v>45526</v>
      </c>
      <c r="T25" s="53">
        <f t="shared" si="7"/>
        <v>45527</v>
      </c>
      <c r="U25" s="53">
        <f t="shared" si="7"/>
        <v>45528</v>
      </c>
      <c r="V25" s="54">
        <f t="shared" si="7"/>
        <v>45529</v>
      </c>
      <c r="W25" s="51"/>
      <c r="X25" s="52">
        <f>+AD24+1</f>
        <v>45551</v>
      </c>
      <c r="Y25" s="53">
        <f t="shared" si="8"/>
        <v>45552</v>
      </c>
      <c r="Z25" s="53">
        <f t="shared" si="8"/>
        <v>45553</v>
      </c>
      <c r="AA25" s="53">
        <f t="shared" si="8"/>
        <v>45554</v>
      </c>
      <c r="AB25" s="53">
        <f t="shared" si="8"/>
        <v>45555</v>
      </c>
      <c r="AC25" s="53">
        <f t="shared" si="8"/>
        <v>45556</v>
      </c>
      <c r="AD25" s="54">
        <f t="shared" si="8"/>
        <v>45557</v>
      </c>
      <c r="AE25" s="51"/>
      <c r="AF25" s="83" t="s">
        <v>50</v>
      </c>
      <c r="AG25" s="68"/>
      <c r="AH25" s="68"/>
      <c r="AI25" s="69"/>
      <c r="AK25" s="70"/>
    </row>
    <row r="26" spans="1:37" x14ac:dyDescent="0.45">
      <c r="A26" s="38"/>
      <c r="B26" s="38"/>
      <c r="C26" s="38"/>
      <c r="D26" s="38"/>
      <c r="F26" s="159"/>
      <c r="G26" s="51"/>
      <c r="H26" s="52">
        <f>+N25+1</f>
        <v>45502</v>
      </c>
      <c r="I26" s="53">
        <f t="shared" si="6"/>
        <v>45503</v>
      </c>
      <c r="J26" s="53">
        <f t="shared" si="6"/>
        <v>45504</v>
      </c>
      <c r="K26" s="53">
        <f t="shared" si="6"/>
        <v>45505</v>
      </c>
      <c r="L26" s="53">
        <f t="shared" si="6"/>
        <v>45506</v>
      </c>
      <c r="M26" s="53">
        <f t="shared" si="6"/>
        <v>45507</v>
      </c>
      <c r="N26" s="54">
        <f t="shared" si="6"/>
        <v>45508</v>
      </c>
      <c r="O26" s="51"/>
      <c r="P26" s="52">
        <f>+V25+1</f>
        <v>45530</v>
      </c>
      <c r="Q26" s="53">
        <f t="shared" si="7"/>
        <v>45531</v>
      </c>
      <c r="R26" s="53">
        <f t="shared" si="7"/>
        <v>45532</v>
      </c>
      <c r="S26" s="53">
        <f t="shared" si="7"/>
        <v>45533</v>
      </c>
      <c r="T26" s="53">
        <f t="shared" si="7"/>
        <v>45534</v>
      </c>
      <c r="U26" s="53">
        <f t="shared" si="7"/>
        <v>45535</v>
      </c>
      <c r="V26" s="54">
        <f t="shared" si="7"/>
        <v>45536</v>
      </c>
      <c r="W26" s="51"/>
      <c r="X26" s="52">
        <f>+AD25+1</f>
        <v>45558</v>
      </c>
      <c r="Y26" s="53">
        <f t="shared" si="8"/>
        <v>45559</v>
      </c>
      <c r="Z26" s="53">
        <f t="shared" si="8"/>
        <v>45560</v>
      </c>
      <c r="AA26" s="53">
        <f t="shared" si="8"/>
        <v>45561</v>
      </c>
      <c r="AB26" s="53">
        <f t="shared" si="8"/>
        <v>45562</v>
      </c>
      <c r="AC26" s="53">
        <f t="shared" si="8"/>
        <v>45563</v>
      </c>
      <c r="AD26" s="54">
        <f t="shared" si="8"/>
        <v>45564</v>
      </c>
      <c r="AE26" s="51"/>
      <c r="AF26" s="151" t="s">
        <v>56</v>
      </c>
      <c r="AG26" s="71" t="s">
        <v>5</v>
      </c>
      <c r="AH26" s="71" t="s">
        <v>6</v>
      </c>
      <c r="AI26" s="117" t="s">
        <v>0</v>
      </c>
    </row>
    <row r="27" spans="1:37" ht="20.25" thickBot="1" x14ac:dyDescent="0.5">
      <c r="A27" s="38"/>
      <c r="B27" s="38"/>
      <c r="C27" s="38"/>
      <c r="D27" s="38"/>
      <c r="F27" s="159"/>
      <c r="G27" s="51"/>
      <c r="H27" s="56">
        <f>+N26+1</f>
        <v>45509</v>
      </c>
      <c r="I27" s="57">
        <f t="shared" si="6"/>
        <v>45510</v>
      </c>
      <c r="J27" s="57">
        <f t="shared" si="6"/>
        <v>45511</v>
      </c>
      <c r="K27" s="57">
        <f t="shared" si="6"/>
        <v>45512</v>
      </c>
      <c r="L27" s="57">
        <f t="shared" si="6"/>
        <v>45513</v>
      </c>
      <c r="M27" s="57">
        <f t="shared" si="6"/>
        <v>45514</v>
      </c>
      <c r="N27" s="58">
        <f t="shared" si="6"/>
        <v>45515</v>
      </c>
      <c r="O27" s="51"/>
      <c r="P27" s="56">
        <f>+V26+1</f>
        <v>45537</v>
      </c>
      <c r="Q27" s="57">
        <f t="shared" si="7"/>
        <v>45538</v>
      </c>
      <c r="R27" s="57">
        <f t="shared" si="7"/>
        <v>45539</v>
      </c>
      <c r="S27" s="57">
        <f t="shared" si="7"/>
        <v>45540</v>
      </c>
      <c r="T27" s="57">
        <f t="shared" si="7"/>
        <v>45541</v>
      </c>
      <c r="U27" s="57">
        <f t="shared" si="7"/>
        <v>45542</v>
      </c>
      <c r="V27" s="58">
        <f t="shared" si="7"/>
        <v>45543</v>
      </c>
      <c r="W27" s="51"/>
      <c r="X27" s="56">
        <f>+AD26+1</f>
        <v>45565</v>
      </c>
      <c r="Y27" s="57">
        <f t="shared" si="8"/>
        <v>45566</v>
      </c>
      <c r="Z27" s="57">
        <f t="shared" si="8"/>
        <v>45567</v>
      </c>
      <c r="AA27" s="57">
        <f t="shared" si="8"/>
        <v>45568</v>
      </c>
      <c r="AB27" s="57">
        <f t="shared" si="8"/>
        <v>45569</v>
      </c>
      <c r="AC27" s="57">
        <f t="shared" si="8"/>
        <v>45570</v>
      </c>
      <c r="AD27" s="58">
        <f t="shared" si="8"/>
        <v>45571</v>
      </c>
      <c r="AE27" s="51"/>
      <c r="AF27" s="152"/>
      <c r="AG27" s="72">
        <v>45422</v>
      </c>
      <c r="AH27" s="72">
        <v>45422</v>
      </c>
      <c r="AI27" s="73">
        <v>0.5</v>
      </c>
    </row>
    <row r="28" spans="1:37" ht="20.25" thickBot="1" x14ac:dyDescent="0.5">
      <c r="A28" s="38"/>
      <c r="B28" s="38"/>
      <c r="C28" s="38"/>
      <c r="D28" s="38"/>
      <c r="F28" s="159"/>
      <c r="G28" s="51"/>
      <c r="H28" s="59"/>
      <c r="I28" s="59"/>
      <c r="J28" s="59"/>
      <c r="K28" s="59"/>
      <c r="L28" s="59"/>
      <c r="M28" s="59"/>
      <c r="N28" s="59"/>
      <c r="O28" s="51"/>
      <c r="P28" s="59"/>
      <c r="Q28" s="59"/>
      <c r="R28" s="59"/>
      <c r="S28" s="59"/>
      <c r="T28" s="59"/>
      <c r="U28" s="59"/>
      <c r="V28" s="59"/>
      <c r="W28" s="51"/>
      <c r="X28" s="59"/>
      <c r="Y28" s="59"/>
      <c r="Z28" s="59"/>
      <c r="AA28" s="59"/>
      <c r="AB28" s="59"/>
      <c r="AC28" s="59"/>
      <c r="AD28" s="59"/>
      <c r="AE28" s="51"/>
      <c r="AF28" s="152"/>
      <c r="AG28" s="72">
        <v>45450</v>
      </c>
      <c r="AH28" s="72">
        <v>45450</v>
      </c>
      <c r="AI28" s="73">
        <v>0.5</v>
      </c>
    </row>
    <row r="29" spans="1:37" x14ac:dyDescent="0.45">
      <c r="A29" s="38"/>
      <c r="B29" s="38"/>
      <c r="C29" s="38"/>
      <c r="D29" s="38"/>
      <c r="F29" s="159"/>
      <c r="G29" s="51"/>
      <c r="H29" s="154">
        <f>DATE($F$2,10,1)</f>
        <v>45566</v>
      </c>
      <c r="I29" s="155"/>
      <c r="J29" s="155"/>
      <c r="K29" s="155"/>
      <c r="L29" s="155"/>
      <c r="M29" s="155"/>
      <c r="N29" s="156"/>
      <c r="O29" s="51"/>
      <c r="P29" s="154">
        <f>DATE($F$2,11,1)</f>
        <v>45597</v>
      </c>
      <c r="Q29" s="155"/>
      <c r="R29" s="155"/>
      <c r="S29" s="155"/>
      <c r="T29" s="155"/>
      <c r="U29" s="155"/>
      <c r="V29" s="156"/>
      <c r="W29" s="51"/>
      <c r="X29" s="154">
        <f>DATE($F$2,12,1)</f>
        <v>45627</v>
      </c>
      <c r="Y29" s="155"/>
      <c r="Z29" s="155"/>
      <c r="AA29" s="155"/>
      <c r="AB29" s="155"/>
      <c r="AC29" s="155"/>
      <c r="AD29" s="156"/>
      <c r="AE29" s="51"/>
      <c r="AF29" s="152"/>
      <c r="AG29" s="72">
        <v>45533</v>
      </c>
      <c r="AH29" s="72">
        <v>45533</v>
      </c>
      <c r="AI29" s="73">
        <v>1</v>
      </c>
    </row>
    <row r="30" spans="1:37" s="50" customFormat="1" x14ac:dyDescent="0.45">
      <c r="A30" s="38"/>
      <c r="B30" s="38"/>
      <c r="C30" s="38"/>
      <c r="D30" s="38"/>
      <c r="F30" s="159"/>
      <c r="G30" s="43"/>
      <c r="H30" s="44" t="s">
        <v>34</v>
      </c>
      <c r="I30" s="45" t="s">
        <v>35</v>
      </c>
      <c r="J30" s="45" t="s">
        <v>35</v>
      </c>
      <c r="K30" s="45" t="s">
        <v>36</v>
      </c>
      <c r="L30" s="45" t="s">
        <v>37</v>
      </c>
      <c r="M30" s="45" t="s">
        <v>38</v>
      </c>
      <c r="N30" s="46" t="s">
        <v>39</v>
      </c>
      <c r="O30" s="43"/>
      <c r="P30" s="44" t="s">
        <v>34</v>
      </c>
      <c r="Q30" s="45" t="s">
        <v>35</v>
      </c>
      <c r="R30" s="45" t="s">
        <v>35</v>
      </c>
      <c r="S30" s="45" t="s">
        <v>36</v>
      </c>
      <c r="T30" s="45" t="s">
        <v>37</v>
      </c>
      <c r="U30" s="45" t="s">
        <v>38</v>
      </c>
      <c r="V30" s="46" t="s">
        <v>39</v>
      </c>
      <c r="W30" s="43"/>
      <c r="X30" s="44" t="s">
        <v>34</v>
      </c>
      <c r="Y30" s="45" t="s">
        <v>35</v>
      </c>
      <c r="Z30" s="45" t="s">
        <v>35</v>
      </c>
      <c r="AA30" s="45" t="s">
        <v>36</v>
      </c>
      <c r="AB30" s="45" t="s">
        <v>37</v>
      </c>
      <c r="AC30" s="45" t="s">
        <v>38</v>
      </c>
      <c r="AD30" s="46" t="s">
        <v>39</v>
      </c>
      <c r="AE30" s="43"/>
      <c r="AF30" s="152"/>
      <c r="AG30" s="72">
        <v>45534</v>
      </c>
      <c r="AH30" s="72">
        <v>45534</v>
      </c>
      <c r="AI30" s="73">
        <v>0.5</v>
      </c>
    </row>
    <row r="31" spans="1:37" x14ac:dyDescent="0.45">
      <c r="A31" s="38"/>
      <c r="B31" s="38"/>
      <c r="C31" s="38"/>
      <c r="D31" s="38"/>
      <c r="F31" s="159"/>
      <c r="G31" s="51"/>
      <c r="H31" s="52">
        <f>DATE($F$2,MONTH(H29),1-MOD(6+WEEKDAY(H29)-1,7))</f>
        <v>45565</v>
      </c>
      <c r="I31" s="53">
        <f t="shared" ref="I31:N35" si="9">+H31+1</f>
        <v>45566</v>
      </c>
      <c r="J31" s="53">
        <f t="shared" si="9"/>
        <v>45567</v>
      </c>
      <c r="K31" s="53">
        <f t="shared" si="9"/>
        <v>45568</v>
      </c>
      <c r="L31" s="53">
        <f t="shared" si="9"/>
        <v>45569</v>
      </c>
      <c r="M31" s="53">
        <f t="shared" si="9"/>
        <v>45570</v>
      </c>
      <c r="N31" s="54">
        <f t="shared" si="9"/>
        <v>45571</v>
      </c>
      <c r="O31" s="51"/>
      <c r="P31" s="52">
        <f>DATE($F$2,MONTH(P29),1-MOD(6+WEEKDAY(P29)-1,7))</f>
        <v>45593</v>
      </c>
      <c r="Q31" s="53">
        <f t="shared" ref="Q31:V35" si="10">+P31+1</f>
        <v>45594</v>
      </c>
      <c r="R31" s="53">
        <f t="shared" si="10"/>
        <v>45595</v>
      </c>
      <c r="S31" s="53">
        <f t="shared" si="10"/>
        <v>45596</v>
      </c>
      <c r="T31" s="121">
        <f t="shared" si="10"/>
        <v>45597</v>
      </c>
      <c r="U31" s="53">
        <f t="shared" si="10"/>
        <v>45598</v>
      </c>
      <c r="V31" s="54">
        <f t="shared" si="10"/>
        <v>45599</v>
      </c>
      <c r="W31" s="51"/>
      <c r="X31" s="52">
        <f>DATE($F$2,MONTH(X29),1-MOD(6+WEEKDAY(X29)-1,7))</f>
        <v>45621</v>
      </c>
      <c r="Y31" s="53">
        <f t="shared" ref="Y31:AD35" si="11">+X31+1</f>
        <v>45622</v>
      </c>
      <c r="Z31" s="53">
        <f t="shared" si="11"/>
        <v>45623</v>
      </c>
      <c r="AA31" s="53">
        <f t="shared" si="11"/>
        <v>45624</v>
      </c>
      <c r="AB31" s="53">
        <f t="shared" si="11"/>
        <v>45625</v>
      </c>
      <c r="AC31" s="53">
        <f t="shared" si="11"/>
        <v>45626</v>
      </c>
      <c r="AD31" s="54">
        <f t="shared" si="11"/>
        <v>45627</v>
      </c>
      <c r="AE31" s="51"/>
      <c r="AF31" s="152"/>
      <c r="AG31" s="72"/>
      <c r="AH31" s="72"/>
      <c r="AI31" s="73">
        <v>0</v>
      </c>
    </row>
    <row r="32" spans="1:37" x14ac:dyDescent="0.45">
      <c r="A32" s="38"/>
      <c r="B32" s="38"/>
      <c r="C32" s="38"/>
      <c r="D32" s="38"/>
      <c r="F32" s="159"/>
      <c r="G32" s="51"/>
      <c r="H32" s="52">
        <f>+N31+1</f>
        <v>45572</v>
      </c>
      <c r="I32" s="53">
        <f t="shared" si="9"/>
        <v>45573</v>
      </c>
      <c r="J32" s="53">
        <f t="shared" si="9"/>
        <v>45574</v>
      </c>
      <c r="K32" s="53">
        <f t="shared" si="9"/>
        <v>45575</v>
      </c>
      <c r="L32" s="53">
        <f t="shared" si="9"/>
        <v>45576</v>
      </c>
      <c r="M32" s="53">
        <f t="shared" si="9"/>
        <v>45577</v>
      </c>
      <c r="N32" s="54">
        <f t="shared" si="9"/>
        <v>45578</v>
      </c>
      <c r="O32" s="51"/>
      <c r="P32" s="52">
        <f>+V31+1</f>
        <v>45600</v>
      </c>
      <c r="Q32" s="53">
        <f t="shared" si="10"/>
        <v>45601</v>
      </c>
      <c r="R32" s="53">
        <f t="shared" si="10"/>
        <v>45602</v>
      </c>
      <c r="S32" s="53">
        <f t="shared" si="10"/>
        <v>45603</v>
      </c>
      <c r="T32" s="53">
        <f t="shared" si="10"/>
        <v>45604</v>
      </c>
      <c r="U32" s="53">
        <f t="shared" si="10"/>
        <v>45605</v>
      </c>
      <c r="V32" s="54">
        <f t="shared" si="10"/>
        <v>45606</v>
      </c>
      <c r="W32" s="51"/>
      <c r="X32" s="52">
        <f>+AD31+1</f>
        <v>45628</v>
      </c>
      <c r="Y32" s="53">
        <f t="shared" si="11"/>
        <v>45629</v>
      </c>
      <c r="Z32" s="53">
        <f t="shared" si="11"/>
        <v>45630</v>
      </c>
      <c r="AA32" s="53">
        <f t="shared" si="11"/>
        <v>45631</v>
      </c>
      <c r="AB32" s="53">
        <f t="shared" si="11"/>
        <v>45632</v>
      </c>
      <c r="AC32" s="53">
        <f t="shared" si="11"/>
        <v>45633</v>
      </c>
      <c r="AD32" s="54">
        <f t="shared" si="11"/>
        <v>45634</v>
      </c>
      <c r="AE32" s="51"/>
      <c r="AF32" s="152"/>
      <c r="AG32" s="72"/>
      <c r="AH32" s="72"/>
      <c r="AI32" s="73">
        <v>0</v>
      </c>
    </row>
    <row r="33" spans="1:36" x14ac:dyDescent="0.45">
      <c r="B33" s="38"/>
      <c r="C33" s="38"/>
      <c r="D33" s="38"/>
      <c r="F33" s="159"/>
      <c r="G33" s="51"/>
      <c r="H33" s="52">
        <f>+N32+1</f>
        <v>45579</v>
      </c>
      <c r="I33" s="53">
        <f t="shared" si="9"/>
        <v>45580</v>
      </c>
      <c r="J33" s="53">
        <f t="shared" si="9"/>
        <v>45581</v>
      </c>
      <c r="K33" s="53">
        <f t="shared" si="9"/>
        <v>45582</v>
      </c>
      <c r="L33" s="53">
        <f t="shared" si="9"/>
        <v>45583</v>
      </c>
      <c r="M33" s="53">
        <f t="shared" si="9"/>
        <v>45584</v>
      </c>
      <c r="N33" s="54">
        <f t="shared" si="9"/>
        <v>45585</v>
      </c>
      <c r="O33" s="51"/>
      <c r="P33" s="120">
        <f>+V32+1</f>
        <v>45607</v>
      </c>
      <c r="Q33" s="53">
        <f t="shared" si="10"/>
        <v>45608</v>
      </c>
      <c r="R33" s="53">
        <f t="shared" si="10"/>
        <v>45609</v>
      </c>
      <c r="S33" s="53">
        <f t="shared" si="10"/>
        <v>45610</v>
      </c>
      <c r="T33" s="53">
        <f t="shared" si="10"/>
        <v>45611</v>
      </c>
      <c r="U33" s="53">
        <f t="shared" si="10"/>
        <v>45612</v>
      </c>
      <c r="V33" s="54">
        <f t="shared" si="10"/>
        <v>45613</v>
      </c>
      <c r="W33" s="51"/>
      <c r="X33" s="52">
        <f>+AD32+1</f>
        <v>45635</v>
      </c>
      <c r="Y33" s="53">
        <f t="shared" si="11"/>
        <v>45636</v>
      </c>
      <c r="Z33" s="53">
        <f t="shared" si="11"/>
        <v>45637</v>
      </c>
      <c r="AA33" s="53">
        <f t="shared" si="11"/>
        <v>45638</v>
      </c>
      <c r="AB33" s="53">
        <f t="shared" si="11"/>
        <v>45639</v>
      </c>
      <c r="AC33" s="53">
        <f t="shared" si="11"/>
        <v>45640</v>
      </c>
      <c r="AD33" s="54">
        <f t="shared" si="11"/>
        <v>45641</v>
      </c>
      <c r="AE33" s="51"/>
      <c r="AF33" s="152"/>
      <c r="AG33" s="72"/>
      <c r="AH33" s="72"/>
      <c r="AI33" s="73">
        <v>0</v>
      </c>
    </row>
    <row r="34" spans="1:36" x14ac:dyDescent="0.45">
      <c r="B34" s="38"/>
      <c r="C34" s="38"/>
      <c r="D34" s="38"/>
      <c r="F34" s="159"/>
      <c r="G34" s="51"/>
      <c r="H34" s="52">
        <f>+N33+1</f>
        <v>45586</v>
      </c>
      <c r="I34" s="53">
        <f t="shared" si="9"/>
        <v>45587</v>
      </c>
      <c r="J34" s="53">
        <f t="shared" si="9"/>
        <v>45588</v>
      </c>
      <c r="K34" s="53">
        <f t="shared" si="9"/>
        <v>45589</v>
      </c>
      <c r="L34" s="53">
        <f t="shared" si="9"/>
        <v>45590</v>
      </c>
      <c r="M34" s="53">
        <f t="shared" si="9"/>
        <v>45591</v>
      </c>
      <c r="N34" s="54">
        <f t="shared" si="9"/>
        <v>45592</v>
      </c>
      <c r="O34" s="51"/>
      <c r="P34" s="52">
        <f>+V33+1</f>
        <v>45614</v>
      </c>
      <c r="Q34" s="53">
        <f t="shared" si="10"/>
        <v>45615</v>
      </c>
      <c r="R34" s="53">
        <f t="shared" si="10"/>
        <v>45616</v>
      </c>
      <c r="S34" s="53">
        <f t="shared" si="10"/>
        <v>45617</v>
      </c>
      <c r="T34" s="53">
        <f t="shared" si="10"/>
        <v>45618</v>
      </c>
      <c r="U34" s="53">
        <f t="shared" si="10"/>
        <v>45619</v>
      </c>
      <c r="V34" s="54">
        <f t="shared" si="10"/>
        <v>45620</v>
      </c>
      <c r="W34" s="51"/>
      <c r="X34" s="52">
        <f>+AD33+1</f>
        <v>45642</v>
      </c>
      <c r="Y34" s="53">
        <f t="shared" si="11"/>
        <v>45643</v>
      </c>
      <c r="Z34" s="53">
        <f t="shared" si="11"/>
        <v>45644</v>
      </c>
      <c r="AA34" s="53">
        <f t="shared" si="11"/>
        <v>45645</v>
      </c>
      <c r="AB34" s="53">
        <f t="shared" si="11"/>
        <v>45646</v>
      </c>
      <c r="AC34" s="53">
        <f t="shared" si="11"/>
        <v>45647</v>
      </c>
      <c r="AD34" s="54">
        <f t="shared" si="11"/>
        <v>45648</v>
      </c>
      <c r="AE34" s="51"/>
      <c r="AF34" s="152"/>
      <c r="AG34" s="72"/>
      <c r="AH34" s="72"/>
      <c r="AI34" s="73">
        <v>0</v>
      </c>
    </row>
    <row r="35" spans="1:36" x14ac:dyDescent="0.25">
      <c r="F35" s="159"/>
      <c r="G35" s="51"/>
      <c r="H35" s="52">
        <f>+N34+1</f>
        <v>45593</v>
      </c>
      <c r="I35" s="53">
        <f t="shared" si="9"/>
        <v>45594</v>
      </c>
      <c r="J35" s="53">
        <f t="shared" si="9"/>
        <v>45595</v>
      </c>
      <c r="K35" s="53">
        <f t="shared" si="9"/>
        <v>45596</v>
      </c>
      <c r="L35" s="53">
        <f t="shared" si="9"/>
        <v>45597</v>
      </c>
      <c r="M35" s="53">
        <f t="shared" si="9"/>
        <v>45598</v>
      </c>
      <c r="N35" s="54">
        <f t="shared" si="9"/>
        <v>45599</v>
      </c>
      <c r="O35" s="51"/>
      <c r="P35" s="52">
        <f>+V34+1</f>
        <v>45621</v>
      </c>
      <c r="Q35" s="53">
        <f t="shared" si="10"/>
        <v>45622</v>
      </c>
      <c r="R35" s="53">
        <f t="shared" si="10"/>
        <v>45623</v>
      </c>
      <c r="S35" s="53">
        <f t="shared" si="10"/>
        <v>45624</v>
      </c>
      <c r="T35" s="53">
        <f t="shared" si="10"/>
        <v>45625</v>
      </c>
      <c r="U35" s="53">
        <f t="shared" si="10"/>
        <v>45626</v>
      </c>
      <c r="V35" s="54">
        <f t="shared" si="10"/>
        <v>45627</v>
      </c>
      <c r="W35" s="51"/>
      <c r="X35" s="52">
        <f>+AD34+1</f>
        <v>45649</v>
      </c>
      <c r="Y35" s="53">
        <f t="shared" si="11"/>
        <v>45650</v>
      </c>
      <c r="Z35" s="121">
        <f t="shared" si="11"/>
        <v>45651</v>
      </c>
      <c r="AA35" s="53">
        <f t="shared" si="11"/>
        <v>45652</v>
      </c>
      <c r="AB35" s="53">
        <f t="shared" si="11"/>
        <v>45653</v>
      </c>
      <c r="AC35" s="53">
        <f t="shared" si="11"/>
        <v>45654</v>
      </c>
      <c r="AD35" s="54">
        <f t="shared" si="11"/>
        <v>45655</v>
      </c>
      <c r="AE35" s="51"/>
      <c r="AF35" s="152"/>
      <c r="AG35" s="72"/>
      <c r="AH35" s="72"/>
      <c r="AI35" s="73">
        <v>0</v>
      </c>
    </row>
    <row r="36" spans="1:36" ht="20.25" thickBot="1" x14ac:dyDescent="0.3">
      <c r="F36" s="160"/>
      <c r="G36" s="51"/>
      <c r="H36" s="56"/>
      <c r="I36" s="57"/>
      <c r="J36" s="57"/>
      <c r="K36" s="57"/>
      <c r="L36" s="57"/>
      <c r="M36" s="57"/>
      <c r="N36" s="58"/>
      <c r="O36" s="51"/>
      <c r="P36" s="56"/>
      <c r="Q36" s="57"/>
      <c r="R36" s="57"/>
      <c r="S36" s="57"/>
      <c r="T36" s="57"/>
      <c r="U36" s="57"/>
      <c r="V36" s="58"/>
      <c r="W36" s="51"/>
      <c r="X36" s="56">
        <f>+AD35+1</f>
        <v>45656</v>
      </c>
      <c r="Y36" s="57">
        <f>+X36+1</f>
        <v>45657</v>
      </c>
      <c r="Z36" s="57"/>
      <c r="AA36" s="57"/>
      <c r="AB36" s="57"/>
      <c r="AC36" s="57"/>
      <c r="AD36" s="58"/>
      <c r="AE36" s="51"/>
      <c r="AF36" s="153"/>
      <c r="AG36" s="74"/>
      <c r="AH36" s="74"/>
      <c r="AI36" s="75">
        <v>0</v>
      </c>
    </row>
    <row r="37" spans="1:36" x14ac:dyDescent="0.25">
      <c r="F37" s="39"/>
      <c r="H37" s="40"/>
      <c r="I37" s="40"/>
      <c r="J37" s="40"/>
      <c r="K37" s="40"/>
      <c r="L37" s="40"/>
      <c r="M37" s="40"/>
      <c r="N37" s="40"/>
      <c r="P37" s="40"/>
      <c r="Q37" s="40"/>
      <c r="R37" s="40"/>
      <c r="S37" s="40"/>
      <c r="T37" s="40"/>
      <c r="U37" s="40"/>
      <c r="V37" s="40"/>
      <c r="X37" s="40"/>
      <c r="Y37" s="40"/>
      <c r="Z37" s="40"/>
      <c r="AA37" s="40"/>
      <c r="AB37" s="40"/>
      <c r="AC37" s="40"/>
      <c r="AD37" s="40"/>
    </row>
    <row r="38" spans="1:36" x14ac:dyDescent="0.45">
      <c r="A38" s="38"/>
      <c r="F38" s="39"/>
      <c r="H38" s="40"/>
      <c r="I38" s="40"/>
      <c r="J38" s="40"/>
      <c r="K38" s="40"/>
      <c r="L38" s="40"/>
      <c r="M38" s="40"/>
      <c r="N38" s="40"/>
      <c r="P38" s="40"/>
      <c r="Q38" s="40"/>
      <c r="R38" s="40"/>
      <c r="S38" s="40"/>
      <c r="T38" s="40"/>
      <c r="U38" s="40"/>
      <c r="V38" s="40"/>
      <c r="X38" s="40"/>
      <c r="Y38" s="40"/>
      <c r="Z38" s="40"/>
      <c r="AA38" s="40"/>
      <c r="AB38" s="40"/>
      <c r="AC38" s="40"/>
      <c r="AD38" s="40"/>
    </row>
    <row r="39" spans="1:36" x14ac:dyDescent="0.45">
      <c r="A39" s="38"/>
      <c r="F39" s="39"/>
      <c r="H39" s="40"/>
      <c r="I39" s="40"/>
      <c r="J39" s="40"/>
      <c r="K39" s="40"/>
      <c r="L39" s="40"/>
      <c r="M39" s="40"/>
      <c r="N39" s="40"/>
      <c r="P39" s="40"/>
      <c r="Q39" s="40"/>
      <c r="R39" s="40"/>
      <c r="S39" s="40"/>
      <c r="T39" s="40"/>
      <c r="U39" s="40"/>
      <c r="V39" s="40"/>
      <c r="X39" s="40"/>
      <c r="Y39" s="40"/>
      <c r="Z39" s="40"/>
      <c r="AA39" s="40"/>
      <c r="AB39" s="40"/>
      <c r="AC39" s="40"/>
      <c r="AD39" s="40"/>
    </row>
    <row r="40" spans="1:36" x14ac:dyDescent="0.25">
      <c r="F40" s="39"/>
      <c r="H40" s="40"/>
      <c r="I40" s="40"/>
      <c r="J40" s="40"/>
      <c r="K40" s="40"/>
      <c r="L40" s="40"/>
      <c r="M40" s="40"/>
      <c r="N40" s="40"/>
      <c r="P40" s="40"/>
      <c r="Q40" s="40"/>
      <c r="R40" s="40"/>
      <c r="S40" s="40"/>
      <c r="T40" s="40"/>
      <c r="U40" s="40"/>
      <c r="V40" s="40"/>
      <c r="X40" s="40"/>
      <c r="Y40" s="40"/>
      <c r="Z40" s="40"/>
      <c r="AA40" s="40"/>
      <c r="AB40" s="40"/>
      <c r="AC40" s="40"/>
      <c r="AD40" s="40"/>
    </row>
    <row r="41" spans="1:36" x14ac:dyDescent="0.25">
      <c r="F41" s="39"/>
      <c r="H41" s="40"/>
      <c r="I41" s="40"/>
      <c r="J41" s="40"/>
      <c r="K41" s="40"/>
      <c r="L41" s="40"/>
      <c r="M41" s="40"/>
      <c r="N41" s="40"/>
      <c r="P41" s="40"/>
      <c r="Q41" s="40"/>
      <c r="R41" s="40"/>
      <c r="S41" s="40"/>
      <c r="T41" s="40"/>
      <c r="U41" s="40"/>
      <c r="V41" s="40"/>
      <c r="X41" s="40"/>
      <c r="Y41" s="40"/>
      <c r="Z41" s="40"/>
      <c r="AA41" s="40"/>
      <c r="AB41" s="40"/>
      <c r="AC41" s="40"/>
      <c r="AD41" s="40"/>
    </row>
    <row r="42" spans="1:36" x14ac:dyDescent="0.25">
      <c r="F42" s="39"/>
      <c r="H42" s="40">
        <f>+N35+1</f>
        <v>45600</v>
      </c>
      <c r="I42" s="40">
        <f t="shared" ref="I42:N42" si="12">+H42+1</f>
        <v>45601</v>
      </c>
      <c r="J42" s="40">
        <f t="shared" si="12"/>
        <v>45602</v>
      </c>
      <c r="K42" s="40">
        <f t="shared" si="12"/>
        <v>45603</v>
      </c>
      <c r="L42" s="40">
        <f t="shared" si="12"/>
        <v>45604</v>
      </c>
      <c r="M42" s="40">
        <f t="shared" si="12"/>
        <v>45605</v>
      </c>
      <c r="N42" s="40">
        <f t="shared" si="12"/>
        <v>45606</v>
      </c>
      <c r="P42" s="40">
        <f>+V35+1</f>
        <v>45628</v>
      </c>
      <c r="Q42" s="40">
        <f t="shared" ref="Q42:V42" si="13">+P42+1</f>
        <v>45629</v>
      </c>
      <c r="R42" s="40">
        <f t="shared" si="13"/>
        <v>45630</v>
      </c>
      <c r="S42" s="40">
        <f t="shared" si="13"/>
        <v>45631</v>
      </c>
      <c r="T42" s="40">
        <f t="shared" si="13"/>
        <v>45632</v>
      </c>
      <c r="U42" s="40">
        <f t="shared" si="13"/>
        <v>45633</v>
      </c>
      <c r="V42" s="40">
        <f t="shared" si="13"/>
        <v>45634</v>
      </c>
      <c r="Z42" s="40">
        <f>+Y36+1</f>
        <v>45658</v>
      </c>
      <c r="AA42" s="40">
        <f>+Z42+1</f>
        <v>45659</v>
      </c>
      <c r="AB42" s="40">
        <f>+AA42+1</f>
        <v>45660</v>
      </c>
      <c r="AC42" s="40">
        <f>+AB42+1</f>
        <v>45661</v>
      </c>
      <c r="AD42" s="40">
        <f>+AC42+1</f>
        <v>45662</v>
      </c>
    </row>
    <row r="44" spans="1:36" x14ac:dyDescent="0.25">
      <c r="AJ44" s="42"/>
    </row>
  </sheetData>
  <dataConsolidate/>
  <mergeCells count="15">
    <mergeCell ref="AF26:AF36"/>
    <mergeCell ref="B1:D2"/>
    <mergeCell ref="F2:F36"/>
    <mergeCell ref="H2:N2"/>
    <mergeCell ref="P2:V2"/>
    <mergeCell ref="X2:AD2"/>
    <mergeCell ref="H11:N11"/>
    <mergeCell ref="P11:V11"/>
    <mergeCell ref="X11:AD11"/>
    <mergeCell ref="H20:N20"/>
    <mergeCell ref="P20:V20"/>
    <mergeCell ref="X20:AD20"/>
    <mergeCell ref="H29:N29"/>
    <mergeCell ref="P29:V29"/>
    <mergeCell ref="X29:AD29"/>
  </mergeCells>
  <conditionalFormatting sqref="H4:N9">
    <cfRule type="expression" dxfId="180" priority="2" stopIfTrue="1">
      <formula>MONTH(H4)&lt;&gt;MONTH($H$2)</formula>
    </cfRule>
  </conditionalFormatting>
  <conditionalFormatting sqref="H13:N18">
    <cfRule type="expression" dxfId="179" priority="11" stopIfTrue="1">
      <formula>MONTH(H13)&lt;&gt;MONTH($H$11)</formula>
    </cfRule>
  </conditionalFormatting>
  <conditionalFormatting sqref="H22:N27">
    <cfRule type="expression" dxfId="178" priority="8" stopIfTrue="1">
      <formula>MONTH(H22)&lt;&gt;MONTH($H$20)</formula>
    </cfRule>
  </conditionalFormatting>
  <conditionalFormatting sqref="H31:N42">
    <cfRule type="expression" dxfId="177" priority="5" stopIfTrue="1">
      <formula>MONTH(H31)&lt;&gt;MONTH($H$29)</formula>
    </cfRule>
  </conditionalFormatting>
  <conditionalFormatting sqref="P4:V9">
    <cfRule type="expression" dxfId="176" priority="1" stopIfTrue="1">
      <formula>MONTH(P4)&lt;&gt;MONTH($P$2)</formula>
    </cfRule>
  </conditionalFormatting>
  <conditionalFormatting sqref="P13:V18">
    <cfRule type="expression" dxfId="175" priority="10" stopIfTrue="1">
      <formula>MONTH(P13)&lt;&gt;MONTH($P$11)</formula>
    </cfRule>
  </conditionalFormatting>
  <conditionalFormatting sqref="P22:V27">
    <cfRule type="expression" dxfId="174" priority="7" stopIfTrue="1">
      <formula>MONTH(P22)&lt;&gt;MONTH($P$20)</formula>
    </cfRule>
  </conditionalFormatting>
  <conditionalFormatting sqref="P31:V42">
    <cfRule type="expression" dxfId="173" priority="4" stopIfTrue="1">
      <formula>MONTH(P31)&lt;&gt;MONTH($P$29)</formula>
    </cfRule>
  </conditionalFormatting>
  <conditionalFormatting sqref="X4:AD9">
    <cfRule type="expression" dxfId="172" priority="12" stopIfTrue="1">
      <formula>MONTH(X4)&lt;&gt;MONTH($X$2)</formula>
    </cfRule>
  </conditionalFormatting>
  <conditionalFormatting sqref="X13:AD18">
    <cfRule type="expression" dxfId="171" priority="9" stopIfTrue="1">
      <formula>MONTH(X13)&lt;&gt;MONTH($X$11)</formula>
    </cfRule>
  </conditionalFormatting>
  <conditionalFormatting sqref="X22:AD27">
    <cfRule type="expression" dxfId="170" priority="6" stopIfTrue="1">
      <formula>MONTH(X22)&lt;&gt;MONTH($X$20)</formula>
    </cfRule>
  </conditionalFormatting>
  <conditionalFormatting sqref="Z42:AD42 X31:AD41">
    <cfRule type="expression" dxfId="169" priority="3" stopIfTrue="1">
      <formula>MONTH(X31)&lt;&gt;MONTH($X$29)</formula>
    </cfRule>
  </conditionalFormatting>
  <conditionalFormatting sqref="X4:AD9 H13:N18 P13:V18 X13:AD18 H22:N27 P22:V27 X22:AD27 H31:N42 P31:V42 H4:N9 P4:V9 Z42:AD42 X31:AD41">
    <cfRule type="cellIs" dxfId="168" priority="475" operator="equal">
      <formula>$AG$3</formula>
    </cfRule>
    <cfRule type="cellIs" dxfId="167" priority="476" operator="equal">
      <formula>#REF!</formula>
    </cfRule>
    <cfRule type="cellIs" dxfId="166" priority="477" operator="equal">
      <formula>#REF!</formula>
    </cfRule>
    <cfRule type="cellIs" dxfId="165" priority="478" operator="equal">
      <formula>$AG$4</formula>
    </cfRule>
    <cfRule type="cellIs" dxfId="164" priority="479" operator="equal">
      <formula>$AG$5</formula>
    </cfRule>
    <cfRule type="cellIs" dxfId="163" priority="480" operator="equal">
      <formula>$AG$6</formula>
    </cfRule>
    <cfRule type="cellIs" dxfId="162" priority="481" operator="equal">
      <formula>#REF!</formula>
    </cfRule>
    <cfRule type="cellIs" dxfId="161" priority="482" operator="equal">
      <formula>$AG$7</formula>
    </cfRule>
    <cfRule type="cellIs" dxfId="160" priority="483" operator="equal">
      <formula>#REF!</formula>
    </cfRule>
    <cfRule type="cellIs" dxfId="159" priority="484" operator="equal">
      <formula>#REF!</formula>
    </cfRule>
    <cfRule type="cellIs" dxfId="158" priority="485" operator="equal">
      <formula>#REF!</formula>
    </cfRule>
    <cfRule type="cellIs" dxfId="157" priority="486" operator="equal">
      <formula>#REF!</formula>
    </cfRule>
    <cfRule type="cellIs" dxfId="156" priority="487" operator="equal">
      <formula>#REF!</formula>
    </cfRule>
    <cfRule type="cellIs" dxfId="155" priority="488" operator="equal">
      <formula>#REF!</formula>
    </cfRule>
    <cfRule type="cellIs" dxfId="154" priority="489" operator="equal">
      <formula>$AG$8</formula>
    </cfRule>
    <cfRule type="cellIs" dxfId="153" priority="490" operator="equal">
      <formula>#REF!</formula>
    </cfRule>
    <cfRule type="cellIs" dxfId="152" priority="491" operator="equal">
      <formula>$AG$9</formula>
    </cfRule>
    <cfRule type="cellIs" dxfId="151" priority="492" operator="equal">
      <formula>#REF!</formula>
    </cfRule>
    <cfRule type="cellIs" dxfId="150" priority="493" operator="equal">
      <formula>$AG$10</formula>
    </cfRule>
    <cfRule type="cellIs" dxfId="149" priority="494" operator="equal">
      <formula>$AG$11</formula>
    </cfRule>
    <cfRule type="cellIs" dxfId="148" priority="495" operator="equal">
      <formula>$AG$12</formula>
    </cfRule>
    <cfRule type="cellIs" dxfId="147" priority="496" operator="equal">
      <formula>$AG$14</formula>
    </cfRule>
    <cfRule type="cellIs" dxfId="146" priority="497" operator="equal">
      <formula>#REF!</formula>
    </cfRule>
    <cfRule type="cellIs" dxfId="145" priority="498" operator="equal">
      <formula>#REF!</formula>
    </cfRule>
    <cfRule type="cellIs" dxfId="144" priority="499" operator="equal">
      <formula>#REF!</formula>
    </cfRule>
    <cfRule type="cellIs" dxfId="143" priority="500" operator="equal">
      <formula>#REF!</formula>
    </cfRule>
    <cfRule type="cellIs" dxfId="142" priority="501" operator="equal">
      <formula>#REF!</formula>
    </cfRule>
    <cfRule type="cellIs" dxfId="141" priority="502" operator="equal">
      <formula>#REF!</formula>
    </cfRule>
    <cfRule type="cellIs" dxfId="140" priority="503" operator="equal">
      <formula>#REF!</formula>
    </cfRule>
    <cfRule type="cellIs" dxfId="139" priority="504" operator="between">
      <formula>$AG$27</formula>
      <formula>$AH$27</formula>
    </cfRule>
    <cfRule type="cellIs" dxfId="138" priority="505" operator="between">
      <formula>$AG$28</formula>
      <formula>$AH$28</formula>
    </cfRule>
    <cfRule type="cellIs" dxfId="137" priority="506" operator="between">
      <formula>$AG$29</formula>
      <formula>$AH$29</formula>
    </cfRule>
    <cfRule type="cellIs" dxfId="136" priority="507" operator="between">
      <formula>$AG$36</formula>
      <formula>$AH$36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1" max="1048575" man="1"/>
    <brk id="34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6445-EA13-41DA-8C3C-86F72A2B40AC}">
  <sheetPr codeName="Feuil21">
    <tabColor rgb="FFFFBF09"/>
    <pageSetUpPr fitToPage="1"/>
  </sheetPr>
  <dimension ref="A1:AK44"/>
  <sheetViews>
    <sheetView showGridLines="0" zoomScale="70" zoomScaleNormal="70" zoomScaleSheetLayoutView="70" zoomScalePageLayoutView="40" workbookViewId="0">
      <selection activeCell="B1" sqref="B1:D2"/>
    </sheetView>
  </sheetViews>
  <sheetFormatPr baseColWidth="10" defaultColWidth="9.140625" defaultRowHeight="19.5" x14ac:dyDescent="0.25"/>
  <cols>
    <col min="1" max="5" width="15.7109375" style="37" customWidth="1"/>
    <col min="6" max="6" width="13.140625" style="37" customWidth="1"/>
    <col min="7" max="31" width="5.28515625" style="37" customWidth="1"/>
    <col min="32" max="32" width="30.7109375" style="37" customWidth="1"/>
    <col min="33" max="33" width="15.7109375" style="41" customWidth="1"/>
    <col min="34" max="35" width="15.7109375" style="37" customWidth="1"/>
    <col min="36" max="38" width="16.85546875" style="37" customWidth="1"/>
    <col min="39" max="16384" width="9.140625" style="37"/>
  </cols>
  <sheetData>
    <row r="1" spans="1:36" ht="20.25" thickBot="1" x14ac:dyDescent="0.3">
      <c r="B1" s="165" t="s">
        <v>64</v>
      </c>
      <c r="C1" s="165"/>
      <c r="D1" s="165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6" ht="19.5" customHeight="1" x14ac:dyDescent="0.45">
      <c r="A2" s="38"/>
      <c r="B2" s="165"/>
      <c r="C2" s="165"/>
      <c r="D2" s="165"/>
      <c r="F2" s="158">
        <v>2024</v>
      </c>
      <c r="G2" s="51"/>
      <c r="H2" s="154">
        <f>DATE($F$2,1,1)</f>
        <v>45292</v>
      </c>
      <c r="I2" s="155"/>
      <c r="J2" s="155"/>
      <c r="K2" s="155"/>
      <c r="L2" s="155"/>
      <c r="M2" s="155"/>
      <c r="N2" s="156"/>
      <c r="O2" s="51"/>
      <c r="P2" s="154">
        <f>DATE($F$2,2,1)</f>
        <v>45323</v>
      </c>
      <c r="Q2" s="155"/>
      <c r="R2" s="155"/>
      <c r="S2" s="155"/>
      <c r="T2" s="155"/>
      <c r="U2" s="155"/>
      <c r="V2" s="156"/>
      <c r="W2" s="51"/>
      <c r="X2" s="154">
        <f>DATE($F$2,3,1)</f>
        <v>45352</v>
      </c>
      <c r="Y2" s="155"/>
      <c r="Z2" s="155"/>
      <c r="AA2" s="155"/>
      <c r="AB2" s="155"/>
      <c r="AC2" s="155"/>
      <c r="AD2" s="156"/>
      <c r="AE2" s="51"/>
      <c r="AF2" s="84" t="s">
        <v>54</v>
      </c>
      <c r="AG2" s="77"/>
      <c r="AH2" s="43"/>
    </row>
    <row r="3" spans="1:36" s="50" customFormat="1" x14ac:dyDescent="0.45">
      <c r="A3" s="38"/>
      <c r="B3" s="129" t="s">
        <v>52</v>
      </c>
      <c r="C3" s="130" t="s">
        <v>2</v>
      </c>
      <c r="D3" s="130" t="s">
        <v>3</v>
      </c>
      <c r="F3" s="159"/>
      <c r="G3" s="43"/>
      <c r="H3" s="44" t="s">
        <v>34</v>
      </c>
      <c r="I3" s="45" t="s">
        <v>35</v>
      </c>
      <c r="J3" s="45" t="s">
        <v>35</v>
      </c>
      <c r="K3" s="45" t="s">
        <v>36</v>
      </c>
      <c r="L3" s="45" t="s">
        <v>37</v>
      </c>
      <c r="M3" s="45" t="s">
        <v>38</v>
      </c>
      <c r="N3" s="46" t="s">
        <v>39</v>
      </c>
      <c r="O3" s="43"/>
      <c r="P3" s="44" t="s">
        <v>34</v>
      </c>
      <c r="Q3" s="45" t="s">
        <v>35</v>
      </c>
      <c r="R3" s="45" t="s">
        <v>35</v>
      </c>
      <c r="S3" s="45" t="s">
        <v>36</v>
      </c>
      <c r="T3" s="45" t="s">
        <v>37</v>
      </c>
      <c r="U3" s="45" t="s">
        <v>38</v>
      </c>
      <c r="V3" s="46" t="s">
        <v>39</v>
      </c>
      <c r="W3" s="43"/>
      <c r="X3" s="44" t="s">
        <v>34</v>
      </c>
      <c r="Y3" s="45" t="s">
        <v>35</v>
      </c>
      <c r="Z3" s="45" t="s">
        <v>35</v>
      </c>
      <c r="AA3" s="45" t="s">
        <v>36</v>
      </c>
      <c r="AB3" s="45" t="s">
        <v>37</v>
      </c>
      <c r="AC3" s="45" t="s">
        <v>38</v>
      </c>
      <c r="AD3" s="46" t="s">
        <v>39</v>
      </c>
      <c r="AE3" s="43"/>
      <c r="AF3" s="47" t="s">
        <v>40</v>
      </c>
      <c r="AG3" s="48">
        <f>+DATE(ANNEE,1,1)</f>
        <v>45292</v>
      </c>
      <c r="AH3" s="49"/>
    </row>
    <row r="4" spans="1:36" x14ac:dyDescent="0.45">
      <c r="A4" s="142">
        <v>45292</v>
      </c>
      <c r="B4" s="85">
        <v>15</v>
      </c>
      <c r="C4" s="126">
        <f>IF(MONTH(AG27)=1,AI27,0)
+IF(MONTH(AG28)=1,AI28,0)
+IF(MONTH(AG29)=1,AI29,0)
+IF(MONTH(AG30)=1,AI30,0)
+IF(MONTH(AG31)=1,AI31,0)
+IF(MONTH(AG32)=1,AI32,0)
+IF(MONTH(AG33)=1,AI33,0)
+IF(MONTH(AG34)=1,AI34,0)
+IF(MONTH(AG35)=1,AI35,0)
+IF(MONTH(AG36)=1,AI36,0)</f>
        <v>4</v>
      </c>
      <c r="D4" s="127">
        <v>12</v>
      </c>
      <c r="E4" s="55"/>
      <c r="F4" s="159"/>
      <c r="G4" s="51"/>
      <c r="H4" s="120">
        <f>DATE($F$2,MONTH(H2),1-MOD(6+WEEKDAY(H2)-1,7))</f>
        <v>45292</v>
      </c>
      <c r="I4" s="53">
        <f t="shared" ref="I4:N9" si="0">+H4+1</f>
        <v>45293</v>
      </c>
      <c r="J4" s="53">
        <f t="shared" si="0"/>
        <v>45294</v>
      </c>
      <c r="K4" s="53">
        <f t="shared" si="0"/>
        <v>45295</v>
      </c>
      <c r="L4" s="53">
        <f t="shared" si="0"/>
        <v>45296</v>
      </c>
      <c r="M4" s="53">
        <f t="shared" si="0"/>
        <v>45297</v>
      </c>
      <c r="N4" s="54">
        <f t="shared" si="0"/>
        <v>45298</v>
      </c>
      <c r="O4" s="51"/>
      <c r="P4" s="52">
        <f>DATE($F$2,MONTH(P2),1-MOD(6+WEEKDAY(P2)-1,7))</f>
        <v>45320</v>
      </c>
      <c r="Q4" s="53">
        <f t="shared" ref="Q4:V9" si="1">+P4+1</f>
        <v>45321</v>
      </c>
      <c r="R4" s="53">
        <f t="shared" si="1"/>
        <v>45322</v>
      </c>
      <c r="S4" s="53">
        <f t="shared" si="1"/>
        <v>45323</v>
      </c>
      <c r="T4" s="53">
        <f t="shared" si="1"/>
        <v>45324</v>
      </c>
      <c r="U4" s="53">
        <f t="shared" si="1"/>
        <v>45325</v>
      </c>
      <c r="V4" s="54">
        <f t="shared" si="1"/>
        <v>45326</v>
      </c>
      <c r="W4" s="51"/>
      <c r="X4" s="52">
        <f>DATE($F$2,MONTH(X2),1-MOD(6+WEEKDAY(X2)-1,7))</f>
        <v>45348</v>
      </c>
      <c r="Y4" s="53">
        <f t="shared" ref="Y4:AD9" si="2">+X4+1</f>
        <v>45349</v>
      </c>
      <c r="Z4" s="53">
        <f t="shared" si="2"/>
        <v>45350</v>
      </c>
      <c r="AA4" s="53">
        <f t="shared" si="2"/>
        <v>45351</v>
      </c>
      <c r="AB4" s="53">
        <f t="shared" si="2"/>
        <v>45352</v>
      </c>
      <c r="AC4" s="53">
        <f t="shared" si="2"/>
        <v>45353</v>
      </c>
      <c r="AD4" s="54">
        <f t="shared" si="2"/>
        <v>45354</v>
      </c>
      <c r="AE4" s="51"/>
      <c r="AF4" s="47" t="s">
        <v>41</v>
      </c>
      <c r="AG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H4" s="49"/>
    </row>
    <row r="5" spans="1:36" x14ac:dyDescent="0.45">
      <c r="A5" s="142">
        <v>45323</v>
      </c>
      <c r="B5" s="86">
        <v>19</v>
      </c>
      <c r="C5" s="30">
        <f>IF(MONTH(AG27)=2,AI27,0)
+IF(MONTH(AG28)=2,AI28,0)
+IF(MONTH(AG29)=2,AI29,0)
+IF(MONTH(AG30)=2,AI30,0)
+IF(MONTH(AG31)=2,AI31,0)
+IF(MONTH(AG32)=2,AI32,0)
+IF(MONTH(AG33)=2,AI33,0)
+IF(MONTH(AG34)=2,AI34,0)
+IF(MONTH(AG35)=2,AI35,0)
+IF(MONTH(AG36)=2,AI36,0)</f>
        <v>0</v>
      </c>
      <c r="D5" s="25">
        <v>16</v>
      </c>
      <c r="E5" s="55"/>
      <c r="F5" s="159"/>
      <c r="G5" s="51"/>
      <c r="H5" s="52">
        <f>+N4+1</f>
        <v>45299</v>
      </c>
      <c r="I5" s="53">
        <f t="shared" si="0"/>
        <v>45300</v>
      </c>
      <c r="J5" s="53">
        <f t="shared" si="0"/>
        <v>45301</v>
      </c>
      <c r="K5" s="53">
        <f t="shared" si="0"/>
        <v>45302</v>
      </c>
      <c r="L5" s="53">
        <f t="shared" si="0"/>
        <v>45303</v>
      </c>
      <c r="M5" s="53">
        <f t="shared" si="0"/>
        <v>45304</v>
      </c>
      <c r="N5" s="54">
        <f t="shared" si="0"/>
        <v>45305</v>
      </c>
      <c r="O5" s="51"/>
      <c r="P5" s="52">
        <f>+V4+1</f>
        <v>45327</v>
      </c>
      <c r="Q5" s="53">
        <f t="shared" si="1"/>
        <v>45328</v>
      </c>
      <c r="R5" s="53">
        <f t="shared" si="1"/>
        <v>45329</v>
      </c>
      <c r="S5" s="53">
        <f t="shared" si="1"/>
        <v>45330</v>
      </c>
      <c r="T5" s="53">
        <f t="shared" si="1"/>
        <v>45331</v>
      </c>
      <c r="U5" s="53">
        <f t="shared" si="1"/>
        <v>45332</v>
      </c>
      <c r="V5" s="54">
        <f t="shared" si="1"/>
        <v>45333</v>
      </c>
      <c r="W5" s="51"/>
      <c r="X5" s="52">
        <f>+AD4+1</f>
        <v>45355</v>
      </c>
      <c r="Y5" s="53">
        <f t="shared" si="2"/>
        <v>45356</v>
      </c>
      <c r="Z5" s="53">
        <f t="shared" si="2"/>
        <v>45357</v>
      </c>
      <c r="AA5" s="53">
        <f t="shared" si="2"/>
        <v>45358</v>
      </c>
      <c r="AB5" s="53">
        <f t="shared" si="2"/>
        <v>45359</v>
      </c>
      <c r="AC5" s="53">
        <f t="shared" si="2"/>
        <v>45360</v>
      </c>
      <c r="AD5" s="54">
        <f t="shared" si="2"/>
        <v>45361</v>
      </c>
      <c r="AE5" s="51"/>
      <c r="AF5" s="47" t="s">
        <v>42</v>
      </c>
      <c r="AG5" s="48">
        <f>+DATE(ANNEE,5,1)</f>
        <v>45413</v>
      </c>
      <c r="AH5" s="49"/>
    </row>
    <row r="6" spans="1:36" x14ac:dyDescent="0.45">
      <c r="A6" s="142">
        <v>45352</v>
      </c>
      <c r="B6" s="87">
        <v>11</v>
      </c>
      <c r="C6" s="30">
        <f>IF(MONTH(AG27)=3,AI27,0)
+IF(MONTH(AG28)=3,AI28,0)
+IF(MONTH(AG29)=3,AI29,0)
+IF(MONTH(AG30)=3,AI30,0)
+IF(MONTH(AG31)=3,AI31,0)
+IF(MONTH(AG32)=3,AI32,0)
+IF(MONTH(AG33)=3,AI33,0)
+IF(MONTH(AG34)=3,AI34,0)
+IF(MONTH(AG35)=3,AI35,0)
+IF(MONTH(AG36)=3,AI36,0)</f>
        <v>1</v>
      </c>
      <c r="D6" s="34">
        <v>12</v>
      </c>
      <c r="F6" s="159"/>
      <c r="G6" s="51"/>
      <c r="H6" s="52">
        <f>+N5+1</f>
        <v>45306</v>
      </c>
      <c r="I6" s="53">
        <f t="shared" si="0"/>
        <v>45307</v>
      </c>
      <c r="J6" s="53">
        <f t="shared" si="0"/>
        <v>45308</v>
      </c>
      <c r="K6" s="53">
        <f t="shared" si="0"/>
        <v>45309</v>
      </c>
      <c r="L6" s="53">
        <f t="shared" si="0"/>
        <v>45310</v>
      </c>
      <c r="M6" s="53">
        <f t="shared" si="0"/>
        <v>45311</v>
      </c>
      <c r="N6" s="54">
        <f t="shared" si="0"/>
        <v>45312</v>
      </c>
      <c r="O6" s="51"/>
      <c r="P6" s="52">
        <f>+V5+1</f>
        <v>45334</v>
      </c>
      <c r="Q6" s="53">
        <f t="shared" si="1"/>
        <v>45335</v>
      </c>
      <c r="R6" s="53">
        <f t="shared" si="1"/>
        <v>45336</v>
      </c>
      <c r="S6" s="53">
        <f t="shared" si="1"/>
        <v>45337</v>
      </c>
      <c r="T6" s="53">
        <f t="shared" si="1"/>
        <v>45338</v>
      </c>
      <c r="U6" s="53">
        <f t="shared" si="1"/>
        <v>45339</v>
      </c>
      <c r="V6" s="54">
        <f t="shared" si="1"/>
        <v>45340</v>
      </c>
      <c r="W6" s="51"/>
      <c r="X6" s="52">
        <f>+AD5+1</f>
        <v>45362</v>
      </c>
      <c r="Y6" s="53">
        <f t="shared" si="2"/>
        <v>45363</v>
      </c>
      <c r="Z6" s="53">
        <f t="shared" si="2"/>
        <v>45364</v>
      </c>
      <c r="AA6" s="53">
        <f t="shared" si="2"/>
        <v>45365</v>
      </c>
      <c r="AB6" s="53">
        <f t="shared" si="2"/>
        <v>45366</v>
      </c>
      <c r="AC6" s="53">
        <f t="shared" si="2"/>
        <v>45367</v>
      </c>
      <c r="AD6" s="54">
        <f t="shared" si="2"/>
        <v>45368</v>
      </c>
      <c r="AE6" s="51"/>
      <c r="AF6" s="47" t="s">
        <v>43</v>
      </c>
      <c r="AG6" s="48">
        <f>+DATE(ANNEE,5,8)</f>
        <v>45420</v>
      </c>
      <c r="AH6" s="49"/>
    </row>
    <row r="7" spans="1:36" x14ac:dyDescent="0.45">
      <c r="A7" s="142">
        <v>45383</v>
      </c>
      <c r="B7" s="85">
        <v>21</v>
      </c>
      <c r="C7" s="30">
        <f>IF(MONTH(AG27)=4,AI27,0)
+IF(MONTH(AG28)=4,AI28,0)
+IF(MONTH(AG29)=4,AI29,0)
+IF(MONTH(AG30)=4,AI30,0)
+IF(MONTH(AG31)=4,AI31,0)
+IF(MONTH(AG32)=4,AI32,0)
+IF(MONTH(AG33)=4,AI33,0)
+IF(MONTH(AG34)=4,AI34,0)
+IF(MONTH(AG35)=4,AI35,0)
+IF(MONTH(AG36)=4,AI36,0)</f>
        <v>5</v>
      </c>
      <c r="D7" s="25">
        <v>13</v>
      </c>
      <c r="F7" s="159"/>
      <c r="G7" s="51"/>
      <c r="H7" s="52">
        <f>+N6+1</f>
        <v>45313</v>
      </c>
      <c r="I7" s="53">
        <f t="shared" si="0"/>
        <v>45314</v>
      </c>
      <c r="J7" s="53">
        <f t="shared" si="0"/>
        <v>45315</v>
      </c>
      <c r="K7" s="53">
        <f t="shared" si="0"/>
        <v>45316</v>
      </c>
      <c r="L7" s="53">
        <f t="shared" si="0"/>
        <v>45317</v>
      </c>
      <c r="M7" s="53">
        <f t="shared" si="0"/>
        <v>45318</v>
      </c>
      <c r="N7" s="54">
        <f t="shared" si="0"/>
        <v>45319</v>
      </c>
      <c r="O7" s="51"/>
      <c r="P7" s="52">
        <f>+V6+1</f>
        <v>45341</v>
      </c>
      <c r="Q7" s="53">
        <f t="shared" si="1"/>
        <v>45342</v>
      </c>
      <c r="R7" s="53">
        <f t="shared" si="1"/>
        <v>45343</v>
      </c>
      <c r="S7" s="53">
        <f t="shared" si="1"/>
        <v>45344</v>
      </c>
      <c r="T7" s="53">
        <f t="shared" si="1"/>
        <v>45345</v>
      </c>
      <c r="U7" s="53">
        <f t="shared" si="1"/>
        <v>45346</v>
      </c>
      <c r="V7" s="54">
        <f t="shared" si="1"/>
        <v>45347</v>
      </c>
      <c r="W7" s="51"/>
      <c r="X7" s="52">
        <f>+AD6+1</f>
        <v>45369</v>
      </c>
      <c r="Y7" s="53">
        <f t="shared" si="2"/>
        <v>45370</v>
      </c>
      <c r="Z7" s="53">
        <f t="shared" si="2"/>
        <v>45371</v>
      </c>
      <c r="AA7" s="53">
        <f t="shared" si="2"/>
        <v>45372</v>
      </c>
      <c r="AB7" s="53">
        <f t="shared" si="2"/>
        <v>45373</v>
      </c>
      <c r="AC7" s="53">
        <f t="shared" si="2"/>
        <v>45374</v>
      </c>
      <c r="AD7" s="54">
        <f t="shared" si="2"/>
        <v>45375</v>
      </c>
      <c r="AE7" s="51"/>
      <c r="AF7" s="47" t="s">
        <v>44</v>
      </c>
      <c r="AG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H7" s="49"/>
    </row>
    <row r="8" spans="1:36" x14ac:dyDescent="0.45">
      <c r="A8" s="142">
        <v>45413</v>
      </c>
      <c r="B8" s="88">
        <v>20</v>
      </c>
      <c r="C8" s="30">
        <f>IF(MONTH(AG27)=5,AI27,0)
+IF(MONTH(AG28)=5,AI28,0)
+IF(MONTH(AG29)=5,AI29,0)
+IF(MONTH(AG30)=5,AI30,0)
+IF(MONTH(AG31)=5,AI31,0)
+IF(MONTH(AG32)=5,AI32,0)
+IF(MONTH(AG33)=5,AI33,0)
+IF(MONTH(AG34)=5,AI34,0)
+IF(MONTH(AG35)=5,AI35,0)
+IF(MONTH(AG36)=5,AI36,0)</f>
        <v>0</v>
      </c>
      <c r="D8" s="25">
        <v>11</v>
      </c>
      <c r="F8" s="159"/>
      <c r="G8" s="51"/>
      <c r="H8" s="52">
        <f>+N7+1</f>
        <v>45320</v>
      </c>
      <c r="I8" s="53">
        <f t="shared" si="0"/>
        <v>45321</v>
      </c>
      <c r="J8" s="53">
        <f t="shared" si="0"/>
        <v>45322</v>
      </c>
      <c r="K8" s="53">
        <f t="shared" si="0"/>
        <v>45323</v>
      </c>
      <c r="L8" s="53">
        <f t="shared" si="0"/>
        <v>45324</v>
      </c>
      <c r="M8" s="53">
        <f t="shared" si="0"/>
        <v>45325</v>
      </c>
      <c r="N8" s="54">
        <f t="shared" si="0"/>
        <v>45326</v>
      </c>
      <c r="O8" s="51"/>
      <c r="P8" s="52">
        <f>+V7+1</f>
        <v>45348</v>
      </c>
      <c r="Q8" s="53">
        <f t="shared" si="1"/>
        <v>45349</v>
      </c>
      <c r="R8" s="53">
        <f t="shared" si="1"/>
        <v>45350</v>
      </c>
      <c r="S8" s="53">
        <f t="shared" si="1"/>
        <v>45351</v>
      </c>
      <c r="T8" s="53">
        <f t="shared" si="1"/>
        <v>45352</v>
      </c>
      <c r="U8" s="53">
        <f t="shared" si="1"/>
        <v>45353</v>
      </c>
      <c r="V8" s="54">
        <f t="shared" si="1"/>
        <v>45354</v>
      </c>
      <c r="W8" s="51"/>
      <c r="X8" s="52">
        <f>+AD7+1</f>
        <v>45376</v>
      </c>
      <c r="Y8" s="53">
        <f t="shared" si="2"/>
        <v>45377</v>
      </c>
      <c r="Z8" s="53">
        <f t="shared" si="2"/>
        <v>45378</v>
      </c>
      <c r="AA8" s="53">
        <f t="shared" si="2"/>
        <v>45379</v>
      </c>
      <c r="AB8" s="53">
        <f t="shared" si="2"/>
        <v>45380</v>
      </c>
      <c r="AC8" s="53">
        <f t="shared" si="2"/>
        <v>45381</v>
      </c>
      <c r="AD8" s="54">
        <f t="shared" si="2"/>
        <v>45382</v>
      </c>
      <c r="AE8" s="51"/>
      <c r="AF8" s="47" t="s">
        <v>45</v>
      </c>
      <c r="AG8" s="48">
        <f>+DATE(ANNEE,7,14)</f>
        <v>45487</v>
      </c>
      <c r="AH8" s="49"/>
      <c r="AJ8" s="55"/>
    </row>
    <row r="9" spans="1:36" ht="20.25" thickBot="1" x14ac:dyDescent="0.5">
      <c r="A9" s="142">
        <v>45444</v>
      </c>
      <c r="B9" s="141">
        <v>20</v>
      </c>
      <c r="C9" s="30">
        <f>IF(MONTH(AG27)=6,AI27,0)
+IF(MONTH(AG28)=6,AI28,0)
+IF(MONTH(AG29)=6,AI29,0)
+IF(MONTH(AG30)=6,AI30,0)
+IF(MONTH(AG31)=6,AI31,0)
+IF(MONTH(AG32)=6,AI32,0)
+IF(MONTH(AG33)=6,AI33,0)
+IF(MONTH(AG34)=6,AI34,0)
+IF(MONTH(AG35)=6,AI35,0)
+IF(MONTH(AG36)=6,AI36,0)</f>
        <v>2</v>
      </c>
      <c r="D9" s="25">
        <v>18</v>
      </c>
      <c r="F9" s="159"/>
      <c r="G9" s="51"/>
      <c r="H9" s="56">
        <f>+N8+1</f>
        <v>45327</v>
      </c>
      <c r="I9" s="57">
        <f t="shared" si="0"/>
        <v>45328</v>
      </c>
      <c r="J9" s="57">
        <f t="shared" si="0"/>
        <v>45329</v>
      </c>
      <c r="K9" s="57">
        <f t="shared" si="0"/>
        <v>45330</v>
      </c>
      <c r="L9" s="57">
        <f t="shared" si="0"/>
        <v>45331</v>
      </c>
      <c r="M9" s="57">
        <f t="shared" si="0"/>
        <v>45332</v>
      </c>
      <c r="N9" s="58">
        <f t="shared" si="0"/>
        <v>45333</v>
      </c>
      <c r="O9" s="51"/>
      <c r="P9" s="56">
        <f>+V8+1</f>
        <v>45355</v>
      </c>
      <c r="Q9" s="57">
        <f t="shared" si="1"/>
        <v>45356</v>
      </c>
      <c r="R9" s="57">
        <f t="shared" si="1"/>
        <v>45357</v>
      </c>
      <c r="S9" s="57">
        <f t="shared" si="1"/>
        <v>45358</v>
      </c>
      <c r="T9" s="57">
        <f t="shared" si="1"/>
        <v>45359</v>
      </c>
      <c r="U9" s="57">
        <f t="shared" si="1"/>
        <v>45360</v>
      </c>
      <c r="V9" s="58">
        <f t="shared" si="1"/>
        <v>45361</v>
      </c>
      <c r="W9" s="51"/>
      <c r="X9" s="56">
        <f>+AD8+1</f>
        <v>45383</v>
      </c>
      <c r="Y9" s="57">
        <f t="shared" si="2"/>
        <v>45384</v>
      </c>
      <c r="Z9" s="57">
        <f t="shared" si="2"/>
        <v>45385</v>
      </c>
      <c r="AA9" s="57">
        <f t="shared" si="2"/>
        <v>45386</v>
      </c>
      <c r="AB9" s="57">
        <f t="shared" si="2"/>
        <v>45387</v>
      </c>
      <c r="AC9" s="57">
        <f t="shared" si="2"/>
        <v>45388</v>
      </c>
      <c r="AD9" s="58">
        <f t="shared" si="2"/>
        <v>45389</v>
      </c>
      <c r="AE9" s="51"/>
      <c r="AF9" s="47" t="s">
        <v>46</v>
      </c>
      <c r="AG9" s="48">
        <f>+DATE(ANNEE,8,15)</f>
        <v>45519</v>
      </c>
      <c r="AH9" s="49"/>
    </row>
    <row r="10" spans="1:36" ht="20.25" thickBot="1" x14ac:dyDescent="0.5">
      <c r="A10" s="142">
        <v>45474</v>
      </c>
      <c r="B10" s="141"/>
      <c r="C10" s="30">
        <f>IF(MONTH(AG27)=7,AI27,0)
+IF(MONTH(AG28)=7,AI28,0)
+IF(MONTH(AG29)=7,AI29,0)
+IF(MONTH(AG30)=7,AI30,0)
+IF(MONTH(AG31)=7,AI31,0)
+IF(MONTH(AG32)=7,AI32,0)
+IF(MONTH(AG33)=7,AI33,0)
+IF(MONTH(AG34)=7,AI34,0)
+IF(MONTH(AG35)=7,AI35,0)
+IF(MONTH(AG36)=7,AI36,0)</f>
        <v>1</v>
      </c>
      <c r="D10" s="25"/>
      <c r="F10" s="159"/>
      <c r="G10" s="51"/>
      <c r="H10" s="59"/>
      <c r="I10" s="59"/>
      <c r="J10" s="59"/>
      <c r="K10" s="59"/>
      <c r="L10" s="59"/>
      <c r="M10" s="59"/>
      <c r="N10" s="59"/>
      <c r="O10" s="51"/>
      <c r="P10" s="59"/>
      <c r="Q10" s="59"/>
      <c r="R10" s="59"/>
      <c r="S10" s="59"/>
      <c r="T10" s="59"/>
      <c r="U10" s="59"/>
      <c r="V10" s="59"/>
      <c r="W10" s="51" t="s">
        <v>13</v>
      </c>
      <c r="X10" s="59"/>
      <c r="Y10" s="59"/>
      <c r="Z10" s="59"/>
      <c r="AA10" s="59"/>
      <c r="AB10" s="59"/>
      <c r="AC10" s="59"/>
      <c r="AD10" s="59"/>
      <c r="AE10" s="51"/>
      <c r="AF10" s="47" t="s">
        <v>47</v>
      </c>
      <c r="AG10" s="48">
        <f>+DATE(ANNEE,11,1)</f>
        <v>45597</v>
      </c>
      <c r="AH10" s="49"/>
    </row>
    <row r="11" spans="1:36" x14ac:dyDescent="0.45">
      <c r="A11" s="93">
        <v>45505</v>
      </c>
      <c r="B11" s="114"/>
      <c r="C11" s="30">
        <f>IF(MONTH(AG27)=8,AI27,0)
+IF(MONTH(AG28)=8,AI28,0)
+IF(MONTH(AG29)=8,AI29,0)
+IF(MONTH(AG30)=8,AI30,0)
+IF(MONTH(AG31)=8,AI31,0)
+IF(MONTH(AG32)=8,AI32,0)
+IF(MONTH(AG33)=8,AI33,0)
+IF(MONTH(AG34)=8,AI34,0)
+IF(MONTH(AG35)=8,AI35,0)
+IF(MONTH(AG36)=8,AI36,0)</f>
        <v>9</v>
      </c>
      <c r="D11" s="25"/>
      <c r="F11" s="159"/>
      <c r="G11" s="51"/>
      <c r="H11" s="154">
        <f>DATE($F$2,4,1)</f>
        <v>45383</v>
      </c>
      <c r="I11" s="155"/>
      <c r="J11" s="155"/>
      <c r="K11" s="155"/>
      <c r="L11" s="155"/>
      <c r="M11" s="155"/>
      <c r="N11" s="156"/>
      <c r="O11" s="51"/>
      <c r="P11" s="154">
        <f>DATE($F$2,5,1)</f>
        <v>45413</v>
      </c>
      <c r="Q11" s="155"/>
      <c r="R11" s="155"/>
      <c r="S11" s="155"/>
      <c r="T11" s="155"/>
      <c r="U11" s="155"/>
      <c r="V11" s="156"/>
      <c r="W11" s="51"/>
      <c r="X11" s="154">
        <f>DATE($F$2,6,1)</f>
        <v>45444</v>
      </c>
      <c r="Y11" s="155"/>
      <c r="Z11" s="155"/>
      <c r="AA11" s="155"/>
      <c r="AB11" s="155"/>
      <c r="AC11" s="155"/>
      <c r="AD11" s="156"/>
      <c r="AE11" s="51"/>
      <c r="AF11" s="47" t="s">
        <v>48</v>
      </c>
      <c r="AG11" s="48">
        <f>+DATE(ANNEE,11,11)</f>
        <v>45607</v>
      </c>
      <c r="AH11" s="49"/>
    </row>
    <row r="12" spans="1:36" s="50" customFormat="1" x14ac:dyDescent="0.45">
      <c r="A12" s="92">
        <v>45536</v>
      </c>
      <c r="B12" s="115"/>
      <c r="C12" s="30">
        <f>IF(MONTH(AG27)=9,AI27,0)
+IF(MONTH(AG28)=9,AI28,0)
+IF(MONTH(AG29)=9,AI29,0)
+IF(MONTH(AG30)=9,AI30,0)
+IF(MONTH(AG31)=9,AI31,0)
+IF(MONTH(AG32)=9,AI32,0)
+IF(MONTH(AG33)=9,AI33,0)
+IF(MONTH(AG34)=9,AI34,0)
+IF(MONTH(AG35)=9,AI35,0)
+IF(MONTH(AG36)=9,AI36,0)</f>
        <v>0</v>
      </c>
      <c r="D12" s="25"/>
      <c r="F12" s="159"/>
      <c r="G12" s="43"/>
      <c r="H12" s="44" t="s">
        <v>34</v>
      </c>
      <c r="I12" s="45" t="s">
        <v>35</v>
      </c>
      <c r="J12" s="45" t="s">
        <v>35</v>
      </c>
      <c r="K12" s="45" t="s">
        <v>36</v>
      </c>
      <c r="L12" s="45" t="s">
        <v>37</v>
      </c>
      <c r="M12" s="45" t="s">
        <v>38</v>
      </c>
      <c r="N12" s="46" t="s">
        <v>39</v>
      </c>
      <c r="O12" s="43"/>
      <c r="P12" s="44" t="s">
        <v>34</v>
      </c>
      <c r="Q12" s="45" t="s">
        <v>35</v>
      </c>
      <c r="R12" s="45" t="s">
        <v>35</v>
      </c>
      <c r="S12" s="45" t="s">
        <v>36</v>
      </c>
      <c r="T12" s="45" t="s">
        <v>37</v>
      </c>
      <c r="U12" s="45" t="s">
        <v>38</v>
      </c>
      <c r="V12" s="46" t="s">
        <v>39</v>
      </c>
      <c r="W12" s="43"/>
      <c r="X12" s="44" t="s">
        <v>34</v>
      </c>
      <c r="Y12" s="45" t="s">
        <v>35</v>
      </c>
      <c r="Z12" s="45" t="s">
        <v>35</v>
      </c>
      <c r="AA12" s="45" t="s">
        <v>36</v>
      </c>
      <c r="AB12" s="45" t="s">
        <v>37</v>
      </c>
      <c r="AC12" s="45" t="s">
        <v>38</v>
      </c>
      <c r="AD12" s="46" t="s">
        <v>39</v>
      </c>
      <c r="AE12" s="43"/>
      <c r="AF12" s="47" t="s">
        <v>49</v>
      </c>
      <c r="AG12" s="48">
        <f>+DATE(ANNEE,12,25)</f>
        <v>45651</v>
      </c>
      <c r="AH12" s="49"/>
    </row>
    <row r="13" spans="1:36" x14ac:dyDescent="0.45">
      <c r="A13" s="93">
        <v>45566</v>
      </c>
      <c r="B13" s="114"/>
      <c r="C13" s="30">
        <f>IF(MONTH(AG27)=10,AI27,0)
+IF(MONTH(AG28)=10,AI28,0)
+IF(MONTH(AG29)=10,AI29,0)
+IF(MONTH(AG30)=10,AI30,0)
+IF(MONTH(AG31)=10,AI31,0)
+IF(MONTH(AG32)=10,AI32,0)
+IF(MONTH(AG33)=10,AI33,0)
+IF(MONTH(AG34)=10,AI34,0)
+IF(MONTH(AG35)=10,AI35,0)
+IF(MONTH(AG36)=10,AI36,0)</f>
        <v>0</v>
      </c>
      <c r="D13" s="25"/>
      <c r="F13" s="159"/>
      <c r="G13" s="51"/>
      <c r="H13" s="120">
        <f>DATE($F$2,MONTH(H11),1-MOD(6+WEEKDAY(H11)-1,7))</f>
        <v>45383</v>
      </c>
      <c r="I13" s="53">
        <f t="shared" ref="I13:N18" si="3">+H13+1</f>
        <v>45384</v>
      </c>
      <c r="J13" s="53">
        <f t="shared" si="3"/>
        <v>45385</v>
      </c>
      <c r="K13" s="53">
        <f t="shared" si="3"/>
        <v>45386</v>
      </c>
      <c r="L13" s="53">
        <f t="shared" si="3"/>
        <v>45387</v>
      </c>
      <c r="M13" s="53">
        <f t="shared" si="3"/>
        <v>45388</v>
      </c>
      <c r="N13" s="54">
        <f t="shared" si="3"/>
        <v>45389</v>
      </c>
      <c r="O13" s="51"/>
      <c r="P13" s="52">
        <f>DATE($F$2,MONTH(P11),1-MOD(6+WEEKDAY(P11)-1,7))</f>
        <v>45411</v>
      </c>
      <c r="Q13" s="53">
        <f t="shared" ref="Q13:V18" si="4">+P13+1</f>
        <v>45412</v>
      </c>
      <c r="R13" s="121">
        <f t="shared" si="4"/>
        <v>45413</v>
      </c>
      <c r="S13" s="53">
        <f t="shared" si="4"/>
        <v>45414</v>
      </c>
      <c r="T13" s="53">
        <f t="shared" si="4"/>
        <v>45415</v>
      </c>
      <c r="U13" s="53">
        <f t="shared" si="4"/>
        <v>45416</v>
      </c>
      <c r="V13" s="54">
        <f t="shared" si="4"/>
        <v>45417</v>
      </c>
      <c r="W13" s="51"/>
      <c r="X13" s="52">
        <f>DATE($F$2,MONTH(X11),1-MOD(6+WEEKDAY(X11)-1,7))</f>
        <v>45439</v>
      </c>
      <c r="Y13" s="53">
        <f t="shared" ref="Y13:AD18" si="5">+X13+1</f>
        <v>45440</v>
      </c>
      <c r="Z13" s="53">
        <f t="shared" si="5"/>
        <v>45441</v>
      </c>
      <c r="AA13" s="53">
        <f t="shared" si="5"/>
        <v>45442</v>
      </c>
      <c r="AB13" s="53">
        <f t="shared" si="5"/>
        <v>45443</v>
      </c>
      <c r="AC13" s="53">
        <f t="shared" si="5"/>
        <v>45444</v>
      </c>
      <c r="AD13" s="54">
        <f t="shared" si="5"/>
        <v>45445</v>
      </c>
      <c r="AE13" s="51"/>
      <c r="AF13" s="118"/>
      <c r="AG13" s="119"/>
      <c r="AH13" s="49"/>
    </row>
    <row r="14" spans="1:36" x14ac:dyDescent="0.45">
      <c r="A14" s="92">
        <v>45597</v>
      </c>
      <c r="B14" s="114"/>
      <c r="C14" s="30">
        <f>IF(MONTH(AG27)=11,AI27,0)
+IF(MONTH(AG28)=11,AI28,0)
+IF(MONTH(AG29)=11,AI29,0)
+IF(MONTH(AG30)=11,AI30,0)
+IF(MONTH(AG31)=11,AI31,0)
+IF(MONTH(AG32)=11,AI32,0)
+IF(MONTH(AG33)=11,AI33,0)
+IF(MONTH(AG34)=11,AI34,0)
+IF(MONTH(AG35)=11,AI35,0)
+IF(MONTH(AG36)=11,AI36,0)</f>
        <v>0</v>
      </c>
      <c r="D14" s="25"/>
      <c r="F14" s="159"/>
      <c r="G14" s="51"/>
      <c r="H14" s="52">
        <f>+N13+1</f>
        <v>45390</v>
      </c>
      <c r="I14" s="53">
        <f t="shared" si="3"/>
        <v>45391</v>
      </c>
      <c r="J14" s="53">
        <f t="shared" si="3"/>
        <v>45392</v>
      </c>
      <c r="K14" s="53">
        <f t="shared" si="3"/>
        <v>45393</v>
      </c>
      <c r="L14" s="53">
        <f t="shared" si="3"/>
        <v>45394</v>
      </c>
      <c r="M14" s="53">
        <f t="shared" si="3"/>
        <v>45395</v>
      </c>
      <c r="N14" s="54">
        <f t="shared" si="3"/>
        <v>45396</v>
      </c>
      <c r="O14" s="51"/>
      <c r="P14" s="52">
        <f>+V13+1</f>
        <v>45418</v>
      </c>
      <c r="Q14" s="53">
        <f t="shared" si="4"/>
        <v>45419</v>
      </c>
      <c r="R14" s="121">
        <f t="shared" si="4"/>
        <v>45420</v>
      </c>
      <c r="S14" s="121">
        <f t="shared" si="4"/>
        <v>45421</v>
      </c>
      <c r="T14" s="53">
        <f t="shared" si="4"/>
        <v>45422</v>
      </c>
      <c r="U14" s="53">
        <f t="shared" si="4"/>
        <v>45423</v>
      </c>
      <c r="V14" s="54">
        <f t="shared" si="4"/>
        <v>45424</v>
      </c>
      <c r="W14" s="51"/>
      <c r="X14" s="52">
        <f>+AD13+1</f>
        <v>45446</v>
      </c>
      <c r="Y14" s="53">
        <f t="shared" si="5"/>
        <v>45447</v>
      </c>
      <c r="Z14" s="53">
        <f t="shared" si="5"/>
        <v>45448</v>
      </c>
      <c r="AA14" s="53">
        <f t="shared" si="5"/>
        <v>45449</v>
      </c>
      <c r="AB14" s="53">
        <f t="shared" si="5"/>
        <v>45450</v>
      </c>
      <c r="AC14" s="53">
        <f t="shared" si="5"/>
        <v>45451</v>
      </c>
      <c r="AD14" s="54">
        <f t="shared" si="5"/>
        <v>45452</v>
      </c>
      <c r="AE14" s="51"/>
      <c r="AF14" s="47"/>
      <c r="AG14" s="48"/>
      <c r="AH14" s="49"/>
    </row>
    <row r="15" spans="1:36" x14ac:dyDescent="0.45">
      <c r="A15" s="93">
        <v>45627</v>
      </c>
      <c r="B15" s="116"/>
      <c r="C15" s="31">
        <f>IF(MONTH(AG27)=12,AI27,0)
+IF(MONTH(AG28)=12,AI28,0)
+IF(MONTH(AG29)=12,AI29,0)
+IF(MONTH(AG30)=12,AI30,0)
+IF(MONTH(AG31)=12,AI31,0)
+IF(MONTH(AG32)=12,AI32,0)
+IF(MONTH(AG33)=12,AI33,0)
+IF(MONTH(AG34)=12,AI34,0)
+IF(MONTH(AG35)=12,AI35,0)
+IF(MONTH(AG36)=12,AI36,0)</f>
        <v>0</v>
      </c>
      <c r="D15" s="27"/>
      <c r="F15" s="159"/>
      <c r="G15" s="51"/>
      <c r="H15" s="52">
        <f>+N14+1</f>
        <v>45397</v>
      </c>
      <c r="I15" s="53">
        <f t="shared" si="3"/>
        <v>45398</v>
      </c>
      <c r="J15" s="53">
        <f t="shared" si="3"/>
        <v>45399</v>
      </c>
      <c r="K15" s="53">
        <f t="shared" si="3"/>
        <v>45400</v>
      </c>
      <c r="L15" s="53">
        <f t="shared" si="3"/>
        <v>45401</v>
      </c>
      <c r="M15" s="53">
        <f t="shared" si="3"/>
        <v>45402</v>
      </c>
      <c r="N15" s="54">
        <f t="shared" si="3"/>
        <v>45403</v>
      </c>
      <c r="O15" s="51"/>
      <c r="P15" s="52">
        <f>+V14+1</f>
        <v>45425</v>
      </c>
      <c r="Q15" s="53">
        <f t="shared" si="4"/>
        <v>45426</v>
      </c>
      <c r="R15" s="53">
        <f t="shared" si="4"/>
        <v>45427</v>
      </c>
      <c r="S15" s="53">
        <f t="shared" si="4"/>
        <v>45428</v>
      </c>
      <c r="T15" s="53">
        <f t="shared" si="4"/>
        <v>45429</v>
      </c>
      <c r="U15" s="53">
        <f t="shared" si="4"/>
        <v>45430</v>
      </c>
      <c r="V15" s="54">
        <f t="shared" si="4"/>
        <v>45431</v>
      </c>
      <c r="W15" s="51"/>
      <c r="X15" s="52">
        <f>+AD14+1</f>
        <v>45453</v>
      </c>
      <c r="Y15" s="53">
        <f t="shared" si="5"/>
        <v>45454</v>
      </c>
      <c r="Z15" s="53">
        <f t="shared" si="5"/>
        <v>45455</v>
      </c>
      <c r="AA15" s="53">
        <f t="shared" si="5"/>
        <v>45456</v>
      </c>
      <c r="AB15" s="53">
        <f t="shared" si="5"/>
        <v>45457</v>
      </c>
      <c r="AC15" s="53">
        <f t="shared" si="5"/>
        <v>45458</v>
      </c>
      <c r="AD15" s="54">
        <f t="shared" si="5"/>
        <v>45459</v>
      </c>
      <c r="AE15" s="51"/>
      <c r="AF15" s="60"/>
      <c r="AG15" s="61"/>
      <c r="AH15" s="49"/>
    </row>
    <row r="16" spans="1:36" x14ac:dyDescent="0.45">
      <c r="A16" s="38"/>
      <c r="B16" s="38"/>
      <c r="C16" s="38"/>
      <c r="D16" s="38"/>
      <c r="F16" s="159"/>
      <c r="G16" s="51"/>
      <c r="H16" s="52">
        <f>+N15+1</f>
        <v>45404</v>
      </c>
      <c r="I16" s="53">
        <f t="shared" si="3"/>
        <v>45405</v>
      </c>
      <c r="J16" s="53">
        <f t="shared" si="3"/>
        <v>45406</v>
      </c>
      <c r="K16" s="53">
        <f t="shared" si="3"/>
        <v>45407</v>
      </c>
      <c r="L16" s="53">
        <f t="shared" si="3"/>
        <v>45408</v>
      </c>
      <c r="M16" s="53">
        <f t="shared" si="3"/>
        <v>45409</v>
      </c>
      <c r="N16" s="54">
        <f t="shared" si="3"/>
        <v>45410</v>
      </c>
      <c r="O16" s="51"/>
      <c r="P16" s="52">
        <f>+V15+1</f>
        <v>45432</v>
      </c>
      <c r="Q16" s="53">
        <f t="shared" si="4"/>
        <v>45433</v>
      </c>
      <c r="R16" s="53">
        <f t="shared" si="4"/>
        <v>45434</v>
      </c>
      <c r="S16" s="53">
        <f t="shared" si="4"/>
        <v>45435</v>
      </c>
      <c r="T16" s="53">
        <f t="shared" si="4"/>
        <v>45436</v>
      </c>
      <c r="U16" s="53">
        <f t="shared" si="4"/>
        <v>45437</v>
      </c>
      <c r="V16" s="54">
        <f t="shared" si="4"/>
        <v>45438</v>
      </c>
      <c r="W16" s="51"/>
      <c r="X16" s="52">
        <f>+AD15+1</f>
        <v>45460</v>
      </c>
      <c r="Y16" s="53">
        <f t="shared" si="5"/>
        <v>45461</v>
      </c>
      <c r="Z16" s="53">
        <f t="shared" si="5"/>
        <v>45462</v>
      </c>
      <c r="AA16" s="53">
        <f t="shared" si="5"/>
        <v>45463</v>
      </c>
      <c r="AB16" s="53">
        <f t="shared" si="5"/>
        <v>45464</v>
      </c>
      <c r="AC16" s="53">
        <f t="shared" si="5"/>
        <v>45465</v>
      </c>
      <c r="AD16" s="54">
        <f t="shared" si="5"/>
        <v>45466</v>
      </c>
      <c r="AE16" s="51"/>
      <c r="AF16" s="60"/>
      <c r="AG16" s="61"/>
      <c r="AH16" s="49"/>
    </row>
    <row r="17" spans="1:37" x14ac:dyDescent="0.45">
      <c r="A17" s="38"/>
      <c r="B17" s="38"/>
      <c r="C17" s="38"/>
      <c r="D17" s="38"/>
      <c r="F17" s="159"/>
      <c r="G17" s="51"/>
      <c r="H17" s="52">
        <f>+N16+1</f>
        <v>45411</v>
      </c>
      <c r="I17" s="53">
        <f t="shared" si="3"/>
        <v>45412</v>
      </c>
      <c r="J17" s="53">
        <f t="shared" si="3"/>
        <v>45413</v>
      </c>
      <c r="K17" s="53">
        <f t="shared" si="3"/>
        <v>45414</v>
      </c>
      <c r="L17" s="53">
        <f t="shared" si="3"/>
        <v>45415</v>
      </c>
      <c r="M17" s="53">
        <f t="shared" si="3"/>
        <v>45416</v>
      </c>
      <c r="N17" s="54">
        <f t="shared" si="3"/>
        <v>45417</v>
      </c>
      <c r="O17" s="51"/>
      <c r="P17" s="52">
        <f>+V16+1</f>
        <v>45439</v>
      </c>
      <c r="Q17" s="53">
        <f t="shared" si="4"/>
        <v>45440</v>
      </c>
      <c r="R17" s="53">
        <f t="shared" si="4"/>
        <v>45441</v>
      </c>
      <c r="S17" s="53">
        <f t="shared" si="4"/>
        <v>45442</v>
      </c>
      <c r="T17" s="53">
        <f t="shared" si="4"/>
        <v>45443</v>
      </c>
      <c r="U17" s="53">
        <f t="shared" si="4"/>
        <v>45444</v>
      </c>
      <c r="V17" s="54">
        <f t="shared" si="4"/>
        <v>45445</v>
      </c>
      <c r="W17" s="51"/>
      <c r="X17" s="52">
        <f>+AD16+1</f>
        <v>45467</v>
      </c>
      <c r="Y17" s="53">
        <f t="shared" si="5"/>
        <v>45468</v>
      </c>
      <c r="Z17" s="53">
        <f t="shared" si="5"/>
        <v>45469</v>
      </c>
      <c r="AA17" s="53">
        <f t="shared" si="5"/>
        <v>45470</v>
      </c>
      <c r="AB17" s="53">
        <f t="shared" si="5"/>
        <v>45471</v>
      </c>
      <c r="AC17" s="53">
        <f t="shared" si="5"/>
        <v>45472</v>
      </c>
      <c r="AD17" s="54">
        <f t="shared" si="5"/>
        <v>45473</v>
      </c>
      <c r="AE17" s="51"/>
      <c r="AF17" s="60"/>
      <c r="AG17" s="61"/>
      <c r="AH17" s="62"/>
    </row>
    <row r="18" spans="1:37" ht="20.25" thickBot="1" x14ac:dyDescent="0.5">
      <c r="A18" s="38"/>
      <c r="B18" s="38"/>
      <c r="C18" s="38"/>
      <c r="D18" s="38"/>
      <c r="F18" s="159"/>
      <c r="G18" s="51"/>
      <c r="H18" s="56">
        <f>+N17+1</f>
        <v>45418</v>
      </c>
      <c r="I18" s="57">
        <f t="shared" si="3"/>
        <v>45419</v>
      </c>
      <c r="J18" s="57">
        <f t="shared" si="3"/>
        <v>45420</v>
      </c>
      <c r="K18" s="57">
        <f t="shared" si="3"/>
        <v>45421</v>
      </c>
      <c r="L18" s="57">
        <f t="shared" si="3"/>
        <v>45422</v>
      </c>
      <c r="M18" s="57">
        <f t="shared" si="3"/>
        <v>45423</v>
      </c>
      <c r="N18" s="58">
        <f t="shared" si="3"/>
        <v>45424</v>
      </c>
      <c r="O18" s="51"/>
      <c r="P18" s="56">
        <f>+V17+1</f>
        <v>45446</v>
      </c>
      <c r="Q18" s="57">
        <f t="shared" si="4"/>
        <v>45447</v>
      </c>
      <c r="R18" s="57">
        <f t="shared" si="4"/>
        <v>45448</v>
      </c>
      <c r="S18" s="57">
        <f t="shared" si="4"/>
        <v>45449</v>
      </c>
      <c r="T18" s="57">
        <f t="shared" si="4"/>
        <v>45450</v>
      </c>
      <c r="U18" s="57">
        <f t="shared" si="4"/>
        <v>45451</v>
      </c>
      <c r="V18" s="58">
        <f t="shared" si="4"/>
        <v>45452</v>
      </c>
      <c r="W18" s="51"/>
      <c r="X18" s="56">
        <f>+AD17+1</f>
        <v>45474</v>
      </c>
      <c r="Y18" s="57">
        <f t="shared" si="5"/>
        <v>45475</v>
      </c>
      <c r="Z18" s="57">
        <f t="shared" si="5"/>
        <v>45476</v>
      </c>
      <c r="AA18" s="57">
        <f t="shared" si="5"/>
        <v>45477</v>
      </c>
      <c r="AB18" s="57">
        <f t="shared" si="5"/>
        <v>45478</v>
      </c>
      <c r="AC18" s="57">
        <f t="shared" si="5"/>
        <v>45479</v>
      </c>
      <c r="AD18" s="58">
        <f t="shared" si="5"/>
        <v>45480</v>
      </c>
      <c r="AE18" s="51"/>
      <c r="AF18" s="60"/>
      <c r="AG18" s="61"/>
      <c r="AH18" s="49"/>
    </row>
    <row r="19" spans="1:37" ht="20.25" thickBot="1" x14ac:dyDescent="0.5">
      <c r="A19" s="38"/>
      <c r="B19" s="38"/>
      <c r="C19" s="38"/>
      <c r="D19" s="38"/>
      <c r="F19" s="159"/>
      <c r="G19" s="51"/>
      <c r="H19" s="59"/>
      <c r="I19" s="59"/>
      <c r="J19" s="59"/>
      <c r="K19" s="59"/>
      <c r="L19" s="59"/>
      <c r="M19" s="59"/>
      <c r="N19" s="59"/>
      <c r="O19" s="51"/>
      <c r="P19" s="59"/>
      <c r="Q19" s="59"/>
      <c r="R19" s="59"/>
      <c r="S19" s="59"/>
      <c r="T19" s="59"/>
      <c r="U19" s="59"/>
      <c r="V19" s="59"/>
      <c r="W19" s="51"/>
      <c r="X19" s="59"/>
      <c r="Y19" s="59"/>
      <c r="Z19" s="59"/>
      <c r="AA19" s="59"/>
      <c r="AB19" s="59"/>
      <c r="AC19" s="59"/>
      <c r="AD19" s="59"/>
      <c r="AE19" s="51"/>
      <c r="AF19" s="60"/>
      <c r="AG19" s="61"/>
      <c r="AH19" s="49"/>
    </row>
    <row r="20" spans="1:37" x14ac:dyDescent="0.45">
      <c r="A20" s="38"/>
      <c r="B20" s="38"/>
      <c r="C20" s="38"/>
      <c r="D20" s="38"/>
      <c r="F20" s="159"/>
      <c r="G20" s="51"/>
      <c r="H20" s="154">
        <f>DATE($F$2,7,1)</f>
        <v>45474</v>
      </c>
      <c r="I20" s="155"/>
      <c r="J20" s="155"/>
      <c r="K20" s="155"/>
      <c r="L20" s="155"/>
      <c r="M20" s="155"/>
      <c r="N20" s="156"/>
      <c r="O20" s="51"/>
      <c r="P20" s="154">
        <f>DATE($F$2,8,1)</f>
        <v>45505</v>
      </c>
      <c r="Q20" s="155"/>
      <c r="R20" s="155"/>
      <c r="S20" s="155"/>
      <c r="T20" s="155"/>
      <c r="U20" s="155"/>
      <c r="V20" s="156"/>
      <c r="W20" s="51"/>
      <c r="X20" s="154">
        <f>DATE($F$2,9,1)</f>
        <v>45536</v>
      </c>
      <c r="Y20" s="155"/>
      <c r="Z20" s="155"/>
      <c r="AA20" s="155"/>
      <c r="AB20" s="155"/>
      <c r="AC20" s="155"/>
      <c r="AD20" s="156"/>
      <c r="AE20" s="51"/>
      <c r="AF20" s="60"/>
      <c r="AG20" s="63"/>
      <c r="AH20" s="49"/>
    </row>
    <row r="21" spans="1:37" s="50" customFormat="1" x14ac:dyDescent="0.45">
      <c r="A21" s="38"/>
      <c r="B21" s="38"/>
      <c r="C21" s="38"/>
      <c r="D21" s="38"/>
      <c r="F21" s="159"/>
      <c r="G21" s="43"/>
      <c r="H21" s="44" t="s">
        <v>34</v>
      </c>
      <c r="I21" s="45" t="s">
        <v>35</v>
      </c>
      <c r="J21" s="45" t="s">
        <v>35</v>
      </c>
      <c r="K21" s="45" t="s">
        <v>36</v>
      </c>
      <c r="L21" s="45" t="s">
        <v>37</v>
      </c>
      <c r="M21" s="45" t="s">
        <v>38</v>
      </c>
      <c r="N21" s="46" t="s">
        <v>39</v>
      </c>
      <c r="O21" s="43"/>
      <c r="P21" s="44" t="s">
        <v>34</v>
      </c>
      <c r="Q21" s="45" t="s">
        <v>35</v>
      </c>
      <c r="R21" s="45" t="s">
        <v>35</v>
      </c>
      <c r="S21" s="45" t="s">
        <v>36</v>
      </c>
      <c r="T21" s="45" t="s">
        <v>37</v>
      </c>
      <c r="U21" s="45" t="s">
        <v>38</v>
      </c>
      <c r="V21" s="46" t="s">
        <v>39</v>
      </c>
      <c r="W21" s="43"/>
      <c r="X21" s="44" t="s">
        <v>34</v>
      </c>
      <c r="Y21" s="45" t="s">
        <v>35</v>
      </c>
      <c r="Z21" s="45" t="s">
        <v>35</v>
      </c>
      <c r="AA21" s="45" t="s">
        <v>36</v>
      </c>
      <c r="AB21" s="45" t="s">
        <v>37</v>
      </c>
      <c r="AC21" s="45" t="s">
        <v>38</v>
      </c>
      <c r="AD21" s="46" t="s">
        <v>39</v>
      </c>
      <c r="AE21" s="43"/>
      <c r="AF21" s="64"/>
      <c r="AG21" s="65"/>
      <c r="AH21" s="49"/>
    </row>
    <row r="22" spans="1:37" x14ac:dyDescent="0.45">
      <c r="A22" s="38"/>
      <c r="B22" s="38"/>
      <c r="C22" s="38"/>
      <c r="D22" s="38"/>
      <c r="F22" s="159"/>
      <c r="G22" s="51"/>
      <c r="H22" s="52">
        <f>DATE($F$2,MONTH(H20),1-MOD(6+WEEKDAY(H20)-1,7))</f>
        <v>45474</v>
      </c>
      <c r="I22" s="53">
        <f t="shared" ref="I22:N27" si="6">+H22+1</f>
        <v>45475</v>
      </c>
      <c r="J22" s="53">
        <f t="shared" si="6"/>
        <v>45476</v>
      </c>
      <c r="K22" s="53">
        <f t="shared" si="6"/>
        <v>45477</v>
      </c>
      <c r="L22" s="53">
        <f t="shared" si="6"/>
        <v>45478</v>
      </c>
      <c r="M22" s="53">
        <f t="shared" si="6"/>
        <v>45479</v>
      </c>
      <c r="N22" s="54">
        <f t="shared" si="6"/>
        <v>45480</v>
      </c>
      <c r="O22" s="51"/>
      <c r="P22" s="52">
        <f>DATE($F$2,MONTH(P20),1-MOD(6+WEEKDAY(P20)-1,7))</f>
        <v>45502</v>
      </c>
      <c r="Q22" s="53">
        <f t="shared" ref="Q22:V27" si="7">+P22+1</f>
        <v>45503</v>
      </c>
      <c r="R22" s="53">
        <f t="shared" si="7"/>
        <v>45504</v>
      </c>
      <c r="S22" s="53">
        <f t="shared" si="7"/>
        <v>45505</v>
      </c>
      <c r="T22" s="53">
        <f t="shared" si="7"/>
        <v>45506</v>
      </c>
      <c r="U22" s="53">
        <f t="shared" si="7"/>
        <v>45507</v>
      </c>
      <c r="V22" s="54">
        <f t="shared" si="7"/>
        <v>45508</v>
      </c>
      <c r="W22" s="51"/>
      <c r="X22" s="52">
        <f>DATE($F$2,MONTH(X20),1-MOD(6+WEEKDAY(X20)-1,7))</f>
        <v>45530</v>
      </c>
      <c r="Y22" s="53">
        <f t="shared" ref="Y22:AD27" si="8">+X22+1</f>
        <v>45531</v>
      </c>
      <c r="Z22" s="53">
        <f t="shared" si="8"/>
        <v>45532</v>
      </c>
      <c r="AA22" s="53">
        <f t="shared" si="8"/>
        <v>45533</v>
      </c>
      <c r="AB22" s="53">
        <f t="shared" si="8"/>
        <v>45534</v>
      </c>
      <c r="AC22" s="53">
        <f t="shared" si="8"/>
        <v>45535</v>
      </c>
      <c r="AD22" s="54">
        <f t="shared" si="8"/>
        <v>45536</v>
      </c>
      <c r="AE22" s="51"/>
      <c r="AF22" s="60"/>
      <c r="AG22" s="61"/>
      <c r="AH22" s="49"/>
    </row>
    <row r="23" spans="1:37" x14ac:dyDescent="0.45">
      <c r="A23" s="38"/>
      <c r="B23" s="38"/>
      <c r="C23" s="38"/>
      <c r="D23" s="38"/>
      <c r="F23" s="159"/>
      <c r="G23" s="51"/>
      <c r="H23" s="52">
        <f>+N22+1</f>
        <v>45481</v>
      </c>
      <c r="I23" s="53">
        <f t="shared" si="6"/>
        <v>45482</v>
      </c>
      <c r="J23" s="53">
        <f t="shared" si="6"/>
        <v>45483</v>
      </c>
      <c r="K23" s="53">
        <f t="shared" si="6"/>
        <v>45484</v>
      </c>
      <c r="L23" s="53">
        <f t="shared" si="6"/>
        <v>45485</v>
      </c>
      <c r="M23" s="53">
        <f t="shared" si="6"/>
        <v>45486</v>
      </c>
      <c r="N23" s="122">
        <f t="shared" si="6"/>
        <v>45487</v>
      </c>
      <c r="O23" s="51"/>
      <c r="P23" s="52">
        <f>+V22+1</f>
        <v>45509</v>
      </c>
      <c r="Q23" s="53">
        <f t="shared" si="7"/>
        <v>45510</v>
      </c>
      <c r="R23" s="53">
        <f t="shared" si="7"/>
        <v>45511</v>
      </c>
      <c r="S23" s="53">
        <f t="shared" si="7"/>
        <v>45512</v>
      </c>
      <c r="T23" s="53">
        <f t="shared" si="7"/>
        <v>45513</v>
      </c>
      <c r="U23" s="53">
        <f t="shared" si="7"/>
        <v>45514</v>
      </c>
      <c r="V23" s="54">
        <f t="shared" si="7"/>
        <v>45515</v>
      </c>
      <c r="W23" s="51"/>
      <c r="X23" s="52">
        <f>+AD22+1</f>
        <v>45537</v>
      </c>
      <c r="Y23" s="53">
        <f t="shared" si="8"/>
        <v>45538</v>
      </c>
      <c r="Z23" s="53">
        <f t="shared" si="8"/>
        <v>45539</v>
      </c>
      <c r="AA23" s="53">
        <f t="shared" si="8"/>
        <v>45540</v>
      </c>
      <c r="AB23" s="53">
        <f t="shared" si="8"/>
        <v>45541</v>
      </c>
      <c r="AC23" s="53">
        <f t="shared" si="8"/>
        <v>45542</v>
      </c>
      <c r="AD23" s="54">
        <f t="shared" si="8"/>
        <v>45543</v>
      </c>
      <c r="AE23" s="51"/>
      <c r="AF23" s="60"/>
      <c r="AG23" s="61"/>
      <c r="AH23" s="49"/>
    </row>
    <row r="24" spans="1:37" ht="20.25" thickBot="1" x14ac:dyDescent="0.5">
      <c r="A24" s="38"/>
      <c r="B24" s="38"/>
      <c r="C24" s="38"/>
      <c r="D24" s="38"/>
      <c r="F24" s="159"/>
      <c r="G24" s="51"/>
      <c r="H24" s="52">
        <f>+N23+1</f>
        <v>45488</v>
      </c>
      <c r="I24" s="53">
        <f t="shared" si="6"/>
        <v>45489</v>
      </c>
      <c r="J24" s="53">
        <f t="shared" si="6"/>
        <v>45490</v>
      </c>
      <c r="K24" s="53">
        <f t="shared" si="6"/>
        <v>45491</v>
      </c>
      <c r="L24" s="53">
        <f t="shared" si="6"/>
        <v>45492</v>
      </c>
      <c r="M24" s="53">
        <f t="shared" si="6"/>
        <v>45493</v>
      </c>
      <c r="N24" s="54">
        <f t="shared" si="6"/>
        <v>45494</v>
      </c>
      <c r="O24" s="51"/>
      <c r="P24" s="52">
        <f>+V23+1</f>
        <v>45516</v>
      </c>
      <c r="Q24" s="53">
        <f t="shared" si="7"/>
        <v>45517</v>
      </c>
      <c r="R24" s="53">
        <f t="shared" si="7"/>
        <v>45518</v>
      </c>
      <c r="S24" s="121">
        <f t="shared" si="7"/>
        <v>45519</v>
      </c>
      <c r="T24" s="53">
        <f t="shared" si="7"/>
        <v>45520</v>
      </c>
      <c r="U24" s="53">
        <f t="shared" si="7"/>
        <v>45521</v>
      </c>
      <c r="V24" s="54">
        <f t="shared" si="7"/>
        <v>45522</v>
      </c>
      <c r="W24" s="51"/>
      <c r="X24" s="52">
        <f>+AD23+1</f>
        <v>45544</v>
      </c>
      <c r="Y24" s="53">
        <f t="shared" si="8"/>
        <v>45545</v>
      </c>
      <c r="Z24" s="53">
        <f t="shared" si="8"/>
        <v>45546</v>
      </c>
      <c r="AA24" s="53">
        <f t="shared" si="8"/>
        <v>45547</v>
      </c>
      <c r="AB24" s="53">
        <f t="shared" si="8"/>
        <v>45548</v>
      </c>
      <c r="AC24" s="53">
        <f t="shared" si="8"/>
        <v>45549</v>
      </c>
      <c r="AD24" s="54">
        <f t="shared" si="8"/>
        <v>45550</v>
      </c>
      <c r="AE24" s="51"/>
      <c r="AF24" s="66"/>
      <c r="AG24" s="67"/>
      <c r="AH24" s="49"/>
    </row>
    <row r="25" spans="1:37" x14ac:dyDescent="0.45">
      <c r="A25" s="38"/>
      <c r="B25" s="38"/>
      <c r="C25" s="38"/>
      <c r="D25" s="38"/>
      <c r="F25" s="159"/>
      <c r="G25" s="51"/>
      <c r="H25" s="52">
        <f>+N24+1</f>
        <v>45495</v>
      </c>
      <c r="I25" s="53">
        <f t="shared" si="6"/>
        <v>45496</v>
      </c>
      <c r="J25" s="53">
        <f t="shared" si="6"/>
        <v>45497</v>
      </c>
      <c r="K25" s="53">
        <f t="shared" si="6"/>
        <v>45498</v>
      </c>
      <c r="L25" s="53">
        <f t="shared" si="6"/>
        <v>45499</v>
      </c>
      <c r="M25" s="53">
        <f t="shared" si="6"/>
        <v>45500</v>
      </c>
      <c r="N25" s="54">
        <f t="shared" si="6"/>
        <v>45501</v>
      </c>
      <c r="O25" s="51"/>
      <c r="P25" s="52">
        <f>+V24+1</f>
        <v>45523</v>
      </c>
      <c r="Q25" s="53">
        <f t="shared" si="7"/>
        <v>45524</v>
      </c>
      <c r="R25" s="53">
        <f t="shared" si="7"/>
        <v>45525</v>
      </c>
      <c r="S25" s="53">
        <f t="shared" si="7"/>
        <v>45526</v>
      </c>
      <c r="T25" s="53">
        <f t="shared" si="7"/>
        <v>45527</v>
      </c>
      <c r="U25" s="53">
        <f t="shared" si="7"/>
        <v>45528</v>
      </c>
      <c r="V25" s="54">
        <f t="shared" si="7"/>
        <v>45529</v>
      </c>
      <c r="W25" s="51"/>
      <c r="X25" s="52">
        <f>+AD24+1</f>
        <v>45551</v>
      </c>
      <c r="Y25" s="53">
        <f t="shared" si="8"/>
        <v>45552</v>
      </c>
      <c r="Z25" s="53">
        <f t="shared" si="8"/>
        <v>45553</v>
      </c>
      <c r="AA25" s="53">
        <f t="shared" si="8"/>
        <v>45554</v>
      </c>
      <c r="AB25" s="53">
        <f t="shared" si="8"/>
        <v>45555</v>
      </c>
      <c r="AC25" s="53">
        <f t="shared" si="8"/>
        <v>45556</v>
      </c>
      <c r="AD25" s="54">
        <f t="shared" si="8"/>
        <v>45557</v>
      </c>
      <c r="AE25" s="51"/>
      <c r="AF25" s="83" t="s">
        <v>50</v>
      </c>
      <c r="AG25" s="68"/>
      <c r="AH25" s="68"/>
      <c r="AI25" s="69"/>
      <c r="AK25" s="70"/>
    </row>
    <row r="26" spans="1:37" x14ac:dyDescent="0.45">
      <c r="A26" s="38"/>
      <c r="B26" s="38"/>
      <c r="C26" s="38"/>
      <c r="D26" s="38"/>
      <c r="F26" s="159"/>
      <c r="G26" s="51"/>
      <c r="H26" s="52">
        <f>+N25+1</f>
        <v>45502</v>
      </c>
      <c r="I26" s="53">
        <f t="shared" si="6"/>
        <v>45503</v>
      </c>
      <c r="J26" s="53">
        <f t="shared" si="6"/>
        <v>45504</v>
      </c>
      <c r="K26" s="53">
        <f t="shared" si="6"/>
        <v>45505</v>
      </c>
      <c r="L26" s="53">
        <f t="shared" si="6"/>
        <v>45506</v>
      </c>
      <c r="M26" s="53">
        <f t="shared" si="6"/>
        <v>45507</v>
      </c>
      <c r="N26" s="54">
        <f t="shared" si="6"/>
        <v>45508</v>
      </c>
      <c r="O26" s="51"/>
      <c r="P26" s="52">
        <f>+V25+1</f>
        <v>45530</v>
      </c>
      <c r="Q26" s="53">
        <f t="shared" si="7"/>
        <v>45531</v>
      </c>
      <c r="R26" s="53">
        <f t="shared" si="7"/>
        <v>45532</v>
      </c>
      <c r="S26" s="53">
        <f t="shared" si="7"/>
        <v>45533</v>
      </c>
      <c r="T26" s="53">
        <f t="shared" si="7"/>
        <v>45534</v>
      </c>
      <c r="U26" s="53">
        <f t="shared" si="7"/>
        <v>45535</v>
      </c>
      <c r="V26" s="54">
        <f t="shared" si="7"/>
        <v>45536</v>
      </c>
      <c r="W26" s="51"/>
      <c r="X26" s="52">
        <f>+AD25+1</f>
        <v>45558</v>
      </c>
      <c r="Y26" s="53">
        <f t="shared" si="8"/>
        <v>45559</v>
      </c>
      <c r="Z26" s="53">
        <f t="shared" si="8"/>
        <v>45560</v>
      </c>
      <c r="AA26" s="53">
        <f t="shared" si="8"/>
        <v>45561</v>
      </c>
      <c r="AB26" s="53">
        <f t="shared" si="8"/>
        <v>45562</v>
      </c>
      <c r="AC26" s="53">
        <f t="shared" si="8"/>
        <v>45563</v>
      </c>
      <c r="AD26" s="54">
        <f t="shared" si="8"/>
        <v>45564</v>
      </c>
      <c r="AE26" s="51"/>
      <c r="AF26" s="151" t="s">
        <v>56</v>
      </c>
      <c r="AG26" s="71" t="s">
        <v>5</v>
      </c>
      <c r="AH26" s="71" t="s">
        <v>6</v>
      </c>
      <c r="AI26" s="117" t="s">
        <v>0</v>
      </c>
    </row>
    <row r="27" spans="1:37" ht="20.25" thickBot="1" x14ac:dyDescent="0.5">
      <c r="A27" s="38"/>
      <c r="B27" s="38"/>
      <c r="C27" s="38"/>
      <c r="D27" s="38"/>
      <c r="F27" s="159"/>
      <c r="G27" s="51"/>
      <c r="H27" s="56">
        <f>+N26+1</f>
        <v>45509</v>
      </c>
      <c r="I27" s="57">
        <f t="shared" si="6"/>
        <v>45510</v>
      </c>
      <c r="J27" s="57">
        <f t="shared" si="6"/>
        <v>45511</v>
      </c>
      <c r="K27" s="57">
        <f t="shared" si="6"/>
        <v>45512</v>
      </c>
      <c r="L27" s="57">
        <f t="shared" si="6"/>
        <v>45513</v>
      </c>
      <c r="M27" s="57">
        <f t="shared" si="6"/>
        <v>45514</v>
      </c>
      <c r="N27" s="58">
        <f t="shared" si="6"/>
        <v>45515</v>
      </c>
      <c r="O27" s="51"/>
      <c r="P27" s="56">
        <f>+V26+1</f>
        <v>45537</v>
      </c>
      <c r="Q27" s="57">
        <f t="shared" si="7"/>
        <v>45538</v>
      </c>
      <c r="R27" s="57">
        <f t="shared" si="7"/>
        <v>45539</v>
      </c>
      <c r="S27" s="57">
        <f t="shared" si="7"/>
        <v>45540</v>
      </c>
      <c r="T27" s="57">
        <f t="shared" si="7"/>
        <v>45541</v>
      </c>
      <c r="U27" s="57">
        <f t="shared" si="7"/>
        <v>45542</v>
      </c>
      <c r="V27" s="58">
        <f t="shared" si="7"/>
        <v>45543</v>
      </c>
      <c r="W27" s="51"/>
      <c r="X27" s="56">
        <f>+AD26+1</f>
        <v>45565</v>
      </c>
      <c r="Y27" s="57">
        <f t="shared" si="8"/>
        <v>45566</v>
      </c>
      <c r="Z27" s="57">
        <f t="shared" si="8"/>
        <v>45567</v>
      </c>
      <c r="AA27" s="57">
        <f t="shared" si="8"/>
        <v>45568</v>
      </c>
      <c r="AB27" s="57">
        <f t="shared" si="8"/>
        <v>45569</v>
      </c>
      <c r="AC27" s="57">
        <f t="shared" si="8"/>
        <v>45570</v>
      </c>
      <c r="AD27" s="58">
        <f t="shared" si="8"/>
        <v>45571</v>
      </c>
      <c r="AE27" s="51"/>
      <c r="AF27" s="152"/>
      <c r="AG27" s="72">
        <v>45293</v>
      </c>
      <c r="AH27" s="72">
        <v>45296</v>
      </c>
      <c r="AI27" s="73">
        <v>4</v>
      </c>
    </row>
    <row r="28" spans="1:37" ht="20.25" thickBot="1" x14ac:dyDescent="0.5">
      <c r="A28" s="38"/>
      <c r="B28" s="38"/>
      <c r="C28" s="38"/>
      <c r="D28" s="38"/>
      <c r="F28" s="159"/>
      <c r="G28" s="51"/>
      <c r="H28" s="59"/>
      <c r="I28" s="59"/>
      <c r="J28" s="59"/>
      <c r="K28" s="59"/>
      <c r="L28" s="59"/>
      <c r="M28" s="59"/>
      <c r="N28" s="59"/>
      <c r="O28" s="51"/>
      <c r="P28" s="59"/>
      <c r="Q28" s="59"/>
      <c r="R28" s="59"/>
      <c r="S28" s="59"/>
      <c r="T28" s="59"/>
      <c r="U28" s="59"/>
      <c r="V28" s="59"/>
      <c r="W28" s="51"/>
      <c r="X28" s="59"/>
      <c r="Y28" s="59"/>
      <c r="Z28" s="59"/>
      <c r="AA28" s="59"/>
      <c r="AB28" s="59"/>
      <c r="AC28" s="59"/>
      <c r="AD28" s="59"/>
      <c r="AE28" s="51"/>
      <c r="AF28" s="152"/>
      <c r="AG28" s="72">
        <v>45362</v>
      </c>
      <c r="AH28" s="72">
        <v>45362</v>
      </c>
      <c r="AI28" s="73">
        <v>1</v>
      </c>
    </row>
    <row r="29" spans="1:37" x14ac:dyDescent="0.45">
      <c r="A29" s="38"/>
      <c r="B29" s="38"/>
      <c r="C29" s="38"/>
      <c r="D29" s="38"/>
      <c r="F29" s="159"/>
      <c r="G29" s="51"/>
      <c r="H29" s="154">
        <f>DATE($F$2,10,1)</f>
        <v>45566</v>
      </c>
      <c r="I29" s="155"/>
      <c r="J29" s="155"/>
      <c r="K29" s="155"/>
      <c r="L29" s="155"/>
      <c r="M29" s="155"/>
      <c r="N29" s="156"/>
      <c r="O29" s="51"/>
      <c r="P29" s="154">
        <f>DATE($F$2,11,1)</f>
        <v>45597</v>
      </c>
      <c r="Q29" s="155"/>
      <c r="R29" s="155"/>
      <c r="S29" s="155"/>
      <c r="T29" s="155"/>
      <c r="U29" s="155"/>
      <c r="V29" s="156"/>
      <c r="W29" s="51"/>
      <c r="X29" s="154">
        <f>DATE($F$2,12,1)</f>
        <v>45627</v>
      </c>
      <c r="Y29" s="155"/>
      <c r="Z29" s="155"/>
      <c r="AA29" s="155"/>
      <c r="AB29" s="155"/>
      <c r="AC29" s="155"/>
      <c r="AD29" s="156"/>
      <c r="AE29" s="51"/>
      <c r="AF29" s="152"/>
      <c r="AG29" s="72">
        <v>45404</v>
      </c>
      <c r="AH29" s="72">
        <v>45408</v>
      </c>
      <c r="AI29" s="73">
        <v>5</v>
      </c>
    </row>
    <row r="30" spans="1:37" s="50" customFormat="1" x14ac:dyDescent="0.45">
      <c r="A30" s="38"/>
      <c r="B30" s="38"/>
      <c r="C30" s="38"/>
      <c r="D30" s="38"/>
      <c r="F30" s="159"/>
      <c r="G30" s="43"/>
      <c r="H30" s="44" t="s">
        <v>34</v>
      </c>
      <c r="I30" s="45" t="s">
        <v>35</v>
      </c>
      <c r="J30" s="45" t="s">
        <v>35</v>
      </c>
      <c r="K30" s="45" t="s">
        <v>36</v>
      </c>
      <c r="L30" s="45" t="s">
        <v>37</v>
      </c>
      <c r="M30" s="45" t="s">
        <v>38</v>
      </c>
      <c r="N30" s="46" t="s">
        <v>39</v>
      </c>
      <c r="O30" s="43"/>
      <c r="P30" s="44" t="s">
        <v>34</v>
      </c>
      <c r="Q30" s="45" t="s">
        <v>35</v>
      </c>
      <c r="R30" s="45" t="s">
        <v>35</v>
      </c>
      <c r="S30" s="45" t="s">
        <v>36</v>
      </c>
      <c r="T30" s="45" t="s">
        <v>37</v>
      </c>
      <c r="U30" s="45" t="s">
        <v>38</v>
      </c>
      <c r="V30" s="46" t="s">
        <v>39</v>
      </c>
      <c r="W30" s="43"/>
      <c r="X30" s="44" t="s">
        <v>34</v>
      </c>
      <c r="Y30" s="45" t="s">
        <v>35</v>
      </c>
      <c r="Z30" s="45" t="s">
        <v>35</v>
      </c>
      <c r="AA30" s="45" t="s">
        <v>36</v>
      </c>
      <c r="AB30" s="45" t="s">
        <v>37</v>
      </c>
      <c r="AC30" s="45" t="s">
        <v>38</v>
      </c>
      <c r="AD30" s="46" t="s">
        <v>39</v>
      </c>
      <c r="AE30" s="43"/>
      <c r="AF30" s="152"/>
      <c r="AG30" s="72">
        <v>45470</v>
      </c>
      <c r="AH30" s="72">
        <v>45471</v>
      </c>
      <c r="AI30" s="73">
        <v>2</v>
      </c>
    </row>
    <row r="31" spans="1:37" x14ac:dyDescent="0.45">
      <c r="A31" s="38"/>
      <c r="B31" s="38"/>
      <c r="C31" s="38"/>
      <c r="D31" s="38"/>
      <c r="F31" s="159"/>
      <c r="G31" s="51"/>
      <c r="H31" s="52">
        <f>DATE($F$2,MONTH(H29),1-MOD(6+WEEKDAY(H29)-1,7))</f>
        <v>45565</v>
      </c>
      <c r="I31" s="53">
        <f t="shared" ref="I31:N35" si="9">+H31+1</f>
        <v>45566</v>
      </c>
      <c r="J31" s="53">
        <f t="shared" si="9"/>
        <v>45567</v>
      </c>
      <c r="K31" s="53">
        <f t="shared" si="9"/>
        <v>45568</v>
      </c>
      <c r="L31" s="53">
        <f t="shared" si="9"/>
        <v>45569</v>
      </c>
      <c r="M31" s="53">
        <f t="shared" si="9"/>
        <v>45570</v>
      </c>
      <c r="N31" s="54">
        <f t="shared" si="9"/>
        <v>45571</v>
      </c>
      <c r="O31" s="51"/>
      <c r="P31" s="52">
        <f>DATE($F$2,MONTH(P29),1-MOD(6+WEEKDAY(P29)-1,7))</f>
        <v>45593</v>
      </c>
      <c r="Q31" s="53">
        <f t="shared" ref="Q31:V35" si="10">+P31+1</f>
        <v>45594</v>
      </c>
      <c r="R31" s="53">
        <f t="shared" si="10"/>
        <v>45595</v>
      </c>
      <c r="S31" s="53">
        <f t="shared" si="10"/>
        <v>45596</v>
      </c>
      <c r="T31" s="121">
        <f t="shared" si="10"/>
        <v>45597</v>
      </c>
      <c r="U31" s="53">
        <f t="shared" si="10"/>
        <v>45598</v>
      </c>
      <c r="V31" s="54">
        <f t="shared" si="10"/>
        <v>45599</v>
      </c>
      <c r="W31" s="51"/>
      <c r="X31" s="52">
        <f>DATE($F$2,MONTH(X29),1-MOD(6+WEEKDAY(X29)-1,7))</f>
        <v>45621</v>
      </c>
      <c r="Y31" s="53">
        <f t="shared" ref="Y31:AD35" si="11">+X31+1</f>
        <v>45622</v>
      </c>
      <c r="Z31" s="53">
        <f t="shared" si="11"/>
        <v>45623</v>
      </c>
      <c r="AA31" s="53">
        <f t="shared" si="11"/>
        <v>45624</v>
      </c>
      <c r="AB31" s="53">
        <f t="shared" si="11"/>
        <v>45625</v>
      </c>
      <c r="AC31" s="53">
        <f t="shared" si="11"/>
        <v>45626</v>
      </c>
      <c r="AD31" s="54">
        <f t="shared" si="11"/>
        <v>45627</v>
      </c>
      <c r="AE31" s="51"/>
      <c r="AF31" s="152"/>
      <c r="AG31" s="72">
        <v>45489</v>
      </c>
      <c r="AH31" s="72">
        <v>45489</v>
      </c>
      <c r="AI31" s="73">
        <v>1</v>
      </c>
    </row>
    <row r="32" spans="1:37" x14ac:dyDescent="0.45">
      <c r="A32" s="38"/>
      <c r="B32" s="38"/>
      <c r="C32" s="38"/>
      <c r="D32" s="38"/>
      <c r="F32" s="159"/>
      <c r="G32" s="51"/>
      <c r="H32" s="52">
        <f>+N31+1</f>
        <v>45572</v>
      </c>
      <c r="I32" s="53">
        <f t="shared" si="9"/>
        <v>45573</v>
      </c>
      <c r="J32" s="53">
        <f t="shared" si="9"/>
        <v>45574</v>
      </c>
      <c r="K32" s="53">
        <f t="shared" si="9"/>
        <v>45575</v>
      </c>
      <c r="L32" s="53">
        <f t="shared" si="9"/>
        <v>45576</v>
      </c>
      <c r="M32" s="53">
        <f t="shared" si="9"/>
        <v>45577</v>
      </c>
      <c r="N32" s="54">
        <f t="shared" si="9"/>
        <v>45578</v>
      </c>
      <c r="O32" s="51"/>
      <c r="P32" s="52">
        <f>+V31+1</f>
        <v>45600</v>
      </c>
      <c r="Q32" s="53">
        <f t="shared" si="10"/>
        <v>45601</v>
      </c>
      <c r="R32" s="53">
        <f t="shared" si="10"/>
        <v>45602</v>
      </c>
      <c r="S32" s="53">
        <f t="shared" si="10"/>
        <v>45603</v>
      </c>
      <c r="T32" s="53">
        <f t="shared" si="10"/>
        <v>45604</v>
      </c>
      <c r="U32" s="53">
        <f t="shared" si="10"/>
        <v>45605</v>
      </c>
      <c r="V32" s="54">
        <f t="shared" si="10"/>
        <v>45606</v>
      </c>
      <c r="W32" s="51"/>
      <c r="X32" s="52">
        <f>+AD31+1</f>
        <v>45628</v>
      </c>
      <c r="Y32" s="53">
        <f t="shared" si="11"/>
        <v>45629</v>
      </c>
      <c r="Z32" s="53">
        <f t="shared" si="11"/>
        <v>45630</v>
      </c>
      <c r="AA32" s="53">
        <f t="shared" si="11"/>
        <v>45631</v>
      </c>
      <c r="AB32" s="53">
        <f t="shared" si="11"/>
        <v>45632</v>
      </c>
      <c r="AC32" s="53">
        <f t="shared" si="11"/>
        <v>45633</v>
      </c>
      <c r="AD32" s="54">
        <f t="shared" si="11"/>
        <v>45634</v>
      </c>
      <c r="AE32" s="51"/>
      <c r="AF32" s="152"/>
      <c r="AG32" s="72">
        <v>45509</v>
      </c>
      <c r="AH32" s="72">
        <v>45520</v>
      </c>
      <c r="AI32" s="73">
        <v>9</v>
      </c>
    </row>
    <row r="33" spans="1:36" x14ac:dyDescent="0.45">
      <c r="B33" s="38"/>
      <c r="C33" s="38"/>
      <c r="D33" s="38"/>
      <c r="F33" s="159"/>
      <c r="G33" s="51"/>
      <c r="H33" s="52">
        <f>+N32+1</f>
        <v>45579</v>
      </c>
      <c r="I33" s="53">
        <f t="shared" si="9"/>
        <v>45580</v>
      </c>
      <c r="J33" s="53">
        <f t="shared" si="9"/>
        <v>45581</v>
      </c>
      <c r="K33" s="53">
        <f t="shared" si="9"/>
        <v>45582</v>
      </c>
      <c r="L33" s="53">
        <f t="shared" si="9"/>
        <v>45583</v>
      </c>
      <c r="M33" s="53">
        <f t="shared" si="9"/>
        <v>45584</v>
      </c>
      <c r="N33" s="54">
        <f t="shared" si="9"/>
        <v>45585</v>
      </c>
      <c r="O33" s="51"/>
      <c r="P33" s="120">
        <f>+V32+1</f>
        <v>45607</v>
      </c>
      <c r="Q33" s="53">
        <f t="shared" si="10"/>
        <v>45608</v>
      </c>
      <c r="R33" s="53">
        <f t="shared" si="10"/>
        <v>45609</v>
      </c>
      <c r="S33" s="53">
        <f t="shared" si="10"/>
        <v>45610</v>
      </c>
      <c r="T33" s="53">
        <f t="shared" si="10"/>
        <v>45611</v>
      </c>
      <c r="U33" s="53">
        <f t="shared" si="10"/>
        <v>45612</v>
      </c>
      <c r="V33" s="54">
        <f t="shared" si="10"/>
        <v>45613</v>
      </c>
      <c r="W33" s="51"/>
      <c r="X33" s="52">
        <f>+AD32+1</f>
        <v>45635</v>
      </c>
      <c r="Y33" s="53">
        <f t="shared" si="11"/>
        <v>45636</v>
      </c>
      <c r="Z33" s="53">
        <f t="shared" si="11"/>
        <v>45637</v>
      </c>
      <c r="AA33" s="53">
        <f t="shared" si="11"/>
        <v>45638</v>
      </c>
      <c r="AB33" s="53">
        <f t="shared" si="11"/>
        <v>45639</v>
      </c>
      <c r="AC33" s="53">
        <f t="shared" si="11"/>
        <v>45640</v>
      </c>
      <c r="AD33" s="54">
        <f t="shared" si="11"/>
        <v>45641</v>
      </c>
      <c r="AE33" s="51"/>
      <c r="AF33" s="152"/>
      <c r="AG33" s="72"/>
      <c r="AH33" s="72"/>
      <c r="AI33" s="73">
        <v>0</v>
      </c>
    </row>
    <row r="34" spans="1:36" x14ac:dyDescent="0.45">
      <c r="B34" s="38"/>
      <c r="C34" s="38"/>
      <c r="D34" s="38"/>
      <c r="F34" s="159"/>
      <c r="G34" s="51"/>
      <c r="H34" s="52">
        <f>+N33+1</f>
        <v>45586</v>
      </c>
      <c r="I34" s="53">
        <f t="shared" si="9"/>
        <v>45587</v>
      </c>
      <c r="J34" s="53">
        <f t="shared" si="9"/>
        <v>45588</v>
      </c>
      <c r="K34" s="53">
        <f t="shared" si="9"/>
        <v>45589</v>
      </c>
      <c r="L34" s="53">
        <f t="shared" si="9"/>
        <v>45590</v>
      </c>
      <c r="M34" s="53">
        <f t="shared" si="9"/>
        <v>45591</v>
      </c>
      <c r="N34" s="54">
        <f t="shared" si="9"/>
        <v>45592</v>
      </c>
      <c r="O34" s="51"/>
      <c r="P34" s="52">
        <f>+V33+1</f>
        <v>45614</v>
      </c>
      <c r="Q34" s="53">
        <f t="shared" si="10"/>
        <v>45615</v>
      </c>
      <c r="R34" s="53">
        <f t="shared" si="10"/>
        <v>45616</v>
      </c>
      <c r="S34" s="53">
        <f t="shared" si="10"/>
        <v>45617</v>
      </c>
      <c r="T34" s="53">
        <f t="shared" si="10"/>
        <v>45618</v>
      </c>
      <c r="U34" s="53">
        <f t="shared" si="10"/>
        <v>45619</v>
      </c>
      <c r="V34" s="54">
        <f t="shared" si="10"/>
        <v>45620</v>
      </c>
      <c r="W34" s="51"/>
      <c r="X34" s="52">
        <f>+AD33+1</f>
        <v>45642</v>
      </c>
      <c r="Y34" s="53">
        <f t="shared" si="11"/>
        <v>45643</v>
      </c>
      <c r="Z34" s="53">
        <f t="shared" si="11"/>
        <v>45644</v>
      </c>
      <c r="AA34" s="53">
        <f t="shared" si="11"/>
        <v>45645</v>
      </c>
      <c r="AB34" s="53">
        <f t="shared" si="11"/>
        <v>45646</v>
      </c>
      <c r="AC34" s="53">
        <f t="shared" si="11"/>
        <v>45647</v>
      </c>
      <c r="AD34" s="54">
        <f t="shared" si="11"/>
        <v>45648</v>
      </c>
      <c r="AE34" s="51"/>
      <c r="AF34" s="152"/>
      <c r="AG34" s="72"/>
      <c r="AH34" s="72"/>
      <c r="AI34" s="73">
        <v>0</v>
      </c>
    </row>
    <row r="35" spans="1:36" x14ac:dyDescent="0.25">
      <c r="F35" s="159"/>
      <c r="G35" s="51"/>
      <c r="H35" s="52">
        <f>+N34+1</f>
        <v>45593</v>
      </c>
      <c r="I35" s="53">
        <f t="shared" si="9"/>
        <v>45594</v>
      </c>
      <c r="J35" s="53">
        <f t="shared" si="9"/>
        <v>45595</v>
      </c>
      <c r="K35" s="53">
        <f t="shared" si="9"/>
        <v>45596</v>
      </c>
      <c r="L35" s="53">
        <f t="shared" si="9"/>
        <v>45597</v>
      </c>
      <c r="M35" s="53">
        <f t="shared" si="9"/>
        <v>45598</v>
      </c>
      <c r="N35" s="54">
        <f t="shared" si="9"/>
        <v>45599</v>
      </c>
      <c r="O35" s="51"/>
      <c r="P35" s="52">
        <f>+V34+1</f>
        <v>45621</v>
      </c>
      <c r="Q35" s="53">
        <f t="shared" si="10"/>
        <v>45622</v>
      </c>
      <c r="R35" s="53">
        <f t="shared" si="10"/>
        <v>45623</v>
      </c>
      <c r="S35" s="53">
        <f t="shared" si="10"/>
        <v>45624</v>
      </c>
      <c r="T35" s="53">
        <f t="shared" si="10"/>
        <v>45625</v>
      </c>
      <c r="U35" s="53">
        <f t="shared" si="10"/>
        <v>45626</v>
      </c>
      <c r="V35" s="54">
        <f t="shared" si="10"/>
        <v>45627</v>
      </c>
      <c r="W35" s="51"/>
      <c r="X35" s="52">
        <f>+AD34+1</f>
        <v>45649</v>
      </c>
      <c r="Y35" s="53">
        <f t="shared" si="11"/>
        <v>45650</v>
      </c>
      <c r="Z35" s="121">
        <f t="shared" si="11"/>
        <v>45651</v>
      </c>
      <c r="AA35" s="53">
        <f t="shared" si="11"/>
        <v>45652</v>
      </c>
      <c r="AB35" s="53">
        <f t="shared" si="11"/>
        <v>45653</v>
      </c>
      <c r="AC35" s="53">
        <f t="shared" si="11"/>
        <v>45654</v>
      </c>
      <c r="AD35" s="54">
        <f t="shared" si="11"/>
        <v>45655</v>
      </c>
      <c r="AE35" s="51"/>
      <c r="AF35" s="152"/>
      <c r="AG35" s="72"/>
      <c r="AH35" s="72"/>
      <c r="AI35" s="73">
        <v>0</v>
      </c>
    </row>
    <row r="36" spans="1:36" ht="20.25" thickBot="1" x14ac:dyDescent="0.3">
      <c r="F36" s="160"/>
      <c r="G36" s="51"/>
      <c r="H36" s="56"/>
      <c r="I36" s="57"/>
      <c r="J36" s="57"/>
      <c r="K36" s="57"/>
      <c r="L36" s="57"/>
      <c r="M36" s="57"/>
      <c r="N36" s="58"/>
      <c r="O36" s="51"/>
      <c r="P36" s="56"/>
      <c r="Q36" s="57"/>
      <c r="R36" s="57"/>
      <c r="S36" s="57"/>
      <c r="T36" s="57"/>
      <c r="U36" s="57"/>
      <c r="V36" s="58"/>
      <c r="W36" s="51"/>
      <c r="X36" s="56">
        <f>+AD35+1</f>
        <v>45656</v>
      </c>
      <c r="Y36" s="57">
        <f>+X36+1</f>
        <v>45657</v>
      </c>
      <c r="Z36" s="57"/>
      <c r="AA36" s="57"/>
      <c r="AB36" s="57"/>
      <c r="AC36" s="57"/>
      <c r="AD36" s="58"/>
      <c r="AE36" s="51"/>
      <c r="AF36" s="153"/>
      <c r="AG36" s="74"/>
      <c r="AH36" s="74"/>
      <c r="AI36" s="123">
        <v>0</v>
      </c>
    </row>
    <row r="37" spans="1:36" ht="20.25" thickBot="1" x14ac:dyDescent="0.3">
      <c r="F37" s="39"/>
      <c r="H37" s="40"/>
      <c r="I37" s="40"/>
      <c r="J37" s="40"/>
      <c r="K37" s="40"/>
      <c r="L37" s="40"/>
      <c r="M37" s="40"/>
      <c r="N37" s="40"/>
      <c r="P37" s="40"/>
      <c r="Q37" s="40"/>
      <c r="R37" s="40"/>
      <c r="S37" s="40"/>
      <c r="T37" s="40"/>
      <c r="U37" s="40"/>
      <c r="V37" s="40"/>
      <c r="X37" s="40"/>
      <c r="Y37" s="40"/>
      <c r="Z37" s="40"/>
      <c r="AA37" s="40"/>
      <c r="AB37" s="40"/>
      <c r="AC37" s="40"/>
      <c r="AD37" s="40"/>
      <c r="AI37" s="124">
        <f>SUM(AI27:AI36)</f>
        <v>22</v>
      </c>
    </row>
    <row r="38" spans="1:36" x14ac:dyDescent="0.45">
      <c r="A38" s="38"/>
      <c r="F38" s="39"/>
      <c r="H38" s="40"/>
      <c r="I38" s="40"/>
      <c r="J38" s="40"/>
      <c r="K38" s="40"/>
      <c r="L38" s="40"/>
      <c r="M38" s="40"/>
      <c r="N38" s="40"/>
      <c r="P38" s="40"/>
      <c r="Q38" s="40"/>
      <c r="R38" s="40"/>
      <c r="S38" s="40"/>
      <c r="T38" s="40"/>
      <c r="U38" s="40"/>
      <c r="V38" s="40"/>
      <c r="X38" s="40"/>
      <c r="Y38" s="40"/>
      <c r="Z38" s="40"/>
      <c r="AA38" s="40"/>
      <c r="AB38" s="40"/>
      <c r="AC38" s="40"/>
      <c r="AD38" s="40"/>
    </row>
    <row r="39" spans="1:36" x14ac:dyDescent="0.45">
      <c r="A39" s="38"/>
      <c r="F39" s="39"/>
      <c r="H39" s="40"/>
      <c r="I39" s="40"/>
      <c r="J39" s="40"/>
      <c r="K39" s="40"/>
      <c r="L39" s="40"/>
      <c r="M39" s="40"/>
      <c r="N39" s="40"/>
      <c r="P39" s="40"/>
      <c r="Q39" s="40"/>
      <c r="R39" s="40"/>
      <c r="S39" s="40"/>
      <c r="T39" s="40"/>
      <c r="U39" s="40"/>
      <c r="V39" s="40"/>
      <c r="X39" s="40"/>
      <c r="Y39" s="40"/>
      <c r="Z39" s="40"/>
      <c r="AA39" s="40"/>
      <c r="AB39" s="40"/>
      <c r="AC39" s="40"/>
      <c r="AD39" s="40"/>
    </row>
    <row r="40" spans="1:36" x14ac:dyDescent="0.25">
      <c r="F40" s="39"/>
      <c r="H40" s="40"/>
      <c r="I40" s="40"/>
      <c r="J40" s="40"/>
      <c r="K40" s="40"/>
      <c r="L40" s="40"/>
      <c r="M40" s="40"/>
      <c r="N40" s="40"/>
      <c r="P40" s="40"/>
      <c r="Q40" s="40"/>
      <c r="R40" s="40"/>
      <c r="S40" s="40"/>
      <c r="T40" s="40"/>
      <c r="U40" s="40"/>
      <c r="V40" s="40"/>
      <c r="X40" s="40"/>
      <c r="Y40" s="40"/>
      <c r="Z40" s="40"/>
      <c r="AA40" s="40"/>
      <c r="AB40" s="40"/>
      <c r="AC40" s="40"/>
      <c r="AD40" s="40"/>
    </row>
    <row r="41" spans="1:36" x14ac:dyDescent="0.25">
      <c r="F41" s="39"/>
      <c r="H41" s="40"/>
      <c r="I41" s="40"/>
      <c r="J41" s="40"/>
      <c r="K41" s="40"/>
      <c r="L41" s="40"/>
      <c r="M41" s="40"/>
      <c r="N41" s="40"/>
      <c r="P41" s="40"/>
      <c r="Q41" s="40"/>
      <c r="R41" s="40"/>
      <c r="S41" s="40"/>
      <c r="T41" s="40"/>
      <c r="U41" s="40"/>
      <c r="V41" s="40"/>
      <c r="X41" s="40"/>
      <c r="Y41" s="40"/>
      <c r="Z41" s="40"/>
      <c r="AA41" s="40"/>
      <c r="AB41" s="40"/>
      <c r="AC41" s="40"/>
      <c r="AD41" s="40"/>
    </row>
    <row r="42" spans="1:36" x14ac:dyDescent="0.25">
      <c r="F42" s="39"/>
      <c r="H42" s="40">
        <f>+N35+1</f>
        <v>45600</v>
      </c>
      <c r="I42" s="40">
        <f t="shared" ref="I42:N42" si="12">+H42+1</f>
        <v>45601</v>
      </c>
      <c r="J42" s="40">
        <f t="shared" si="12"/>
        <v>45602</v>
      </c>
      <c r="K42" s="40">
        <f t="shared" si="12"/>
        <v>45603</v>
      </c>
      <c r="L42" s="40">
        <f t="shared" si="12"/>
        <v>45604</v>
      </c>
      <c r="M42" s="40">
        <f t="shared" si="12"/>
        <v>45605</v>
      </c>
      <c r="N42" s="40">
        <f t="shared" si="12"/>
        <v>45606</v>
      </c>
      <c r="P42" s="40">
        <f>+V35+1</f>
        <v>45628</v>
      </c>
      <c r="Q42" s="40">
        <f t="shared" ref="Q42:V42" si="13">+P42+1</f>
        <v>45629</v>
      </c>
      <c r="R42" s="40">
        <f t="shared" si="13"/>
        <v>45630</v>
      </c>
      <c r="S42" s="40">
        <f t="shared" si="13"/>
        <v>45631</v>
      </c>
      <c r="T42" s="40">
        <f t="shared" si="13"/>
        <v>45632</v>
      </c>
      <c r="U42" s="40">
        <f t="shared" si="13"/>
        <v>45633</v>
      </c>
      <c r="V42" s="40">
        <f t="shared" si="13"/>
        <v>45634</v>
      </c>
      <c r="Z42" s="40">
        <f>+Y36+1</f>
        <v>45658</v>
      </c>
      <c r="AA42" s="40">
        <f>+Z42+1</f>
        <v>45659</v>
      </c>
      <c r="AB42" s="40">
        <f>+AA42+1</f>
        <v>45660</v>
      </c>
      <c r="AC42" s="40">
        <f>+AB42+1</f>
        <v>45661</v>
      </c>
      <c r="AD42" s="40">
        <f>+AC42+1</f>
        <v>45662</v>
      </c>
    </row>
    <row r="44" spans="1:36" x14ac:dyDescent="0.25">
      <c r="AJ44" s="42"/>
    </row>
  </sheetData>
  <dataConsolidate/>
  <mergeCells count="15">
    <mergeCell ref="AF26:AF36"/>
    <mergeCell ref="B1:D2"/>
    <mergeCell ref="F2:F36"/>
    <mergeCell ref="H2:N2"/>
    <mergeCell ref="P2:V2"/>
    <mergeCell ref="X2:AD2"/>
    <mergeCell ref="H11:N11"/>
    <mergeCell ref="P11:V11"/>
    <mergeCell ref="X11:AD11"/>
    <mergeCell ref="H20:N20"/>
    <mergeCell ref="P20:V20"/>
    <mergeCell ref="X20:AD20"/>
    <mergeCell ref="H29:N29"/>
    <mergeCell ref="P29:V29"/>
    <mergeCell ref="X29:AD29"/>
  </mergeCells>
  <conditionalFormatting sqref="H4:N9">
    <cfRule type="expression" dxfId="135" priority="2" stopIfTrue="1">
      <formula>MONTH(H4)&lt;&gt;MONTH($H$2)</formula>
    </cfRule>
  </conditionalFormatting>
  <conditionalFormatting sqref="H13:N18">
    <cfRule type="expression" dxfId="134" priority="11" stopIfTrue="1">
      <formula>MONTH(H13)&lt;&gt;MONTH($H$11)</formula>
    </cfRule>
  </conditionalFormatting>
  <conditionalFormatting sqref="H22:N27">
    <cfRule type="expression" dxfId="133" priority="8" stopIfTrue="1">
      <formula>MONTH(H22)&lt;&gt;MONTH($H$20)</formula>
    </cfRule>
  </conditionalFormatting>
  <conditionalFormatting sqref="H31:N42">
    <cfRule type="expression" dxfId="132" priority="5" stopIfTrue="1">
      <formula>MONTH(H31)&lt;&gt;MONTH($H$29)</formula>
    </cfRule>
  </conditionalFormatting>
  <conditionalFormatting sqref="P4:V9">
    <cfRule type="expression" dxfId="131" priority="1" stopIfTrue="1">
      <formula>MONTH(P4)&lt;&gt;MONTH($P$2)</formula>
    </cfRule>
  </conditionalFormatting>
  <conditionalFormatting sqref="P13:V18">
    <cfRule type="expression" dxfId="130" priority="10" stopIfTrue="1">
      <formula>MONTH(P13)&lt;&gt;MONTH($P$11)</formula>
    </cfRule>
  </conditionalFormatting>
  <conditionalFormatting sqref="P22:V27">
    <cfRule type="expression" dxfId="129" priority="7" stopIfTrue="1">
      <formula>MONTH(P22)&lt;&gt;MONTH($P$20)</formula>
    </cfRule>
  </conditionalFormatting>
  <conditionalFormatting sqref="P31:V42">
    <cfRule type="expression" dxfId="128" priority="4" stopIfTrue="1">
      <formula>MONTH(P31)&lt;&gt;MONTH($P$29)</formula>
    </cfRule>
  </conditionalFormatting>
  <conditionalFormatting sqref="X4:AD9">
    <cfRule type="expression" dxfId="127" priority="12" stopIfTrue="1">
      <formula>MONTH(X4)&lt;&gt;MONTH($X$2)</formula>
    </cfRule>
  </conditionalFormatting>
  <conditionalFormatting sqref="X13:AD18">
    <cfRule type="expression" dxfId="126" priority="9" stopIfTrue="1">
      <formula>MONTH(X13)&lt;&gt;MONTH($X$11)</formula>
    </cfRule>
  </conditionalFormatting>
  <conditionalFormatting sqref="X22:AD27">
    <cfRule type="expression" dxfId="125" priority="6" stopIfTrue="1">
      <formula>MONTH(X22)&lt;&gt;MONTH($X$20)</formula>
    </cfRule>
  </conditionalFormatting>
  <conditionalFormatting sqref="Z42:AD42 X31:AD41">
    <cfRule type="expression" dxfId="124" priority="3" stopIfTrue="1">
      <formula>MONTH(X31)&lt;&gt;MONTH($X$29)</formula>
    </cfRule>
  </conditionalFormatting>
  <conditionalFormatting sqref="X4:AD9 H13:N18 P13:V18 X13:AD18 H22:N27 P22:V27 X22:AD27 H31:N42 P31:V42 H4:N9 P4:V9 Z42:AD42 X31:AD41">
    <cfRule type="cellIs" dxfId="123" priority="508" operator="equal">
      <formula>$AG$3</formula>
    </cfRule>
    <cfRule type="cellIs" dxfId="122" priority="509" operator="equal">
      <formula>#REF!</formula>
    </cfRule>
    <cfRule type="cellIs" dxfId="121" priority="510" operator="equal">
      <formula>#REF!</formula>
    </cfRule>
    <cfRule type="cellIs" dxfId="120" priority="511" operator="equal">
      <formula>$AG$4</formula>
    </cfRule>
    <cfRule type="cellIs" dxfId="119" priority="512" operator="equal">
      <formula>$AG$5</formula>
    </cfRule>
    <cfRule type="cellIs" dxfId="118" priority="513" operator="equal">
      <formula>$AG$6</formula>
    </cfRule>
    <cfRule type="cellIs" dxfId="117" priority="514" operator="equal">
      <formula>#REF!</formula>
    </cfRule>
    <cfRule type="cellIs" dxfId="116" priority="515" operator="equal">
      <formula>$AG$7</formula>
    </cfRule>
    <cfRule type="cellIs" dxfId="115" priority="516" operator="equal">
      <formula>#REF!</formula>
    </cfRule>
    <cfRule type="cellIs" dxfId="114" priority="517" operator="equal">
      <formula>#REF!</formula>
    </cfRule>
    <cfRule type="cellIs" dxfId="113" priority="518" operator="equal">
      <formula>#REF!</formula>
    </cfRule>
    <cfRule type="cellIs" dxfId="112" priority="519" operator="equal">
      <formula>#REF!</formula>
    </cfRule>
    <cfRule type="cellIs" dxfId="111" priority="520" operator="equal">
      <formula>#REF!</formula>
    </cfRule>
    <cfRule type="cellIs" dxfId="110" priority="521" operator="equal">
      <formula>#REF!</formula>
    </cfRule>
    <cfRule type="cellIs" dxfId="109" priority="522" operator="equal">
      <formula>$AG$8</formula>
    </cfRule>
    <cfRule type="cellIs" dxfId="108" priority="523" operator="equal">
      <formula>#REF!</formula>
    </cfRule>
    <cfRule type="cellIs" dxfId="107" priority="524" operator="equal">
      <formula>$AG$9</formula>
    </cfRule>
    <cfRule type="cellIs" dxfId="106" priority="525" operator="equal">
      <formula>#REF!</formula>
    </cfRule>
    <cfRule type="cellIs" dxfId="105" priority="526" operator="equal">
      <formula>$AG$10</formula>
    </cfRule>
    <cfRule type="cellIs" dxfId="104" priority="527" operator="equal">
      <formula>$AG$11</formula>
    </cfRule>
    <cfRule type="cellIs" dxfId="103" priority="528" operator="equal">
      <formula>$AG$12</formula>
    </cfRule>
    <cfRule type="cellIs" dxfId="102" priority="529" operator="equal">
      <formula>$AG$14</formula>
    </cfRule>
    <cfRule type="cellIs" dxfId="101" priority="530" operator="equal">
      <formula>#REF!</formula>
    </cfRule>
    <cfRule type="cellIs" dxfId="100" priority="531" operator="equal">
      <formula>#REF!</formula>
    </cfRule>
    <cfRule type="cellIs" dxfId="99" priority="532" operator="equal">
      <formula>#REF!</formula>
    </cfRule>
    <cfRule type="cellIs" dxfId="98" priority="533" operator="equal">
      <formula>#REF!</formula>
    </cfRule>
    <cfRule type="cellIs" dxfId="97" priority="534" operator="equal">
      <formula>#REF!</formula>
    </cfRule>
    <cfRule type="cellIs" dxfId="96" priority="535" operator="equal">
      <formula>#REF!</formula>
    </cfRule>
    <cfRule type="cellIs" dxfId="95" priority="536" operator="equal">
      <formula>#REF!</formula>
    </cfRule>
    <cfRule type="cellIs" dxfId="94" priority="537" operator="between">
      <formula>$AG$27</formula>
      <formula>$AH$27</formula>
    </cfRule>
    <cfRule type="cellIs" dxfId="93" priority="538" operator="between">
      <formula>$AG$28</formula>
      <formula>$AH$28</formula>
    </cfRule>
    <cfRule type="cellIs" dxfId="92" priority="539" operator="between">
      <formula>$AG$29</formula>
      <formula>$AH$29</formula>
    </cfRule>
    <cfRule type="cellIs" dxfId="91" priority="540" operator="between">
      <formula>$AG$36</formula>
      <formula>$AH$36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1" max="1048575" man="1"/>
    <brk id="34" max="1048575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65D52-B510-499D-AFDA-FDF1E1AEBB38}">
  <sheetPr codeName="Feuil8">
    <tabColor rgb="FFFFBF09"/>
    <pageSetUpPr fitToPage="1"/>
  </sheetPr>
  <dimension ref="A1:AL44"/>
  <sheetViews>
    <sheetView showGridLines="0" zoomScale="70" zoomScaleNormal="70" zoomScaleSheetLayoutView="70" zoomScalePageLayoutView="40" workbookViewId="0">
      <selection activeCell="B1" sqref="B1:E2"/>
    </sheetView>
  </sheetViews>
  <sheetFormatPr baseColWidth="10" defaultColWidth="9.140625" defaultRowHeight="19.5" x14ac:dyDescent="0.2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20.25" thickBot="1" x14ac:dyDescent="0.3">
      <c r="B1" s="165" t="s">
        <v>65</v>
      </c>
      <c r="C1" s="165"/>
      <c r="D1" s="165"/>
      <c r="E1" s="165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x14ac:dyDescent="0.45">
      <c r="A2" s="38"/>
      <c r="B2" s="165"/>
      <c r="C2" s="165"/>
      <c r="D2" s="165"/>
      <c r="E2" s="165"/>
      <c r="G2" s="158">
        <v>2024</v>
      </c>
      <c r="H2" s="51"/>
      <c r="I2" s="154">
        <f>DATE($G$2,1,1)</f>
        <v>45292</v>
      </c>
      <c r="J2" s="155"/>
      <c r="K2" s="155"/>
      <c r="L2" s="155"/>
      <c r="M2" s="155"/>
      <c r="N2" s="155"/>
      <c r="O2" s="156"/>
      <c r="P2" s="51"/>
      <c r="Q2" s="154">
        <f>DATE($G$2,2,1)</f>
        <v>45323</v>
      </c>
      <c r="R2" s="155"/>
      <c r="S2" s="155"/>
      <c r="T2" s="155"/>
      <c r="U2" s="155"/>
      <c r="V2" s="155"/>
      <c r="W2" s="156"/>
      <c r="X2" s="51"/>
      <c r="Y2" s="154">
        <f>DATE($G$2,3,1)</f>
        <v>45352</v>
      </c>
      <c r="Z2" s="155"/>
      <c r="AA2" s="155"/>
      <c r="AB2" s="155"/>
      <c r="AC2" s="155"/>
      <c r="AD2" s="155"/>
      <c r="AE2" s="156"/>
      <c r="AF2" s="51"/>
      <c r="AG2" s="84" t="s">
        <v>54</v>
      </c>
      <c r="AH2" s="77"/>
      <c r="AI2" s="43"/>
    </row>
    <row r="3" spans="1:37" s="50" customFormat="1" x14ac:dyDescent="0.45">
      <c r="A3" s="38"/>
      <c r="B3" s="130" t="s">
        <v>4</v>
      </c>
      <c r="C3" s="130" t="s">
        <v>2</v>
      </c>
      <c r="D3" s="130" t="s">
        <v>52</v>
      </c>
      <c r="E3" s="130" t="s">
        <v>3</v>
      </c>
      <c r="G3" s="159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 x14ac:dyDescent="0.45">
      <c r="A4" s="92">
        <v>45292</v>
      </c>
      <c r="B4" s="128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1</v>
      </c>
      <c r="D4" s="32" cm="1">
        <f t="array" aca="1" ref="D4" ca="1">IFERROR(_xlfn.IFS(A4&lt;Réglages!A1,B4-C4),0)</f>
        <v>21</v>
      </c>
      <c r="E4" s="127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17</v>
      </c>
      <c r="F4" s="55"/>
      <c r="G4" s="159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 x14ac:dyDescent="0.45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2</v>
      </c>
      <c r="D5" s="35" cm="1">
        <f t="array" aca="1" ref="D5" ca="1">IFERROR(_xlfn.IFS(A5&lt;Réglages!A2,B5-C5),0)</f>
        <v>19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16</v>
      </c>
      <c r="F5" s="55"/>
      <c r="G5" s="159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 x14ac:dyDescent="0.45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0</v>
      </c>
      <c r="D6" s="36" cm="1">
        <f t="array" aca="1" ref="D6" ca="1">IFERROR(_xlfn.IFS(A6&lt;Réglages!A3,B6-C6),0)</f>
        <v>21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16</v>
      </c>
      <c r="G6" s="159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 x14ac:dyDescent="0.45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</v>
      </c>
      <c r="D7" s="32" cm="1">
        <f t="array" aca="1" ref="D7" ca="1">IFERROR(_xlfn.IFS(A7&lt;Réglages!A4,B7-C7),0)</f>
        <v>21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</v>
      </c>
      <c r="G7" s="159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 x14ac:dyDescent="0.45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0.5</v>
      </c>
      <c r="D8" s="28" cm="1">
        <f t="array" aca="1" ref="D8" ca="1">IFERROR(_xlfn.IFS(A8&lt;Réglages!A5,B8-C8),0)</f>
        <v>18.5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15.5</v>
      </c>
      <c r="G8" s="159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20.25" thickBot="1" x14ac:dyDescent="0.5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0</v>
      </c>
      <c r="D9" s="28" cm="1">
        <f t="array" aca="1" ref="D9" ca="1">IFERROR(_xlfn.IFS(A9&lt;Réglages!A6,B9-C9),0)</f>
        <v>20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16</v>
      </c>
      <c r="G9" s="159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20.25" thickBot="1" x14ac:dyDescent="0.5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0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0</v>
      </c>
      <c r="G10" s="159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x14ac:dyDescent="0.4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9"/>
      <c r="H11" s="51"/>
      <c r="I11" s="154">
        <f>DATE($G$2,4,1)</f>
        <v>45383</v>
      </c>
      <c r="J11" s="155"/>
      <c r="K11" s="155"/>
      <c r="L11" s="155"/>
      <c r="M11" s="155"/>
      <c r="N11" s="155"/>
      <c r="O11" s="156"/>
      <c r="P11" s="51"/>
      <c r="Q11" s="154">
        <f>DATE($G$2,5,1)</f>
        <v>45413</v>
      </c>
      <c r="R11" s="155"/>
      <c r="S11" s="155"/>
      <c r="T11" s="155"/>
      <c r="U11" s="155"/>
      <c r="V11" s="155"/>
      <c r="W11" s="156"/>
      <c r="X11" s="51"/>
      <c r="Y11" s="154">
        <f>DATE($G$2,6,1)</f>
        <v>45444</v>
      </c>
      <c r="Z11" s="155"/>
      <c r="AA11" s="155"/>
      <c r="AB11" s="155"/>
      <c r="AC11" s="155"/>
      <c r="AD11" s="155"/>
      <c r="AE11" s="156"/>
      <c r="AF11" s="51"/>
      <c r="AG11" s="47" t="s">
        <v>48</v>
      </c>
      <c r="AH11" s="48">
        <f>+DATE(ANNEE,11,11)</f>
        <v>45607</v>
      </c>
      <c r="AI11" s="49"/>
    </row>
    <row r="12" spans="1:37" s="50" customFormat="1" x14ac:dyDescent="0.4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9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 x14ac:dyDescent="0.45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9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 x14ac:dyDescent="0.45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9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 x14ac:dyDescent="0.45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9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 x14ac:dyDescent="0.45">
      <c r="A16" s="38"/>
      <c r="B16" s="38"/>
      <c r="C16" s="38"/>
      <c r="D16" s="38"/>
      <c r="E16" s="38"/>
      <c r="G16" s="159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 x14ac:dyDescent="0.45">
      <c r="A17" s="38"/>
      <c r="B17" s="38"/>
      <c r="C17" s="38"/>
      <c r="D17" s="38"/>
      <c r="E17" s="38"/>
      <c r="G17" s="159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20.25" thickBot="1" x14ac:dyDescent="0.5">
      <c r="A18" s="38"/>
      <c r="B18" s="38"/>
      <c r="C18" s="38"/>
      <c r="D18" s="38"/>
      <c r="E18" s="38"/>
      <c r="G18" s="159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20.25" thickBot="1" x14ac:dyDescent="0.5">
      <c r="A19" s="38"/>
      <c r="B19" s="38"/>
      <c r="C19" s="38"/>
      <c r="D19" s="38"/>
      <c r="E19" s="38"/>
      <c r="G19" s="159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x14ac:dyDescent="0.45">
      <c r="A20" s="38"/>
      <c r="B20" s="38"/>
      <c r="C20" s="38"/>
      <c r="D20" s="38"/>
      <c r="E20" s="38"/>
      <c r="G20" s="159"/>
      <c r="H20" s="51"/>
      <c r="I20" s="154">
        <f>DATE($G$2,7,1)</f>
        <v>45474</v>
      </c>
      <c r="J20" s="155"/>
      <c r="K20" s="155"/>
      <c r="L20" s="155"/>
      <c r="M20" s="155"/>
      <c r="N20" s="155"/>
      <c r="O20" s="156"/>
      <c r="P20" s="51"/>
      <c r="Q20" s="154">
        <f>DATE($G$2,8,1)</f>
        <v>45505</v>
      </c>
      <c r="R20" s="155"/>
      <c r="S20" s="155"/>
      <c r="T20" s="155"/>
      <c r="U20" s="155"/>
      <c r="V20" s="155"/>
      <c r="W20" s="156"/>
      <c r="X20" s="51"/>
      <c r="Y20" s="154">
        <f>DATE($G$2,9,1)</f>
        <v>45536</v>
      </c>
      <c r="Z20" s="155"/>
      <c r="AA20" s="155"/>
      <c r="AB20" s="155"/>
      <c r="AC20" s="155"/>
      <c r="AD20" s="155"/>
      <c r="AE20" s="156"/>
      <c r="AF20" s="51"/>
      <c r="AG20" s="60"/>
      <c r="AH20" s="63"/>
      <c r="AI20" s="49"/>
    </row>
    <row r="21" spans="1:38" s="50" customFormat="1" x14ac:dyDescent="0.45">
      <c r="A21" s="38"/>
      <c r="B21" s="38"/>
      <c r="C21" s="38"/>
      <c r="D21" s="38"/>
      <c r="E21" s="38"/>
      <c r="G21" s="159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 x14ac:dyDescent="0.45">
      <c r="A22" s="38"/>
      <c r="B22" s="38"/>
      <c r="C22" s="38"/>
      <c r="D22" s="38"/>
      <c r="E22" s="38"/>
      <c r="G22" s="159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 x14ac:dyDescent="0.45">
      <c r="A23" s="38"/>
      <c r="B23" s="38"/>
      <c r="C23" s="38"/>
      <c r="D23" s="38"/>
      <c r="E23" s="38"/>
      <c r="G23" s="159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20.25" thickBot="1" x14ac:dyDescent="0.5">
      <c r="A24" s="38"/>
      <c r="B24" s="38"/>
      <c r="C24" s="38"/>
      <c r="D24" s="38"/>
      <c r="E24" s="38"/>
      <c r="G24" s="159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x14ac:dyDescent="0.45">
      <c r="A25" s="38"/>
      <c r="B25" s="38"/>
      <c r="C25" s="38"/>
      <c r="D25" s="38"/>
      <c r="E25" s="38"/>
      <c r="G25" s="159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x14ac:dyDescent="0.45">
      <c r="A26" s="38"/>
      <c r="B26" s="38"/>
      <c r="C26" s="38"/>
      <c r="D26" s="38"/>
      <c r="E26" s="38"/>
      <c r="G26" s="159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1" t="s">
        <v>56</v>
      </c>
      <c r="AH26" s="71" t="s">
        <v>5</v>
      </c>
      <c r="AI26" s="71" t="s">
        <v>6</v>
      </c>
      <c r="AJ26" s="117" t="s">
        <v>0</v>
      </c>
    </row>
    <row r="27" spans="1:38" ht="20.25" thickBot="1" x14ac:dyDescent="0.5">
      <c r="A27" s="38"/>
      <c r="B27" s="38"/>
      <c r="C27" s="38"/>
      <c r="D27" s="38"/>
      <c r="E27" s="38"/>
      <c r="G27" s="159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2"/>
      <c r="AH27" s="72">
        <v>45293</v>
      </c>
      <c r="AI27" s="72">
        <v>45293</v>
      </c>
      <c r="AJ27" s="73">
        <v>1</v>
      </c>
    </row>
    <row r="28" spans="1:38" ht="20.25" thickBot="1" x14ac:dyDescent="0.5">
      <c r="A28" s="38"/>
      <c r="B28" s="38"/>
      <c r="C28" s="38"/>
      <c r="D28" s="38"/>
      <c r="E28" s="38"/>
      <c r="G28" s="159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2"/>
      <c r="AH28" s="72">
        <v>45337</v>
      </c>
      <c r="AI28" s="72">
        <v>45338</v>
      </c>
      <c r="AJ28" s="73">
        <v>2</v>
      </c>
    </row>
    <row r="29" spans="1:38" x14ac:dyDescent="0.45">
      <c r="A29" s="38"/>
      <c r="B29" s="38"/>
      <c r="C29" s="38"/>
      <c r="D29" s="38"/>
      <c r="E29" s="38"/>
      <c r="G29" s="159"/>
      <c r="H29" s="51"/>
      <c r="I29" s="154">
        <f>DATE($G$2,10,1)</f>
        <v>45566</v>
      </c>
      <c r="J29" s="155"/>
      <c r="K29" s="155"/>
      <c r="L29" s="155"/>
      <c r="M29" s="155"/>
      <c r="N29" s="155"/>
      <c r="O29" s="156"/>
      <c r="P29" s="51"/>
      <c r="Q29" s="154">
        <f>DATE($G$2,11,1)</f>
        <v>45597</v>
      </c>
      <c r="R29" s="155"/>
      <c r="S29" s="155"/>
      <c r="T29" s="155"/>
      <c r="U29" s="155"/>
      <c r="V29" s="155"/>
      <c r="W29" s="156"/>
      <c r="X29" s="51"/>
      <c r="Y29" s="154">
        <f>DATE($G$2,12,1)</f>
        <v>45627</v>
      </c>
      <c r="Z29" s="155"/>
      <c r="AA29" s="155"/>
      <c r="AB29" s="155"/>
      <c r="AC29" s="155"/>
      <c r="AD29" s="155"/>
      <c r="AE29" s="156"/>
      <c r="AF29" s="51"/>
      <c r="AG29" s="152"/>
      <c r="AH29" s="72">
        <v>45422</v>
      </c>
      <c r="AI29" s="72">
        <v>45422</v>
      </c>
      <c r="AJ29" s="73">
        <v>0.5</v>
      </c>
    </row>
    <row r="30" spans="1:38" s="50" customFormat="1" x14ac:dyDescent="0.45">
      <c r="A30" s="38"/>
      <c r="B30" s="38"/>
      <c r="C30" s="38"/>
      <c r="D30" s="38"/>
      <c r="E30" s="38"/>
      <c r="G30" s="159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2"/>
      <c r="AH30" s="72"/>
      <c r="AI30" s="72"/>
      <c r="AJ30" s="73">
        <v>0</v>
      </c>
    </row>
    <row r="31" spans="1:38" x14ac:dyDescent="0.45">
      <c r="A31" s="38"/>
      <c r="B31" s="38"/>
      <c r="C31" s="38"/>
      <c r="D31" s="38"/>
      <c r="E31" s="38"/>
      <c r="G31" s="159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2"/>
      <c r="AH31" s="72"/>
      <c r="AI31" s="72"/>
      <c r="AJ31" s="73">
        <v>0</v>
      </c>
    </row>
    <row r="32" spans="1:38" x14ac:dyDescent="0.45">
      <c r="A32" s="38"/>
      <c r="B32" s="38"/>
      <c r="C32" s="38"/>
      <c r="D32" s="38"/>
      <c r="E32" s="38"/>
      <c r="G32" s="159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2"/>
      <c r="AH32" s="72"/>
      <c r="AI32" s="72"/>
      <c r="AJ32" s="73">
        <v>0</v>
      </c>
    </row>
    <row r="33" spans="1:37" x14ac:dyDescent="0.45">
      <c r="C33" s="38"/>
      <c r="D33" s="38"/>
      <c r="E33" s="38"/>
      <c r="G33" s="159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2"/>
      <c r="AH33" s="72"/>
      <c r="AI33" s="72"/>
      <c r="AJ33" s="73">
        <v>0</v>
      </c>
    </row>
    <row r="34" spans="1:37" x14ac:dyDescent="0.45">
      <c r="C34" s="38"/>
      <c r="D34" s="38"/>
      <c r="E34" s="38"/>
      <c r="G34" s="159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2"/>
      <c r="AH34" s="72"/>
      <c r="AI34" s="72"/>
      <c r="AJ34" s="73">
        <v>0</v>
      </c>
    </row>
    <row r="35" spans="1:37" x14ac:dyDescent="0.25">
      <c r="G35" s="159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2"/>
      <c r="AH35" s="72"/>
      <c r="AI35" s="72"/>
      <c r="AJ35" s="73">
        <v>0</v>
      </c>
    </row>
    <row r="36" spans="1:37" ht="20.25" thickBot="1" x14ac:dyDescent="0.3">
      <c r="G36" s="160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53"/>
      <c r="AH36" s="74"/>
      <c r="AI36" s="74"/>
      <c r="AJ36" s="75">
        <v>0</v>
      </c>
    </row>
    <row r="37" spans="1:37" x14ac:dyDescent="0.25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</row>
    <row r="38" spans="1:37" x14ac:dyDescent="0.45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 x14ac:dyDescent="0.45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 x14ac:dyDescent="0.25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 x14ac:dyDescent="0.25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 x14ac:dyDescent="0.25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 x14ac:dyDescent="0.25">
      <c r="AK44" s="42"/>
    </row>
  </sheetData>
  <dataConsolidate/>
  <mergeCells count="15"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AG26:AG36"/>
    <mergeCell ref="Y20:AE20"/>
    <mergeCell ref="I29:O29"/>
    <mergeCell ref="Q29:W29"/>
    <mergeCell ref="Y29:AE29"/>
  </mergeCells>
  <conditionalFormatting sqref="I4:O9">
    <cfRule type="expression" dxfId="90" priority="2" stopIfTrue="1">
      <formula>MONTH(I4)&lt;&gt;MONTH($I$2)</formula>
    </cfRule>
  </conditionalFormatting>
  <conditionalFormatting sqref="I13:O18">
    <cfRule type="expression" dxfId="89" priority="11" stopIfTrue="1">
      <formula>MONTH(I13)&lt;&gt;MONTH($I$11)</formula>
    </cfRule>
  </conditionalFormatting>
  <conditionalFormatting sqref="I22:O27">
    <cfRule type="expression" dxfId="88" priority="8" stopIfTrue="1">
      <formula>MONTH(I22)&lt;&gt;MONTH($I$20)</formula>
    </cfRule>
  </conditionalFormatting>
  <conditionalFormatting sqref="I31:O42">
    <cfRule type="expression" dxfId="87" priority="5" stopIfTrue="1">
      <formula>MONTH(I31)&lt;&gt;MONTH($I$29)</formula>
    </cfRule>
  </conditionalFormatting>
  <conditionalFormatting sqref="Q4:W9">
    <cfRule type="expression" dxfId="86" priority="1" stopIfTrue="1">
      <formula>MONTH(Q4)&lt;&gt;MONTH($Q$2)</formula>
    </cfRule>
  </conditionalFormatting>
  <conditionalFormatting sqref="Q13:W18">
    <cfRule type="expression" dxfId="85" priority="10" stopIfTrue="1">
      <formula>MONTH(Q13)&lt;&gt;MONTH($Q$11)</formula>
    </cfRule>
  </conditionalFormatting>
  <conditionalFormatting sqref="Q22:W27">
    <cfRule type="expression" dxfId="84" priority="7" stopIfTrue="1">
      <formula>MONTH(Q22)&lt;&gt;MONTH($Q$20)</formula>
    </cfRule>
  </conditionalFormatting>
  <conditionalFormatting sqref="Q31:W42">
    <cfRule type="expression" dxfId="83" priority="4" stopIfTrue="1">
      <formula>MONTH(Q31)&lt;&gt;MONTH($Q$29)</formula>
    </cfRule>
  </conditionalFormatting>
  <conditionalFormatting sqref="Y4:AE9">
    <cfRule type="expression" dxfId="82" priority="12" stopIfTrue="1">
      <formula>MONTH(Y4)&lt;&gt;MONTH($Y$2)</formula>
    </cfRule>
  </conditionalFormatting>
  <conditionalFormatting sqref="Y13:AE18">
    <cfRule type="expression" dxfId="81" priority="9" stopIfTrue="1">
      <formula>MONTH(Y13)&lt;&gt;MONTH($Y$11)</formula>
    </cfRule>
  </conditionalFormatting>
  <conditionalFormatting sqref="Y22:AE27">
    <cfRule type="expression" dxfId="80" priority="6" stopIfTrue="1">
      <formula>MONTH(Y22)&lt;&gt;MONTH($Y$20)</formula>
    </cfRule>
  </conditionalFormatting>
  <conditionalFormatting sqref="AA42:AE42 Y31:AE41">
    <cfRule type="expression" dxfId="79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78" priority="541" operator="equal">
      <formula>$AH$3</formula>
    </cfRule>
    <cfRule type="cellIs" dxfId="77" priority="542" operator="equal">
      <formula>#REF!</formula>
    </cfRule>
    <cfRule type="cellIs" dxfId="76" priority="543" operator="equal">
      <formula>#REF!</formula>
    </cfRule>
    <cfRule type="cellIs" dxfId="75" priority="544" operator="equal">
      <formula>$AH$4</formula>
    </cfRule>
    <cfRule type="cellIs" dxfId="74" priority="545" operator="equal">
      <formula>$AH$5</formula>
    </cfRule>
    <cfRule type="cellIs" dxfId="73" priority="546" operator="equal">
      <formula>$AH$6</formula>
    </cfRule>
    <cfRule type="cellIs" dxfId="72" priority="547" operator="equal">
      <formula>#REF!</formula>
    </cfRule>
    <cfRule type="cellIs" dxfId="71" priority="548" operator="equal">
      <formula>$AH$7</formula>
    </cfRule>
    <cfRule type="cellIs" dxfId="70" priority="549" operator="equal">
      <formula>#REF!</formula>
    </cfRule>
    <cfRule type="cellIs" dxfId="69" priority="550" operator="equal">
      <formula>#REF!</formula>
    </cfRule>
    <cfRule type="cellIs" dxfId="68" priority="551" operator="equal">
      <formula>#REF!</formula>
    </cfRule>
    <cfRule type="cellIs" dxfId="67" priority="552" operator="equal">
      <formula>#REF!</formula>
    </cfRule>
    <cfRule type="cellIs" dxfId="66" priority="553" operator="equal">
      <formula>#REF!</formula>
    </cfRule>
    <cfRule type="cellIs" dxfId="65" priority="554" operator="equal">
      <formula>#REF!</formula>
    </cfRule>
    <cfRule type="cellIs" dxfId="64" priority="555" operator="equal">
      <formula>$AH$8</formula>
    </cfRule>
    <cfRule type="cellIs" dxfId="63" priority="556" operator="equal">
      <formula>#REF!</formula>
    </cfRule>
    <cfRule type="cellIs" dxfId="62" priority="557" operator="equal">
      <formula>$AH$9</formula>
    </cfRule>
    <cfRule type="cellIs" dxfId="61" priority="558" operator="equal">
      <formula>#REF!</formula>
    </cfRule>
    <cfRule type="cellIs" dxfId="60" priority="559" operator="equal">
      <formula>$AH$10</formula>
    </cfRule>
    <cfRule type="cellIs" dxfId="59" priority="560" operator="equal">
      <formula>$AH$11</formula>
    </cfRule>
    <cfRule type="cellIs" dxfId="58" priority="561" operator="equal">
      <formula>$AH$12</formula>
    </cfRule>
    <cfRule type="cellIs" dxfId="57" priority="562" operator="equal">
      <formula>$AH$14</formula>
    </cfRule>
    <cfRule type="cellIs" dxfId="56" priority="563" operator="equal">
      <formula>#REF!</formula>
    </cfRule>
    <cfRule type="cellIs" dxfId="55" priority="564" operator="equal">
      <formula>#REF!</formula>
    </cfRule>
    <cfRule type="cellIs" dxfId="54" priority="565" operator="equal">
      <formula>#REF!</formula>
    </cfRule>
    <cfRule type="cellIs" dxfId="53" priority="566" operator="equal">
      <formula>#REF!</formula>
    </cfRule>
    <cfRule type="cellIs" dxfId="52" priority="567" operator="equal">
      <formula>#REF!</formula>
    </cfRule>
    <cfRule type="cellIs" dxfId="51" priority="568" operator="equal">
      <formula>#REF!</formula>
    </cfRule>
    <cfRule type="cellIs" dxfId="50" priority="569" operator="equal">
      <formula>#REF!</formula>
    </cfRule>
    <cfRule type="cellIs" dxfId="49" priority="570" operator="between">
      <formula>$AH$27</formula>
      <formula>$AI$27</formula>
    </cfRule>
    <cfRule type="cellIs" dxfId="48" priority="571" operator="between">
      <formula>$AH$28</formula>
      <formula>$AI$28</formula>
    </cfRule>
    <cfRule type="cellIs" dxfId="47" priority="572" operator="between">
      <formula>$AH$29</formula>
      <formula>$AI$29</formula>
    </cfRule>
    <cfRule type="cellIs" dxfId="46" priority="573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7E833-1156-47D9-BF04-37B3FC83CF52}">
  <sheetPr codeName="Feuil9">
    <tabColor rgb="FFFFBF09"/>
    <pageSetUpPr fitToPage="1"/>
  </sheetPr>
  <dimension ref="A1:AL44"/>
  <sheetViews>
    <sheetView showGridLines="0" zoomScale="70" zoomScaleNormal="70" zoomScaleSheetLayoutView="70" zoomScalePageLayoutView="40" workbookViewId="0">
      <selection activeCell="B1" sqref="B1:E2"/>
    </sheetView>
  </sheetViews>
  <sheetFormatPr baseColWidth="10" defaultColWidth="9.140625" defaultRowHeight="19.5" x14ac:dyDescent="0.25"/>
  <cols>
    <col min="1" max="6" width="15.7109375" style="37" customWidth="1"/>
    <col min="7" max="7" width="13.140625" style="37" customWidth="1"/>
    <col min="8" max="32" width="5.28515625" style="37" customWidth="1"/>
    <col min="33" max="33" width="30.7109375" style="37" customWidth="1"/>
    <col min="34" max="34" width="15.7109375" style="41" customWidth="1"/>
    <col min="35" max="36" width="15.7109375" style="37" customWidth="1"/>
    <col min="37" max="39" width="16.85546875" style="37" customWidth="1"/>
    <col min="40" max="16384" width="9.140625" style="37"/>
  </cols>
  <sheetData>
    <row r="1" spans="1:37" ht="20.25" thickBot="1" x14ac:dyDescent="0.3">
      <c r="B1" s="166" t="s">
        <v>66</v>
      </c>
      <c r="C1" s="166"/>
      <c r="D1" s="166"/>
      <c r="E1" s="166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7" x14ac:dyDescent="0.45">
      <c r="A2" s="38"/>
      <c r="B2" s="166"/>
      <c r="C2" s="166"/>
      <c r="D2" s="167"/>
      <c r="E2" s="166"/>
      <c r="G2" s="158">
        <v>2024</v>
      </c>
      <c r="H2" s="51"/>
      <c r="I2" s="154">
        <f>DATE($G$2,1,1)</f>
        <v>45292</v>
      </c>
      <c r="J2" s="155"/>
      <c r="K2" s="155"/>
      <c r="L2" s="155"/>
      <c r="M2" s="155"/>
      <c r="N2" s="155"/>
      <c r="O2" s="156"/>
      <c r="P2" s="51"/>
      <c r="Q2" s="154">
        <f>DATE($G$2,2,1)</f>
        <v>45323</v>
      </c>
      <c r="R2" s="155"/>
      <c r="S2" s="155"/>
      <c r="T2" s="155"/>
      <c r="U2" s="155"/>
      <c r="V2" s="155"/>
      <c r="W2" s="156"/>
      <c r="X2" s="51"/>
      <c r="Y2" s="154">
        <f>DATE($G$2,3,1)</f>
        <v>45352</v>
      </c>
      <c r="Z2" s="155"/>
      <c r="AA2" s="155"/>
      <c r="AB2" s="155"/>
      <c r="AC2" s="155"/>
      <c r="AD2" s="155"/>
      <c r="AE2" s="156"/>
      <c r="AF2" s="51"/>
      <c r="AG2" s="84" t="s">
        <v>54</v>
      </c>
      <c r="AH2" s="77"/>
      <c r="AI2" s="43"/>
    </row>
    <row r="3" spans="1:37" s="50" customFormat="1" x14ac:dyDescent="0.45">
      <c r="A3" s="38"/>
      <c r="B3" s="131" t="s">
        <v>4</v>
      </c>
      <c r="C3" s="132" t="s">
        <v>2</v>
      </c>
      <c r="D3" s="130" t="s">
        <v>52</v>
      </c>
      <c r="E3" s="133" t="s">
        <v>3</v>
      </c>
      <c r="G3" s="159"/>
      <c r="H3" s="43"/>
      <c r="I3" s="44" t="s">
        <v>34</v>
      </c>
      <c r="J3" s="45" t="s">
        <v>35</v>
      </c>
      <c r="K3" s="45" t="s">
        <v>35</v>
      </c>
      <c r="L3" s="45" t="s">
        <v>36</v>
      </c>
      <c r="M3" s="45" t="s">
        <v>37</v>
      </c>
      <c r="N3" s="45" t="s">
        <v>38</v>
      </c>
      <c r="O3" s="46" t="s">
        <v>39</v>
      </c>
      <c r="P3" s="43"/>
      <c r="Q3" s="44" t="s">
        <v>34</v>
      </c>
      <c r="R3" s="45" t="s">
        <v>35</v>
      </c>
      <c r="S3" s="45" t="s">
        <v>35</v>
      </c>
      <c r="T3" s="45" t="s">
        <v>36</v>
      </c>
      <c r="U3" s="45" t="s">
        <v>37</v>
      </c>
      <c r="V3" s="45" t="s">
        <v>38</v>
      </c>
      <c r="W3" s="46" t="s">
        <v>39</v>
      </c>
      <c r="X3" s="43"/>
      <c r="Y3" s="44" t="s">
        <v>34</v>
      </c>
      <c r="Z3" s="45" t="s">
        <v>35</v>
      </c>
      <c r="AA3" s="45" t="s">
        <v>35</v>
      </c>
      <c r="AB3" s="45" t="s">
        <v>36</v>
      </c>
      <c r="AC3" s="45" t="s">
        <v>37</v>
      </c>
      <c r="AD3" s="45" t="s">
        <v>38</v>
      </c>
      <c r="AE3" s="46" t="s">
        <v>39</v>
      </c>
      <c r="AF3" s="43"/>
      <c r="AG3" s="47" t="s">
        <v>40</v>
      </c>
      <c r="AH3" s="48">
        <f>+DATE(ANNEE,1,1)</f>
        <v>45292</v>
      </c>
      <c r="AI3" s="49"/>
    </row>
    <row r="4" spans="1:37" x14ac:dyDescent="0.45">
      <c r="A4" s="92">
        <v>45292</v>
      </c>
      <c r="B4" s="22">
        <f>Réglages!E1-Réglages!F1</f>
        <v>22</v>
      </c>
      <c r="C4" s="76">
        <f>IF(MONTH(AH27)=1,AJ27,0)
+IF(MONTH(AH28)=1,AJ28,0)
+IF(MONTH(AH29)=1,AJ29,0)
+IF(MONTH(AH30)=1,AJ30,0)
+IF(MONTH(AH31)=1,AJ31,0)
+IF(MONTH(AH32)=1,AJ32,0)
+IF(MONTH(AH33)=1,AJ33,0)
+IF(MONTH(AH34)=1,AJ34,0)
+IF(MONTH(AH35)=1,AJ35,0)
+IF(MONTH(AH36)=1,AJ36,0)</f>
        <v>2</v>
      </c>
      <c r="D4" s="32" cm="1">
        <f t="array" aca="1" ref="D4" ca="1">IFERROR(_xlfn.IFS(A4&lt;Réglages!A1,B4-C4),0)</f>
        <v>20</v>
      </c>
      <c r="E4" s="23">
        <f ca="1">IF(D4&gt;0,D4-CV!C2
+IF(MONTH(AH27)=1,COUNTIFS(Réglages!C15:C66, "&gt;="&amp;AH27, Réglages!C15:C66, "&lt;="&amp;AI27),0)
+IF(MONTH(AH28)=1,COUNTIFS(Réglages!C15:C66, "&gt;="&amp;AH28, Réglages!C15:C66, "&lt;="&amp;AI28),0)
+IF(MONTH(AH29)=1,COUNTIFS(Réglages!C15:C66, "&gt;="&amp;AH29, Réglages!C15:C66, "&lt;="&amp;AI29),0)
+IF(MONTH(AH30)=1,COUNTIFS(Réglages!C15:C66, "&gt;="&amp;AH30, Réglages!C15:C66, "&lt;="&amp;AI30),0)
+IF(MONTH(AH31)=1,COUNTIFS(Réglages!C15:C66, "&gt;="&amp;AH31, Réglages!C15:C66, "&lt;="&amp;AI31),0)
+IF(MONTH(AH32)=1,COUNTIFS(Réglages!C15:C66, "&gt;="&amp;AH32, Réglages!C15:C66, "&lt;="&amp;AI32),0)
+IF(MONTH(AH33)=1,COUNTIFS(Réglages!C15:C66, "&gt;="&amp;AH33, Réglages!C15:C66, "&lt;="&amp;AI33),0)
+IF(MONTH(AH34)=1,COUNTIFS(Réglages!C15:C66, "&gt;="&amp;AH34, Réglages!C15:C66, "&lt;="&amp;AI34),0)
+IF(MONTH(AH35)=1,COUNTIFS(Réglages!C15:C66, "&gt;="&amp;AH35, Réglages!C15:C66, "&lt;="&amp;AI35),0)
+IF(MONTH(AH36)=1,COUNTIFS(Réglages!C15:C66, "&gt;="&amp;AH36, Réglages!C15:C66, "&lt;="&amp;AI36),0),0)</f>
        <v>16</v>
      </c>
      <c r="F4" s="55"/>
      <c r="G4" s="159"/>
      <c r="H4" s="51"/>
      <c r="I4" s="120">
        <f>DATE($G$2,MONTH(I2),1-MOD(6+WEEKDAY(I2)-1,7))</f>
        <v>45292</v>
      </c>
      <c r="J4" s="53">
        <f t="shared" ref="J4:O9" si="0">+I4+1</f>
        <v>45293</v>
      </c>
      <c r="K4" s="53">
        <f t="shared" si="0"/>
        <v>45294</v>
      </c>
      <c r="L4" s="53">
        <f t="shared" si="0"/>
        <v>45295</v>
      </c>
      <c r="M4" s="53">
        <f t="shared" si="0"/>
        <v>45296</v>
      </c>
      <c r="N4" s="53">
        <f t="shared" si="0"/>
        <v>45297</v>
      </c>
      <c r="O4" s="54">
        <f t="shared" si="0"/>
        <v>45298</v>
      </c>
      <c r="P4" s="51"/>
      <c r="Q4" s="52">
        <f>DATE($G$2,MONTH(Q2),1-MOD(6+WEEKDAY(Q2)-1,7))</f>
        <v>45320</v>
      </c>
      <c r="R4" s="53">
        <f t="shared" ref="R4:W9" si="1">+Q4+1</f>
        <v>45321</v>
      </c>
      <c r="S4" s="53">
        <f t="shared" si="1"/>
        <v>45322</v>
      </c>
      <c r="T4" s="53">
        <f t="shared" si="1"/>
        <v>45323</v>
      </c>
      <c r="U4" s="53">
        <f t="shared" si="1"/>
        <v>45324</v>
      </c>
      <c r="V4" s="53">
        <f t="shared" si="1"/>
        <v>45325</v>
      </c>
      <c r="W4" s="54">
        <f t="shared" si="1"/>
        <v>45326</v>
      </c>
      <c r="X4" s="51"/>
      <c r="Y4" s="52">
        <f>DATE($G$2,MONTH(Y2),1-MOD(6+WEEKDAY(Y2)-1,7))</f>
        <v>45348</v>
      </c>
      <c r="Z4" s="53">
        <f t="shared" ref="Z4:AE9" si="2">+Y4+1</f>
        <v>45349</v>
      </c>
      <c r="AA4" s="53">
        <f t="shared" si="2"/>
        <v>45350</v>
      </c>
      <c r="AB4" s="53">
        <f t="shared" si="2"/>
        <v>45351</v>
      </c>
      <c r="AC4" s="53">
        <f t="shared" si="2"/>
        <v>45352</v>
      </c>
      <c r="AD4" s="53">
        <f t="shared" si="2"/>
        <v>45353</v>
      </c>
      <c r="AE4" s="54">
        <f t="shared" si="2"/>
        <v>45354</v>
      </c>
      <c r="AF4" s="51"/>
      <c r="AG4" s="47" t="s">
        <v>41</v>
      </c>
      <c r="AH4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+1</f>
        <v>45383</v>
      </c>
      <c r="AI4" s="49"/>
    </row>
    <row r="5" spans="1:37" x14ac:dyDescent="0.45">
      <c r="A5" s="93">
        <v>45323</v>
      </c>
      <c r="B5" s="24">
        <f>Réglages!E2-Réglages!F2</f>
        <v>21</v>
      </c>
      <c r="C5" s="30">
        <f>IF(MONTH(AH27)=2,AJ27,0)
+IF(MONTH(AH28)=2,AJ28,0)
+IF(MONTH(AH29)=2,AJ29,0)
+IF(MONTH(AH30)=2,AJ30,0)
+IF(MONTH(AH31)=2,AJ31,0)
+IF(MONTH(AH32)=2,AJ32,0)
+IF(MONTH(AH33)=2,AJ33,0)
+IF(MONTH(AH34)=2,AJ34,0)
+IF(MONTH(AH35)=2,AJ35,0)
+IF(MONTH(AH36)=2,AJ36,0)</f>
        <v>0</v>
      </c>
      <c r="D5" s="35" cm="1">
        <f t="array" aca="1" ref="D5" ca="1">IFERROR(_xlfn.IFS(A5&lt;Réglages!A2,B5-C5),0)</f>
        <v>21</v>
      </c>
      <c r="E5" s="25">
        <f ca="1">IF(D5&gt;0,D5-CV!G2
+IF(MONTH(AH27)=2,COUNTIFS(Réglages!C15:C66,"&gt;="&amp;AH27,Réglages!C15:C66,"&lt;="&amp;AI27),0)
+IF(MONTH(AH28)=2,COUNTIFS(Réglages!C15:C66,"&gt;="&amp;AH28,Réglages!C15:C66,"&lt;="&amp;AI28),0)
+IF(MONTH(AH29)=2,COUNTIFS(Réglages!C15:C66,"&gt;="&amp;AH29,Réglages!C15:C66,"&lt;="&amp;AI29),0)
+IF(MONTH(AH30)=2,COUNTIFS(Réglages!C15:C66,"&gt;="&amp;AH30,Réglages!C15:C66,"&lt;="&amp;AI30),0)
+IF(MONTH(AH31)=2,COUNTIFS(Réglages!C15:C66,"&gt;="&amp;AH31,Réglages!C15:C66,"&lt;="&amp;AI31),0)
+IF(MONTH(AH32)=2,COUNTIFS(Réglages!C15:C66,"&gt;="&amp;AH32,Réglages!C15:C66,"&lt;="&amp;AI32),0)
+IF(MONTH(AH33)=2,COUNTIFS(Réglages!C15:C66,"&gt;="&amp;AH33,Réglages!C15:C66,"&lt;="&amp;AI33),0)
+IF(MONTH(AH34)=2,COUNTIFS(Réglages!C15:C66,"&gt;="&amp;AH34,Réglages!C15:C66,"&lt;="&amp;AI34),0)
+IF(MONTH(AH35)=2,COUNTIFS(Réglages!C15:C66,"&gt;="&amp;AH35,Réglages!C15:C66,"&lt;="&amp;AI35),0)
+IF(MONTH(AH36)=2,COUNTIFS(Réglages!C15:C66,"&gt;="&amp;AH36,Réglages!C15:C66,"&lt;="&amp;AI36),0),0)</f>
        <v>17</v>
      </c>
      <c r="F5" s="55"/>
      <c r="G5" s="159"/>
      <c r="H5" s="51"/>
      <c r="I5" s="52">
        <f>+O4+1</f>
        <v>45299</v>
      </c>
      <c r="J5" s="53">
        <f t="shared" si="0"/>
        <v>45300</v>
      </c>
      <c r="K5" s="53">
        <f t="shared" si="0"/>
        <v>45301</v>
      </c>
      <c r="L5" s="53">
        <f t="shared" si="0"/>
        <v>45302</v>
      </c>
      <c r="M5" s="53">
        <f t="shared" si="0"/>
        <v>45303</v>
      </c>
      <c r="N5" s="53">
        <f t="shared" si="0"/>
        <v>45304</v>
      </c>
      <c r="O5" s="54">
        <f t="shared" si="0"/>
        <v>45305</v>
      </c>
      <c r="P5" s="51"/>
      <c r="Q5" s="52">
        <f>+W4+1</f>
        <v>45327</v>
      </c>
      <c r="R5" s="53">
        <f t="shared" si="1"/>
        <v>45328</v>
      </c>
      <c r="S5" s="53">
        <f t="shared" si="1"/>
        <v>45329</v>
      </c>
      <c r="T5" s="53">
        <f t="shared" si="1"/>
        <v>45330</v>
      </c>
      <c r="U5" s="53">
        <f t="shared" si="1"/>
        <v>45331</v>
      </c>
      <c r="V5" s="53">
        <f t="shared" si="1"/>
        <v>45332</v>
      </c>
      <c r="W5" s="54">
        <f t="shared" si="1"/>
        <v>45333</v>
      </c>
      <c r="X5" s="51"/>
      <c r="Y5" s="52">
        <f>+AE4+1</f>
        <v>45355</v>
      </c>
      <c r="Z5" s="53">
        <f t="shared" si="2"/>
        <v>45356</v>
      </c>
      <c r="AA5" s="53">
        <f t="shared" si="2"/>
        <v>45357</v>
      </c>
      <c r="AB5" s="53">
        <f t="shared" si="2"/>
        <v>45358</v>
      </c>
      <c r="AC5" s="53">
        <f t="shared" si="2"/>
        <v>45359</v>
      </c>
      <c r="AD5" s="53">
        <f t="shared" si="2"/>
        <v>45360</v>
      </c>
      <c r="AE5" s="54">
        <f t="shared" si="2"/>
        <v>45361</v>
      </c>
      <c r="AF5" s="51"/>
      <c r="AG5" s="47" t="s">
        <v>42</v>
      </c>
      <c r="AH5" s="48">
        <f>+DATE(ANNEE,5,1)</f>
        <v>45413</v>
      </c>
      <c r="AI5" s="49"/>
    </row>
    <row r="6" spans="1:37" x14ac:dyDescent="0.45">
      <c r="A6" s="92">
        <v>45352</v>
      </c>
      <c r="B6" s="24">
        <f>Réglages!E3-Réglages!F3</f>
        <v>21</v>
      </c>
      <c r="C6" s="33">
        <f>IF(MONTH(AH27)=3,AJ27,0)
+IF(MONTH(AH28)=3,AJ28,0)
+IF(MONTH(AH29)=3,AJ29,0)
+IF(MONTH(AH30)=3,AJ30,0)
+IF(MONTH(AH31)=3,AJ31,0)
+IF(MONTH(AH32)=3,AJ32,0)
+IF(MONTH(AH33)=3,AJ33,0)
+IF(MONTH(AH34)=3,AJ34,0)
+IF(MONTH(AH35)=3,AJ35,0)
+IF(MONTH(AH36)=3,AJ36,0)</f>
        <v>3.5</v>
      </c>
      <c r="D6" s="36" cm="1">
        <f t="array" aca="1" ref="D6" ca="1">IFERROR(_xlfn.IFS(A6&lt;Réglages!A3,B6-C6),0)</f>
        <v>17.5</v>
      </c>
      <c r="E6" s="34">
        <f ca="1">IF(D6&gt;0,D6-CV!K2
+IF(MONTH(AH27)=3,COUNTIFS(Réglages!C15:C66, "&gt;="&amp;AH27, Réglages!C15:C66, "&lt;="&amp;AI27),0)
+IF(MONTH(AH28)=3,COUNTIFS(Réglages!C15:C66, "&gt;="&amp;AH28, Réglages!C15:C66, "&lt;="&amp;AI28),0)
+IF(MONTH(AH29)=3,COUNTIFS(Réglages!C15:C66, "&gt;="&amp;AH29, Réglages!C15:C66, "&lt;="&amp;AI29),0)
+IF(MONTH(AH30)=3,COUNTIFS(Réglages!C15:C66, "&gt;="&amp;AH30, Réglages!C15:C66, "&lt;="&amp;AI30),0)
+IF(MONTH(AH31)=3,COUNTIFS(Réglages!C15:C66, "&gt;="&amp;AH31, Réglages!C15:C66, "&lt;="&amp;AI31),0)
+IF(MONTH(AH32)=3,COUNTIFS(Réglages!C15:C66, "&gt;="&amp;AH32, Réglages!C15:C66, "&lt;="&amp;AI32),0)
+IF(MONTH(AH33)=3,COUNTIFS(Réglages!C15:C66, "&gt;="&amp;AH33, Réglages!C15:C66, "&lt;="&amp;AI33),0)
+IF(MONTH(AH34)=3,COUNTIFS(Réglages!C15:C66, "&gt;="&amp;AH34, Réglages!C15:C66, "&lt;="&amp;AI34),0)
+IF(MONTH(AH35)=3,COUNTIFS(Réglages!C15:C66, "&gt;="&amp;AH35, Réglages!C15:C66, "&lt;="&amp;AI35),0)
+IF(MONTH(AH36)=3,COUNTIFS(Réglages!C15:C66, "&gt;="&amp;AH36, Réglages!C15:C66, "&lt;="&amp;AI36),0),0)</f>
        <v>13.5</v>
      </c>
      <c r="G6" s="159"/>
      <c r="H6" s="51"/>
      <c r="I6" s="52">
        <f>+O5+1</f>
        <v>45306</v>
      </c>
      <c r="J6" s="53">
        <f t="shared" si="0"/>
        <v>45307</v>
      </c>
      <c r="K6" s="53">
        <f t="shared" si="0"/>
        <v>45308</v>
      </c>
      <c r="L6" s="53">
        <f t="shared" si="0"/>
        <v>45309</v>
      </c>
      <c r="M6" s="53">
        <f t="shared" si="0"/>
        <v>45310</v>
      </c>
      <c r="N6" s="53">
        <f t="shared" si="0"/>
        <v>45311</v>
      </c>
      <c r="O6" s="54">
        <f t="shared" si="0"/>
        <v>45312</v>
      </c>
      <c r="P6" s="51"/>
      <c r="Q6" s="52">
        <f>+W5+1</f>
        <v>45334</v>
      </c>
      <c r="R6" s="53">
        <f t="shared" si="1"/>
        <v>45335</v>
      </c>
      <c r="S6" s="53">
        <f t="shared" si="1"/>
        <v>45336</v>
      </c>
      <c r="T6" s="53">
        <f t="shared" si="1"/>
        <v>45337</v>
      </c>
      <c r="U6" s="53">
        <f t="shared" si="1"/>
        <v>45338</v>
      </c>
      <c r="V6" s="53">
        <f t="shared" si="1"/>
        <v>45339</v>
      </c>
      <c r="W6" s="54">
        <f t="shared" si="1"/>
        <v>45340</v>
      </c>
      <c r="X6" s="51"/>
      <c r="Y6" s="52">
        <f>+AE5+1</f>
        <v>45362</v>
      </c>
      <c r="Z6" s="53">
        <f t="shared" si="2"/>
        <v>45363</v>
      </c>
      <c r="AA6" s="53">
        <f t="shared" si="2"/>
        <v>45364</v>
      </c>
      <c r="AB6" s="53">
        <f t="shared" si="2"/>
        <v>45365</v>
      </c>
      <c r="AC6" s="53">
        <f t="shared" si="2"/>
        <v>45366</v>
      </c>
      <c r="AD6" s="53">
        <f t="shared" si="2"/>
        <v>45367</v>
      </c>
      <c r="AE6" s="54">
        <f t="shared" si="2"/>
        <v>45368</v>
      </c>
      <c r="AF6" s="51"/>
      <c r="AG6" s="47" t="s">
        <v>43</v>
      </c>
      <c r="AH6" s="48">
        <f>+DATE(ANNEE,5,8)</f>
        <v>45420</v>
      </c>
      <c r="AI6" s="49"/>
    </row>
    <row r="7" spans="1:37" x14ac:dyDescent="0.45">
      <c r="A7" s="93">
        <v>45383</v>
      </c>
      <c r="B7" s="24">
        <f>Réglages!E4-Réglages!F4</f>
        <v>21</v>
      </c>
      <c r="C7" s="30">
        <f>IF(MONTH(AH27)=4,AJ27,0)
+IF(MONTH(AH28)=4,AJ28,0)
+IF(MONTH(AH29)=4,AJ29,0)
+IF(MONTH(AH30)=4,AJ30,0)
+IF(MONTH(AH31)=4,AJ31,0)
+IF(MONTH(AH32)=4,AJ32,0)
+IF(MONTH(AH33)=4,AJ33,0)
+IF(MONTH(AH34)=4,AJ34,0)
+IF(MONTH(AH35)=4,AJ35,0)
+IF(MONTH(AH36)=4,AJ36,0)</f>
        <v>0.5</v>
      </c>
      <c r="D7" s="32" cm="1">
        <f t="array" aca="1" ref="D7" ca="1">IFERROR(_xlfn.IFS(A7&lt;Réglages!A4,B7-C7),0)</f>
        <v>20.5</v>
      </c>
      <c r="E7" s="25">
        <f ca="1">IF(D7&gt;0,D7-CV!O2
+IF(MONTH(AH27)=4,COUNTIFS(Réglages!C15:C66,"&gt;="&amp;AH27,Réglages!C15:C66,"&lt;="&amp;AI27),0)
+IF(MONTH(AH28)=4,COUNTIFS(Réglages!C15:C66,"&gt;="&amp;AH28,Réglages!C15:C66,"&lt;="&amp;AI28),0)
+IF(MONTH(AH29)=4,COUNTIFS(Réglages!C15:C66,"&gt;="&amp;AH29,Réglages!C15:C66,"&lt;="&amp;AI29),0)
+IF(MONTH(AH30)=4,COUNTIFS(Réglages!C15:C66,"&gt;="&amp;AH30,Réglages!C15:C66,"&lt;="&amp;AI30),0)
+IF(MONTH(AH31)=4,COUNTIFS(Réglages!C15:C66,"&gt;="&amp;AH31,Réglages!C15:C66,"&lt;="&amp;AI31),0)
+IF(MONTH(AH32)=4,COUNTIFS(Réglages!C15:C66,"&gt;="&amp;AH32,Réglages!C15:C66,"&lt;="&amp;AI32),0)
+IF(MONTH(AH33)=4,COUNTIFS(Réglages!C15:C66,"&gt;="&amp;AH33,Réglages!C15:C66,"&lt;="&amp;AI33),0)
+IF(MONTH(AH34)=4,COUNTIFS(Réglages!C15:C66,"&gt;="&amp;AH34,Réglages!C15:C66,"&lt;="&amp;AI34),0)
+IF(MONTH(AH35)=4,COUNTIFS(Réglages!C15:C66,"&gt;="&amp;AH35,Réglages!C15:C66,"&lt;="&amp;AI35),0)
+IF(MONTH(AH36)=4,COUNTIFS(Réglages!C15:C66,"&gt;="&amp;AH36,Réglages!C15:C66,"&lt;="&amp;AI36),0),0)</f>
        <v>17.5</v>
      </c>
      <c r="G7" s="159"/>
      <c r="H7" s="51"/>
      <c r="I7" s="52">
        <f>+O6+1</f>
        <v>45313</v>
      </c>
      <c r="J7" s="53">
        <f t="shared" si="0"/>
        <v>45314</v>
      </c>
      <c r="K7" s="53">
        <f t="shared" si="0"/>
        <v>45315</v>
      </c>
      <c r="L7" s="53">
        <f t="shared" si="0"/>
        <v>45316</v>
      </c>
      <c r="M7" s="53">
        <f t="shared" si="0"/>
        <v>45317</v>
      </c>
      <c r="N7" s="53">
        <f t="shared" si="0"/>
        <v>45318</v>
      </c>
      <c r="O7" s="54">
        <f t="shared" si="0"/>
        <v>45319</v>
      </c>
      <c r="P7" s="51"/>
      <c r="Q7" s="52">
        <f>+W6+1</f>
        <v>45341</v>
      </c>
      <c r="R7" s="53">
        <f t="shared" si="1"/>
        <v>45342</v>
      </c>
      <c r="S7" s="53">
        <f t="shared" si="1"/>
        <v>45343</v>
      </c>
      <c r="T7" s="53">
        <f t="shared" si="1"/>
        <v>45344</v>
      </c>
      <c r="U7" s="53">
        <f t="shared" si="1"/>
        <v>45345</v>
      </c>
      <c r="V7" s="53">
        <f t="shared" si="1"/>
        <v>45346</v>
      </c>
      <c r="W7" s="54">
        <f t="shared" si="1"/>
        <v>45347</v>
      </c>
      <c r="X7" s="51"/>
      <c r="Y7" s="52">
        <f>+AE6+1</f>
        <v>45369</v>
      </c>
      <c r="Z7" s="53">
        <f t="shared" si="2"/>
        <v>45370</v>
      </c>
      <c r="AA7" s="53">
        <f t="shared" si="2"/>
        <v>45371</v>
      </c>
      <c r="AB7" s="53">
        <f t="shared" si="2"/>
        <v>45372</v>
      </c>
      <c r="AC7" s="53">
        <f t="shared" si="2"/>
        <v>45373</v>
      </c>
      <c r="AD7" s="53">
        <f t="shared" si="2"/>
        <v>45374</v>
      </c>
      <c r="AE7" s="54">
        <f t="shared" si="2"/>
        <v>45375</v>
      </c>
      <c r="AF7" s="51"/>
      <c r="AG7" s="47" t="s">
        <v>44</v>
      </c>
      <c r="AH7" s="48">
        <f>+DATE(ANNEE,3,1)+(28+(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)-(MOD((QUOTIENT(ANNEE,4)+ANNEE+((QUOTIENT(MOD((19*MOD(ANNEE,19)+QUOTIENT(ANNEE,100)-QUOTIENT(QUOTIENT(ANNEE,100),4)-QUOTIENT((8*QUOTIENT(ANNEE,100)+13),25)+15),30),28))*(QUOTIENT(29,MOD((19*MOD(ANNEE,19)+QUOTIENT(ANNEE,100)-QUOTIENT(QUOTIENT(ANNEE,100),4)-QUOTIENT((8*QUOTIENT(ANNEE,100)+13),25)+15),30)+1))*(QUOTIENT((21-MOD(ANNEE,19)),11))-1)*(QUOTIENT(MOD((19*MOD(ANNEE,19)+QUOTIENT(ANNEE,100)-QUOTIENT(QUOTIENT(ANNEE,100),4)-QUOTIENT((8*QUOTIENT(ANNEE,100)+13),25)+15),30),28))+(MOD((19*MOD(ANNEE,19)+QUOTIENT(ANNEE,100)-QUOTIENT(QUOTIENT(ANNEE,100),4)-QUOTIENT((8*QUOTIENT(ANNEE,100)+13),25)+15),30))+2+QUOTIENT(QUOTIENT(ANNEE,100),4)-QUOTIENT(ANNEE,100)),7)))-1+39</f>
        <v>45421</v>
      </c>
      <c r="AI7" s="49"/>
    </row>
    <row r="8" spans="1:37" x14ac:dyDescent="0.45">
      <c r="A8" s="92">
        <v>45413</v>
      </c>
      <c r="B8" s="24">
        <f>Réglages!E5-Réglages!F5</f>
        <v>19</v>
      </c>
      <c r="C8" s="30">
        <f>IF(MONTH(AH27)=5,AJ27,0)
+IF(MONTH(AH28)=5,AJ28,0)
+IF(MONTH(AH29)=5,AJ29,0)
+IF(MONTH(AH30)=5,AJ30,0)
+IF(MONTH(AH31)=5,AJ31,0)
+IF(MONTH(AH32)=5,AJ32,0)
+IF(MONTH(AH33)=5,AJ33,0)
+IF(MONTH(AH34)=5,AJ34,0)
+IF(MONTH(AH35)=5,AJ35,0)
+IF(MONTH(AH36)=5,AJ36,0)</f>
        <v>1</v>
      </c>
      <c r="D8" s="28" cm="1">
        <f t="array" aca="1" ref="D8" ca="1">IFERROR(_xlfn.IFS(A8&lt;Réglages!A5,B8-C8),0)</f>
        <v>18</v>
      </c>
      <c r="E8" s="25">
        <f ca="1">IF(D8&gt;0,D8-CV!S2
+IF(MONTH(AH27)=5,COUNTIFS(Réglages!C15:C66,"&gt;="&amp;AH27,Réglages!C15:C66,"&lt;="&amp;AI27),0)
+IF(MONTH(AH28)=5,COUNTIFS(Réglages!C15:C66,"&gt;="&amp;AH28,Réglages!C15:C66,"&lt;="&amp;AI28),0)
+IF(MONTH(AH29)=5,COUNTIFS(Réglages!C15:C66,"&gt;="&amp;AH29,Réglages!C15:C66,"&lt;="&amp;AI29),0)
+IF(MONTH(AH30)=5,COUNTIFS(Réglages!C15:C66,"&gt;="&amp;AH30,Réglages!C15:C66,"&lt;="&amp;AI30),0)
+IF(MONTH(AH31)=5,COUNTIFS(Réglages!C15:C66,"&gt;="&amp;AH31,Réglages!C15:C66,"&lt;="&amp;AI31),0)
+IF(MONTH(AH32)=5,COUNTIFS(Réglages!C15:C66,"&gt;="&amp;AH32,Réglages!C15:C66,"&lt;="&amp;AI32),0)
+IF(MONTH(AH33)=5,COUNTIFS(Réglages!C15:C66,"&gt;="&amp;AH33,Réglages!C15:C66,"&lt;="&amp;AI33),0)
+IF(MONTH(AH34)=5,COUNTIFS(Réglages!C15:C66,"&gt;="&amp;AH34,Réglages!C15:C66,"&lt;="&amp;AI34),0)
+IF(MONTH(AH35)=5,COUNTIFS(Réglages!C15:C66,"&gt;="&amp;AH35,Réglages!C15:C66,"&lt;="&amp;AI35),0)
+IF(MONTH(AH36)=5,COUNTIFS(Réglages!C15:C66,"&gt;="&amp;AH36,Réglages!C15:C66,"&lt;="&amp;AI36),0),0)</f>
        <v>15</v>
      </c>
      <c r="G8" s="159"/>
      <c r="H8" s="51"/>
      <c r="I8" s="52">
        <f>+O7+1</f>
        <v>45320</v>
      </c>
      <c r="J8" s="53">
        <f t="shared" si="0"/>
        <v>45321</v>
      </c>
      <c r="K8" s="53">
        <f t="shared" si="0"/>
        <v>45322</v>
      </c>
      <c r="L8" s="53">
        <f t="shared" si="0"/>
        <v>45323</v>
      </c>
      <c r="M8" s="53">
        <f t="shared" si="0"/>
        <v>45324</v>
      </c>
      <c r="N8" s="53">
        <f t="shared" si="0"/>
        <v>45325</v>
      </c>
      <c r="O8" s="54">
        <f t="shared" si="0"/>
        <v>45326</v>
      </c>
      <c r="P8" s="51"/>
      <c r="Q8" s="52">
        <f>+W7+1</f>
        <v>45348</v>
      </c>
      <c r="R8" s="53">
        <f t="shared" si="1"/>
        <v>45349</v>
      </c>
      <c r="S8" s="53">
        <f t="shared" si="1"/>
        <v>45350</v>
      </c>
      <c r="T8" s="53">
        <f t="shared" si="1"/>
        <v>45351</v>
      </c>
      <c r="U8" s="53">
        <f t="shared" si="1"/>
        <v>45352</v>
      </c>
      <c r="V8" s="53">
        <f t="shared" si="1"/>
        <v>45353</v>
      </c>
      <c r="W8" s="54">
        <f t="shared" si="1"/>
        <v>45354</v>
      </c>
      <c r="X8" s="51"/>
      <c r="Y8" s="52">
        <f>+AE7+1</f>
        <v>45376</v>
      </c>
      <c r="Z8" s="53">
        <f t="shared" si="2"/>
        <v>45377</v>
      </c>
      <c r="AA8" s="53">
        <f t="shared" si="2"/>
        <v>45378</v>
      </c>
      <c r="AB8" s="53">
        <f t="shared" si="2"/>
        <v>45379</v>
      </c>
      <c r="AC8" s="53">
        <f t="shared" si="2"/>
        <v>45380</v>
      </c>
      <c r="AD8" s="53">
        <f t="shared" si="2"/>
        <v>45381</v>
      </c>
      <c r="AE8" s="54">
        <f t="shared" si="2"/>
        <v>45382</v>
      </c>
      <c r="AF8" s="51"/>
      <c r="AG8" s="47" t="s">
        <v>45</v>
      </c>
      <c r="AH8" s="48">
        <f>+DATE(ANNEE,7,14)</f>
        <v>45487</v>
      </c>
      <c r="AI8" s="49"/>
      <c r="AK8" s="55"/>
    </row>
    <row r="9" spans="1:37" ht="20.25" thickBot="1" x14ac:dyDescent="0.5">
      <c r="A9" s="93">
        <v>45444</v>
      </c>
      <c r="B9" s="24">
        <f>Réglages!E6-Réglages!F6</f>
        <v>20</v>
      </c>
      <c r="C9" s="30">
        <f>IF(MONTH(AH27)=6,AJ27,0)
+IF(MONTH(AH28)=6,AJ28,0)
+IF(MONTH(AH29)=6,AJ29,0)
+IF(MONTH(AH30)=6,AJ30,0)
+IF(MONTH(AH31)=6,AJ31,0)
+IF(MONTH(AH32)=6,AJ32,0)
+IF(MONTH(AH33)=6,AJ33,0)
+IF(MONTH(AH34)=6,AJ34,0)
+IF(MONTH(AH35)=6,AJ35,0)
+IF(MONTH(AH36)=6,AJ36,0)</f>
        <v>1</v>
      </c>
      <c r="D9" s="28" cm="1">
        <f t="array" aca="1" ref="D9" ca="1">IFERROR(_xlfn.IFS(A9&lt;Réglages!A6,B9-C9),0)</f>
        <v>19</v>
      </c>
      <c r="E9" s="25">
        <f ca="1">IF(D9&gt;0,D9-CV!W2
+IF(MONTH(AH27)=6,COUNTIFS(Réglages!C15:C66,"&gt;="&amp;AH27,Réglages!C15:C66,"&lt;="&amp;AI27),0)
+IF(MONTH(AH28)=6,COUNTIFS(Réglages!C15:C66,"&gt;="&amp;AH28,Réglages!C15:C66,"&lt;="&amp;AI28),0)
+IF(MONTH(AH29)=6,COUNTIFS(Réglages!C15:C66,"&gt;="&amp;AH29,Réglages!C15:C66,"&lt;="&amp;AI29),0)
+IF(MONTH(AH30)=6,COUNTIFS(Réglages!C15:C66,"&gt;="&amp;AH30,Réglages!C15:C66,"&lt;="&amp;AI30),0)
+IF(MONTH(AH31)=6,COUNTIFS(Réglages!C15:C66,"&gt;="&amp;AH31,Réglages!C15:C66,"&lt;="&amp;AI31),0)
+IF(MONTH(AH32)=6,COUNTIFS(Réglages!C15:C66,"&gt;="&amp;AH32,Réglages!C15:C66,"&lt;="&amp;AI32),0)
+IF(MONTH(AH33)=6,COUNTIFS(Réglages!C15:C66,"&gt;="&amp;AH33,Réglages!C15:C66,"&lt;="&amp;AI33),0)
+IF(MONTH(AH34)=6,COUNTIFS(Réglages!C15:C66,"&gt;="&amp;AH34,Réglages!C15:C66,"&lt;="&amp;AI34),0)
+IF(MONTH(AH35)=6,COUNTIFS(Réglages!C15:C66,"&gt;="&amp;AH35,Réglages!C15:C66,"&lt;="&amp;AI35),0)
+IF(MONTH(AH36)=6,COUNTIFS(Réglages!C15:C66,"&gt;="&amp;AH36,Réglages!C15:C66,"&lt;="&amp;AI36),0),0)</f>
        <v>15</v>
      </c>
      <c r="G9" s="159"/>
      <c r="H9" s="51"/>
      <c r="I9" s="56">
        <f>+O8+1</f>
        <v>45327</v>
      </c>
      <c r="J9" s="57">
        <f t="shared" si="0"/>
        <v>45328</v>
      </c>
      <c r="K9" s="57">
        <f t="shared" si="0"/>
        <v>45329</v>
      </c>
      <c r="L9" s="57">
        <f t="shared" si="0"/>
        <v>45330</v>
      </c>
      <c r="M9" s="57">
        <f t="shared" si="0"/>
        <v>45331</v>
      </c>
      <c r="N9" s="57">
        <f t="shared" si="0"/>
        <v>45332</v>
      </c>
      <c r="O9" s="58">
        <f t="shared" si="0"/>
        <v>45333</v>
      </c>
      <c r="P9" s="51"/>
      <c r="Q9" s="56">
        <f>+W8+1</f>
        <v>45355</v>
      </c>
      <c r="R9" s="57">
        <f t="shared" si="1"/>
        <v>45356</v>
      </c>
      <c r="S9" s="57">
        <f t="shared" si="1"/>
        <v>45357</v>
      </c>
      <c r="T9" s="57">
        <f t="shared" si="1"/>
        <v>45358</v>
      </c>
      <c r="U9" s="57">
        <f t="shared" si="1"/>
        <v>45359</v>
      </c>
      <c r="V9" s="57">
        <f t="shared" si="1"/>
        <v>45360</v>
      </c>
      <c r="W9" s="58">
        <f t="shared" si="1"/>
        <v>45361</v>
      </c>
      <c r="X9" s="51"/>
      <c r="Y9" s="56">
        <f>+AE8+1</f>
        <v>45383</v>
      </c>
      <c r="Z9" s="57">
        <f t="shared" si="2"/>
        <v>45384</v>
      </c>
      <c r="AA9" s="57">
        <f t="shared" si="2"/>
        <v>45385</v>
      </c>
      <c r="AB9" s="57">
        <f t="shared" si="2"/>
        <v>45386</v>
      </c>
      <c r="AC9" s="57">
        <f t="shared" si="2"/>
        <v>45387</v>
      </c>
      <c r="AD9" s="57">
        <f t="shared" si="2"/>
        <v>45388</v>
      </c>
      <c r="AE9" s="58">
        <f t="shared" si="2"/>
        <v>45389</v>
      </c>
      <c r="AF9" s="51"/>
      <c r="AG9" s="47" t="s">
        <v>46</v>
      </c>
      <c r="AH9" s="48">
        <f>+DATE(ANNEE,8,15)</f>
        <v>45519</v>
      </c>
      <c r="AI9" s="49"/>
    </row>
    <row r="10" spans="1:37" ht="20.25" thickBot="1" x14ac:dyDescent="0.5">
      <c r="A10" s="92">
        <v>45474</v>
      </c>
      <c r="B10" s="24">
        <f>Réglages!E7-Réglages!F7</f>
        <v>22</v>
      </c>
      <c r="C10" s="30">
        <f>IF(MONTH(AH27)=7,AJ27,0)
+IF(MONTH(AH28)=7,AJ28,0)
+IF(MONTH(AH29)=7,AJ29,0)
+IF(MONTH(AH30)=7,AJ30,0)
+IF(MONTH(AH31)=7,AJ31,0)
+IF(MONTH(AH32)=7,AJ32,0)
+IF(MONTH(AH33)=7,AJ33,0)
+IF(MONTH(AH34)=7,AJ34,0)
+IF(MONTH(AH35)=7,AJ35,0)
+IF(MONTH(AH36)=7,AJ36,0)</f>
        <v>0</v>
      </c>
      <c r="D10" s="28" cm="1">
        <f t="array" aca="1" ref="D10" ca="1">IFERROR(_xlfn.IFS(A10&lt;Réglages!A7,B10-C10),0)</f>
        <v>0</v>
      </c>
      <c r="E10" s="25">
        <f ca="1">IF(D10&gt;0,D10-CV!C35
+IF(MONTH(AH27)=7,COUNTIFS(Réglages!C15:C66,"&gt;="&amp;AH27,Réglages!C15:C66,"&lt;="&amp;AI27),0)
+IF(MONTH(AH28)=7,COUNTIFS(Réglages!C15:C66,"&gt;="&amp;AH28,Réglages!C15:C66,"&lt;="&amp;AI28),0)
+IF(MONTH(AH29)=7,COUNTIFS(Réglages!C15:C66,"&gt;="&amp;AH29,Réglages!C15:C66,"&lt;="&amp;AI29),0)
+IF(MONTH(AH30)=7,COUNTIFS(Réglages!C15:C66,"&gt;="&amp;AH30,Réglages!C15:C66,"&lt;="&amp;AI30),0)
+IF(MONTH(AH31)=7,COUNTIFS(Réglages!C15:C66,"&gt;="&amp;AH31,Réglages!C15:C66,"&lt;="&amp;AI31),0)
+IF(MONTH(AH32)=7,COUNTIFS(Réglages!C15:C66,"&gt;="&amp;AH32,Réglages!C15:C66,"&lt;="&amp;AI32),0)
+IF(MONTH(AH33)=7,COUNTIFS(Réglages!C15:C66,"&gt;="&amp;AH33,Réglages!C15:C66,"&lt;="&amp;AI33),0)
+IF(MONTH(AH34)=7,COUNTIFS(Réglages!C15:C66,"&gt;="&amp;AH34,Réglages!C15:C66,"&lt;="&amp;AI34),0)
+IF(MONTH(AH35)=7,COUNTIFS(Réglages!C15:C66,"&gt;="&amp;AH35,Réglages!C15:C66,"&lt;="&amp;AI35),0)
+IF(MONTH(AH36)=7,COUNTIFS(Réglages!C15:C66,"&gt;="&amp;AH36,Réglages!C15:C66,"&lt;="&amp;AI36),0),0)</f>
        <v>0</v>
      </c>
      <c r="G10" s="159"/>
      <c r="H10" s="51"/>
      <c r="I10" s="59"/>
      <c r="J10" s="59"/>
      <c r="K10" s="59"/>
      <c r="L10" s="59"/>
      <c r="M10" s="59"/>
      <c r="N10" s="59"/>
      <c r="O10" s="59"/>
      <c r="P10" s="51"/>
      <c r="Q10" s="59"/>
      <c r="R10" s="59"/>
      <c r="S10" s="59"/>
      <c r="T10" s="59"/>
      <c r="U10" s="59"/>
      <c r="V10" s="59"/>
      <c r="W10" s="59"/>
      <c r="X10" s="51" t="s">
        <v>13</v>
      </c>
      <c r="Y10" s="59"/>
      <c r="Z10" s="59"/>
      <c r="AA10" s="59"/>
      <c r="AB10" s="59"/>
      <c r="AC10" s="59"/>
      <c r="AD10" s="59"/>
      <c r="AE10" s="59"/>
      <c r="AF10" s="51"/>
      <c r="AG10" s="47" t="s">
        <v>47</v>
      </c>
      <c r="AH10" s="48">
        <f>+DATE(ANNEE,11,1)</f>
        <v>45597</v>
      </c>
      <c r="AI10" s="49"/>
    </row>
    <row r="11" spans="1:37" x14ac:dyDescent="0.45">
      <c r="A11" s="93">
        <v>45505</v>
      </c>
      <c r="B11" s="24">
        <f>Réglages!E8-Réglages!F8</f>
        <v>21</v>
      </c>
      <c r="C11" s="30">
        <f>IF(MONTH(AH27)=8,AJ27,0)
+IF(MONTH(AH28)=8,AJ28,0)
+IF(MONTH(AH29)=8,AJ29,0)
+IF(MONTH(AH30)=8,AJ30,0)
+IF(MONTH(AH31)=8,AJ31,0)
+IF(MONTH(AH32)=8,AJ32,0)
+IF(MONTH(AH33)=8,AJ33,0)
+IF(MONTH(AH34)=8,AJ34,0)
+IF(MONTH(AH35)=8,AJ35,0)
+IF(MONTH(AH36)=8,AJ36,0)</f>
        <v>0</v>
      </c>
      <c r="D11" s="28" cm="1">
        <f t="array" aca="1" ref="D11" ca="1">IFERROR(_xlfn.IFS(A11&lt;Réglages!A8,B11-C11),0)</f>
        <v>0</v>
      </c>
      <c r="E11" s="25">
        <f ca="1">IF(D11&gt;0,D11-CV!G35
+IF(MONTH(AH27)=8,COUNTIFS(Réglages!C15:C66,"&gt;="&amp;AH27,Réglages!C15:C66,"&lt;="&amp;AI27),0)
+IF(MONTH(AH28)=8,COUNTIFS(Réglages!C15:C66,"&gt;="&amp;AH28,Réglages!C15:C66,"&lt;="&amp;AI28),0)
+IF(MONTH(AH29)=8,COUNTIFS(Réglages!C15:C66,"&gt;="&amp;AH29,Réglages!C15:C66,"&lt;="&amp;AI29),0)
+IF(MONTH(AH30)=8,COUNTIFS(Réglages!C15:C66,"&gt;="&amp;AH30,Réglages!C15:C66,"&lt;="&amp;AI30),0)
+IF(MONTH(AH31)=8,COUNTIFS(Réglages!C15:C66,"&gt;="&amp;AH31,Réglages!C15:C66,"&lt;="&amp;AI31),0)
+IF(MONTH(AH32)=8,COUNTIFS(Réglages!C15:C66,"&gt;="&amp;AH32,Réglages!C15:C66,"&lt;="&amp;AI32),0)
+IF(MONTH(AH33)=8,COUNTIFS(Réglages!C15:C66,"&gt;="&amp;AH33,Réglages!C15:C66,"&lt;="&amp;AI33),0)
+IF(MONTH(AH34)=8,COUNTIFS(Réglages!C15:C66,"&gt;="&amp;AH34,Réglages!C15:C66,"&lt;="&amp;AI34),0)
+IF(MONTH(AH35)=8,COUNTIFS(Réglages!C15:C66,"&gt;="&amp;AH35,Réglages!C15:C66,"&lt;="&amp;AI35),0)
+IF(MONTH(AH36)=8,COUNTIFS(Réglages!C15:C66,"&gt;="&amp;AH36,Réglages!C15:C66,"&lt;="&amp;AI36),0),0)</f>
        <v>0</v>
      </c>
      <c r="G11" s="159"/>
      <c r="H11" s="51"/>
      <c r="I11" s="154">
        <f>DATE($G$2,4,1)</f>
        <v>45383</v>
      </c>
      <c r="J11" s="155"/>
      <c r="K11" s="155"/>
      <c r="L11" s="155"/>
      <c r="M11" s="155"/>
      <c r="N11" s="155"/>
      <c r="O11" s="156"/>
      <c r="P11" s="51"/>
      <c r="Q11" s="154">
        <f>DATE($G$2,5,1)</f>
        <v>45413</v>
      </c>
      <c r="R11" s="155"/>
      <c r="S11" s="155"/>
      <c r="T11" s="155"/>
      <c r="U11" s="155"/>
      <c r="V11" s="155"/>
      <c r="W11" s="156"/>
      <c r="X11" s="51"/>
      <c r="Y11" s="154">
        <f>DATE($G$2,6,1)</f>
        <v>45444</v>
      </c>
      <c r="Z11" s="155"/>
      <c r="AA11" s="155"/>
      <c r="AB11" s="155"/>
      <c r="AC11" s="155"/>
      <c r="AD11" s="155"/>
      <c r="AE11" s="156"/>
      <c r="AF11" s="51"/>
      <c r="AG11" s="47" t="s">
        <v>48</v>
      </c>
      <c r="AH11" s="48">
        <f>+DATE(ANNEE,11,11)</f>
        <v>45607</v>
      </c>
      <c r="AI11" s="49"/>
    </row>
    <row r="12" spans="1:37" s="50" customFormat="1" x14ac:dyDescent="0.45">
      <c r="A12" s="92">
        <v>45536</v>
      </c>
      <c r="B12" s="24">
        <f>Réglages!E9-Réglages!F9</f>
        <v>21</v>
      </c>
      <c r="C12" s="30">
        <f>IF(MONTH(AH27)=9,AJ27,0)
+IF(MONTH(AH28)=9,AJ28,0)
+IF(MONTH(AH29)=9,AJ29,0)
+IF(MONTH(AH30)=9,AJ30,0)
+IF(MONTH(AH31)=9,AJ31,0)
+IF(MONTH(AH32)=9,AJ32,0)
+IF(MONTH(AH33)=9,AJ33,0)
+IF(MONTH(AH34)=9,AJ34,0)
+IF(MONTH(AH35)=9,AJ35,0)
+IF(MONTH(AH36)=9,AJ36,0)</f>
        <v>0</v>
      </c>
      <c r="D12" s="28" cm="1">
        <f t="array" aca="1" ref="D12" ca="1">IFERROR(_xlfn.IFS(A12&lt;Réglages!A9,B12-C12),0)</f>
        <v>0</v>
      </c>
      <c r="E12" s="25">
        <f ca="1">IF(D12&gt;0,D12-CV!K35
+IF(MONTH(AH27)=9,COUNTIFS(Réglages!C15:C66,"&gt;="&amp;AH27,Réglages!C15:C66,"&lt;="&amp;AI27),0)
+IF(MONTH(AH28)=9,COUNTIFS(Réglages!C15:C66,"&gt;="&amp;AH28,Réglages!C15:C66,"&lt;="&amp;AI28),0)
+IF(MONTH(AH29)=9,COUNTIFS(Réglages!C15:C66,"&gt;="&amp;AH29,Réglages!C15:C66,"&lt;="&amp;AI29),0)
+IF(MONTH(AH30)=9,COUNTIFS(Réglages!C15:C66,"&gt;="&amp;AH30,Réglages!C15:C66,"&lt;="&amp;AI30),0)
+IF(MONTH(AH31)=9,COUNTIFS(Réglages!C15:C66,"&gt;="&amp;AH31,Réglages!C15:C66,"&lt;="&amp;AI31),0)
+IF(MONTH(AH32)=9,COUNTIFS(Réglages!C15:C66,"&gt;="&amp;AH32,Réglages!C15:C66,"&lt;="&amp;AI32),0)
+IF(MONTH(AH33)=9,COUNTIFS(Réglages!C15:C66,"&gt;="&amp;AH33,Réglages!C15:C66,"&lt;="&amp;AI33),0)
+IF(MONTH(AH34)=9,COUNTIFS(Réglages!C15:C66,"&gt;="&amp;AH34,Réglages!C15:C66,"&lt;="&amp;AI34),0)
+IF(MONTH(AH35)=9,COUNTIFS(Réglages!C15:C66,"&gt;="&amp;AH35,Réglages!C15:C66,"&lt;="&amp;AI35),0)
+IF(MONTH(AH36)=9,COUNTIFS(Réglages!C15:C66,"&gt;="&amp;AH36,Réglages!C15:C66,"&lt;="&amp;AI36),0),0)</f>
        <v>0</v>
      </c>
      <c r="G12" s="159"/>
      <c r="H12" s="43"/>
      <c r="I12" s="44" t="s">
        <v>34</v>
      </c>
      <c r="J12" s="45" t="s">
        <v>35</v>
      </c>
      <c r="K12" s="45" t="s">
        <v>35</v>
      </c>
      <c r="L12" s="45" t="s">
        <v>36</v>
      </c>
      <c r="M12" s="45" t="s">
        <v>37</v>
      </c>
      <c r="N12" s="45" t="s">
        <v>38</v>
      </c>
      <c r="O12" s="46" t="s">
        <v>39</v>
      </c>
      <c r="P12" s="43"/>
      <c r="Q12" s="44" t="s">
        <v>34</v>
      </c>
      <c r="R12" s="45" t="s">
        <v>35</v>
      </c>
      <c r="S12" s="45" t="s">
        <v>35</v>
      </c>
      <c r="T12" s="45" t="s">
        <v>36</v>
      </c>
      <c r="U12" s="45" t="s">
        <v>37</v>
      </c>
      <c r="V12" s="45" t="s">
        <v>38</v>
      </c>
      <c r="W12" s="46" t="s">
        <v>39</v>
      </c>
      <c r="X12" s="43"/>
      <c r="Y12" s="44" t="s">
        <v>34</v>
      </c>
      <c r="Z12" s="45" t="s">
        <v>35</v>
      </c>
      <c r="AA12" s="45" t="s">
        <v>35</v>
      </c>
      <c r="AB12" s="45" t="s">
        <v>36</v>
      </c>
      <c r="AC12" s="45" t="s">
        <v>37</v>
      </c>
      <c r="AD12" s="45" t="s">
        <v>38</v>
      </c>
      <c r="AE12" s="46" t="s">
        <v>39</v>
      </c>
      <c r="AF12" s="43"/>
      <c r="AG12" s="47" t="s">
        <v>49</v>
      </c>
      <c r="AH12" s="48">
        <f>+DATE(ANNEE,12,25)</f>
        <v>45651</v>
      </c>
      <c r="AI12" s="49"/>
    </row>
    <row r="13" spans="1:37" x14ac:dyDescent="0.45">
      <c r="A13" s="93">
        <v>45566</v>
      </c>
      <c r="B13" s="24">
        <f>Réglages!E10-Réglages!F10</f>
        <v>23</v>
      </c>
      <c r="C13" s="30">
        <f>IF(MONTH(AH27)=10,AJ27,0)
+IF(MONTH(AH28)=10,AJ28,0)
+IF(MONTH(AH29)=10,AJ29,0)
+IF(MONTH(AH30)=10,AJ30,0)
+IF(MONTH(AH31)=10,AJ31,0)
+IF(MONTH(AH32)=10,AJ32,0)
+IF(MONTH(AH33)=10,AJ33,0)
+IF(MONTH(AH34)=10,AJ34,0)
+IF(MONTH(AH35)=10,AJ35,0)
+IF(MONTH(AH36)=10,AJ36,0)</f>
        <v>0</v>
      </c>
      <c r="D13" s="28" cm="1">
        <f t="array" aca="1" ref="D13" ca="1">IFERROR(_xlfn.IFS(A13&lt;Réglages!A10,B13-C13),0)</f>
        <v>0</v>
      </c>
      <c r="E13" s="25">
        <f ca="1">IF(D13&gt;0,D13-CV!O35
+IF(MONTH(AH27)=10,COUNTIFS(Réglages!C15:C66,"&gt;="&amp;AH27,Réglages!C15:C66,"&lt;="&amp;AI27),0)
+IF(MONTH(AH28)=10,COUNTIFS(Réglages!C15:C66,"&gt;="&amp;AH28,Réglages!C15:C66,"&lt;="&amp;AI28),0)
+IF(MONTH(AH29)=10,COUNTIFS(Réglages!C15:C66,"&gt;="&amp;AH29,Réglages!C15:C66,"&lt;="&amp;AI29),0)
+IF(MONTH(AH30)=10,COUNTIFS(Réglages!C15:C66,"&gt;="&amp;AH30,Réglages!C15:C66,"&lt;="&amp;AI30),0)
+IF(MONTH(AH31)=10,COUNTIFS(Réglages!C15:C66,"&gt;="&amp;AH31,Réglages!C15:C66,"&lt;="&amp;AI31),0)
+IF(MONTH(AH32)=10,COUNTIFS(Réglages!C15:C66,"&gt;="&amp;AH32,Réglages!C15:C66,"&lt;="&amp;AI32),0)
+IF(MONTH(AH33)=10,COUNTIFS(Réglages!C15:C66,"&gt;="&amp;AH33,Réglages!C15:C66,"&lt;="&amp;AI33),0)
+IF(MONTH(AH34)=10,COUNTIFS(Réglages!C15:C66,"&gt;="&amp;AH34,Réglages!C15:C66,"&lt;="&amp;AI34),0)
+IF(MONTH(AH35)=10,COUNTIFS(Réglages!C15:C66,"&gt;="&amp;AH35,Réglages!C15:C66,"&lt;="&amp;AI35),0)
+IF(MONTH(AH36)=10,COUNTIFS(Réglages!C15:C66,"&gt;="&amp;AH36,Réglages!C15:C66,"&lt;="&amp;AI36),0),0)</f>
        <v>0</v>
      </c>
      <c r="G13" s="159"/>
      <c r="H13" s="51"/>
      <c r="I13" s="120">
        <f>DATE($G$2,MONTH(I11),1-MOD(6+WEEKDAY(I11)-1,7))</f>
        <v>45383</v>
      </c>
      <c r="J13" s="53">
        <f t="shared" ref="J13:O18" si="3">+I13+1</f>
        <v>45384</v>
      </c>
      <c r="K13" s="53">
        <f t="shared" si="3"/>
        <v>45385</v>
      </c>
      <c r="L13" s="53">
        <f t="shared" si="3"/>
        <v>45386</v>
      </c>
      <c r="M13" s="53">
        <f t="shared" si="3"/>
        <v>45387</v>
      </c>
      <c r="N13" s="53">
        <f t="shared" si="3"/>
        <v>45388</v>
      </c>
      <c r="O13" s="54">
        <f t="shared" si="3"/>
        <v>45389</v>
      </c>
      <c r="P13" s="51"/>
      <c r="Q13" s="52">
        <f>DATE($G$2,MONTH(Q11),1-MOD(6+WEEKDAY(Q11)-1,7))</f>
        <v>45411</v>
      </c>
      <c r="R13" s="53">
        <f t="shared" ref="R13:W18" si="4">+Q13+1</f>
        <v>45412</v>
      </c>
      <c r="S13" s="121">
        <f t="shared" si="4"/>
        <v>45413</v>
      </c>
      <c r="T13" s="53">
        <f t="shared" si="4"/>
        <v>45414</v>
      </c>
      <c r="U13" s="53">
        <f t="shared" si="4"/>
        <v>45415</v>
      </c>
      <c r="V13" s="53">
        <f t="shared" si="4"/>
        <v>45416</v>
      </c>
      <c r="W13" s="54">
        <f t="shared" si="4"/>
        <v>45417</v>
      </c>
      <c r="X13" s="51"/>
      <c r="Y13" s="52">
        <f>DATE($G$2,MONTH(Y11),1-MOD(6+WEEKDAY(Y11)-1,7))</f>
        <v>45439</v>
      </c>
      <c r="Z13" s="53">
        <f t="shared" ref="Z13:AE18" si="5">+Y13+1</f>
        <v>45440</v>
      </c>
      <c r="AA13" s="53">
        <f t="shared" si="5"/>
        <v>45441</v>
      </c>
      <c r="AB13" s="53">
        <f t="shared" si="5"/>
        <v>45442</v>
      </c>
      <c r="AC13" s="53">
        <f t="shared" si="5"/>
        <v>45443</v>
      </c>
      <c r="AD13" s="53">
        <f t="shared" si="5"/>
        <v>45444</v>
      </c>
      <c r="AE13" s="54">
        <f t="shared" si="5"/>
        <v>45445</v>
      </c>
      <c r="AF13" s="51"/>
      <c r="AG13" s="118"/>
      <c r="AH13" s="119"/>
      <c r="AI13" s="49"/>
    </row>
    <row r="14" spans="1:37" x14ac:dyDescent="0.45">
      <c r="A14" s="92">
        <v>45597</v>
      </c>
      <c r="B14" s="24">
        <f>Réglages!E11-Réglages!F11</f>
        <v>20</v>
      </c>
      <c r="C14" s="30">
        <f>IF(MONTH(AH27)=11,AJ27,0)
+IF(MONTH(AH28)=11,AJ28,0)
+IF(MONTH(AH29)=11,AJ29,0)
+IF(MONTH(AH30)=11,AJ30,0)
+IF(MONTH(AH31)=11,AJ31,0)
+IF(MONTH(AH32)=11,AJ32,0)
+IF(MONTH(AH33)=11,AJ33,0)
+IF(MONTH(AH34)=11,AJ34,0)
+IF(MONTH(AH35)=11,AJ35,0)
+IF(MONTH(AH36)=11,AJ36,0)</f>
        <v>0</v>
      </c>
      <c r="D14" s="28" cm="1">
        <f t="array" aca="1" ref="D14" ca="1">IFERROR(_xlfn.IFS(A14&lt;Réglages!A11,B14-C14),0)</f>
        <v>0</v>
      </c>
      <c r="E14" s="25">
        <f ca="1">IF(D14&gt;0,D14-CV!S35
+IF(MONTH(AH27)=11,COUNTIFS(Réglages!C15:C66,"&gt;="&amp;AH27,Réglages!C15:C66,"&lt;="&amp;AI27),0)
+IF(MONTH(AH28)=11,COUNTIFS(Réglages!C15:C66,"&gt;="&amp;AH28,Réglages!C15:C66,"&lt;="&amp;AI28),0)
+IF(MONTH(AH29)=11,COUNTIFS(Réglages!C15:C66,"&gt;="&amp;AH29,Réglages!C15:C66,"&lt;="&amp;AI29),0)
+IF(MONTH(AH30)=11,COUNTIFS(Réglages!C15:C66,"&gt;="&amp;AH30,Réglages!C15:C66,"&lt;="&amp;AI30),0)
+IF(MONTH(AH31)=11,COUNTIFS(Réglages!C15:C66,"&gt;="&amp;AH31,Réglages!C15:C66,"&lt;="&amp;AI31),0)
+IF(MONTH(AH32)=11,COUNTIFS(Réglages!C15:C66,"&gt;="&amp;AH32,Réglages!C15:C66,"&lt;="&amp;AI32),0)
+IF(MONTH(AH33)=11,COUNTIFS(Réglages!C15:C66,"&gt;="&amp;AH33,Réglages!C15:C66,"&lt;="&amp;AI33),0)
+IF(MONTH(AH34)=11,COUNTIFS(Réglages!C15:C66,"&gt;="&amp;AH34,Réglages!C15:C66,"&lt;="&amp;AI34),0)
+IF(MONTH(AH35)=11,COUNTIFS(Réglages!C15:C66,"&gt;="&amp;AH35,Réglages!C15:C66,"&lt;="&amp;AI35),0)
+IF(MONTH(AH36)=11,COUNTIFS(Réglages!C15:C66,"&gt;="&amp;AH36,Réglages!C15:C66,"&lt;="&amp;AI36),0),0)</f>
        <v>0</v>
      </c>
      <c r="G14" s="159"/>
      <c r="H14" s="51"/>
      <c r="I14" s="52">
        <f>+O13+1</f>
        <v>45390</v>
      </c>
      <c r="J14" s="53">
        <f t="shared" si="3"/>
        <v>45391</v>
      </c>
      <c r="K14" s="53">
        <f t="shared" si="3"/>
        <v>45392</v>
      </c>
      <c r="L14" s="53">
        <f t="shared" si="3"/>
        <v>45393</v>
      </c>
      <c r="M14" s="53">
        <f t="shared" si="3"/>
        <v>45394</v>
      </c>
      <c r="N14" s="53">
        <f t="shared" si="3"/>
        <v>45395</v>
      </c>
      <c r="O14" s="54">
        <f t="shared" si="3"/>
        <v>45396</v>
      </c>
      <c r="P14" s="51"/>
      <c r="Q14" s="52">
        <f>+W13+1</f>
        <v>45418</v>
      </c>
      <c r="R14" s="53">
        <f t="shared" si="4"/>
        <v>45419</v>
      </c>
      <c r="S14" s="121">
        <f t="shared" si="4"/>
        <v>45420</v>
      </c>
      <c r="T14" s="121">
        <f t="shared" si="4"/>
        <v>45421</v>
      </c>
      <c r="U14" s="53">
        <f t="shared" si="4"/>
        <v>45422</v>
      </c>
      <c r="V14" s="53">
        <f t="shared" si="4"/>
        <v>45423</v>
      </c>
      <c r="W14" s="54">
        <f t="shared" si="4"/>
        <v>45424</v>
      </c>
      <c r="X14" s="51"/>
      <c r="Y14" s="52">
        <f>+AE13+1</f>
        <v>45446</v>
      </c>
      <c r="Z14" s="53">
        <f t="shared" si="5"/>
        <v>45447</v>
      </c>
      <c r="AA14" s="53">
        <f t="shared" si="5"/>
        <v>45448</v>
      </c>
      <c r="AB14" s="53">
        <f t="shared" si="5"/>
        <v>45449</v>
      </c>
      <c r="AC14" s="53">
        <f t="shared" si="5"/>
        <v>45450</v>
      </c>
      <c r="AD14" s="53">
        <f t="shared" si="5"/>
        <v>45451</v>
      </c>
      <c r="AE14" s="54">
        <f t="shared" si="5"/>
        <v>45452</v>
      </c>
      <c r="AF14" s="51"/>
      <c r="AG14" s="47"/>
      <c r="AH14" s="48"/>
      <c r="AI14" s="49"/>
    </row>
    <row r="15" spans="1:37" x14ac:dyDescent="0.45">
      <c r="A15" s="93">
        <v>45627</v>
      </c>
      <c r="B15" s="26">
        <f>Réglages!E12-Réglages!F12</f>
        <v>21</v>
      </c>
      <c r="C15" s="31">
        <f>IF(MONTH(AH27)=12,AJ27,0)
+IF(MONTH(AH28)=12,AJ28,0)
+IF(MONTH(AH29)=12,AJ29,0)
+IF(MONTH(AH30)=12,AJ30,0)
+IF(MONTH(AH31)=12,AJ31,0)
+IF(MONTH(AH32)=12,AJ32,0)
+IF(MONTH(AH33)=12,AJ33,0)
+IF(MONTH(AH34)=12,AJ34,0)
+IF(MONTH(AH35)=12,AJ35,0)
+IF(MONTH(AH36)=12,AJ36,0)</f>
        <v>0</v>
      </c>
      <c r="D15" s="29" cm="1">
        <f t="array" aca="1" ref="D15" ca="1">IFERROR(_xlfn.IFS(A15&lt;Réglages!A12,B15-C15),0)</f>
        <v>0</v>
      </c>
      <c r="E15" s="27">
        <f ca="1">IF(D15&gt;0,D15-CV!W35
+IF(MONTH(AH27)=12,COUNTIFS(Réglages!C15:C66,"&gt;="&amp;AH27,Réglages!C15:C66,"&lt;="&amp;AI27),0)
+IF(MONTH(AH28)=12,COUNTIFS(Réglages!C15:C66,"&gt;="&amp;AH28,Réglages!C15:C66,"&lt;="&amp;AI28),0)
+IF(MONTH(AH29)=12,COUNTIFS(Réglages!C15:C66,"&gt;="&amp;AH29,Réglages!C15:C66,"&lt;="&amp;AI29),0)
+IF(MONTH(AH30)=12,COUNTIFS(Réglages!C15:C66,"&gt;="&amp;AH30,Réglages!C15:C66,"&lt;="&amp;AI30),0)
+IF(MONTH(AH31)=12,COUNTIFS(Réglages!C15:C66,"&gt;="&amp;AH31,Réglages!C15:C66,"&lt;="&amp;AI31),0)
+IF(MONTH(AH32)=12,COUNTIFS(Réglages!C15:C66,"&gt;="&amp;AH32,Réglages!C15:C66,"&lt;="&amp;AI32),0)
+IF(MONTH(AH33)=12,COUNTIFS(Réglages!C15:C66,"&gt;="&amp;AH33,Réglages!C15:C66,"&lt;="&amp;AI33),0)
+IF(MONTH(AH34)=12,COUNTIFS(Réglages!C15:C66,"&gt;="&amp;AH34,Réglages!C15:C66,"&lt;="&amp;AI34),0)
+IF(MONTH(AH35)=12,COUNTIFS(Réglages!C15:C66,"&gt;="&amp;AH35,Réglages!C15:C66,"&lt;="&amp;AI35),0)
+IF(MONTH(AH36)=12,COUNTIFS(Réglages!C15:C66,"&gt;="&amp;AH36,Réglages!C15:C66,"&lt;="&amp;AI36),0),0)</f>
        <v>0</v>
      </c>
      <c r="G15" s="159"/>
      <c r="H15" s="51"/>
      <c r="I15" s="52">
        <f>+O14+1</f>
        <v>45397</v>
      </c>
      <c r="J15" s="53">
        <f t="shared" si="3"/>
        <v>45398</v>
      </c>
      <c r="K15" s="53">
        <f t="shared" si="3"/>
        <v>45399</v>
      </c>
      <c r="L15" s="53">
        <f t="shared" si="3"/>
        <v>45400</v>
      </c>
      <c r="M15" s="53">
        <f t="shared" si="3"/>
        <v>45401</v>
      </c>
      <c r="N15" s="53">
        <f t="shared" si="3"/>
        <v>45402</v>
      </c>
      <c r="O15" s="54">
        <f t="shared" si="3"/>
        <v>45403</v>
      </c>
      <c r="P15" s="51"/>
      <c r="Q15" s="52">
        <f>+W14+1</f>
        <v>45425</v>
      </c>
      <c r="R15" s="53">
        <f t="shared" si="4"/>
        <v>45426</v>
      </c>
      <c r="S15" s="53">
        <f t="shared" si="4"/>
        <v>45427</v>
      </c>
      <c r="T15" s="53">
        <f t="shared" si="4"/>
        <v>45428</v>
      </c>
      <c r="U15" s="53">
        <f t="shared" si="4"/>
        <v>45429</v>
      </c>
      <c r="V15" s="53">
        <f t="shared" si="4"/>
        <v>45430</v>
      </c>
      <c r="W15" s="54">
        <f t="shared" si="4"/>
        <v>45431</v>
      </c>
      <c r="X15" s="51"/>
      <c r="Y15" s="52">
        <f>+AE14+1</f>
        <v>45453</v>
      </c>
      <c r="Z15" s="53">
        <f t="shared" si="5"/>
        <v>45454</v>
      </c>
      <c r="AA15" s="53">
        <f t="shared" si="5"/>
        <v>45455</v>
      </c>
      <c r="AB15" s="53">
        <f t="shared" si="5"/>
        <v>45456</v>
      </c>
      <c r="AC15" s="53">
        <f t="shared" si="5"/>
        <v>45457</v>
      </c>
      <c r="AD15" s="53">
        <f t="shared" si="5"/>
        <v>45458</v>
      </c>
      <c r="AE15" s="54">
        <f t="shared" si="5"/>
        <v>45459</v>
      </c>
      <c r="AF15" s="51"/>
      <c r="AG15" s="60"/>
      <c r="AH15" s="61"/>
      <c r="AI15" s="49"/>
    </row>
    <row r="16" spans="1:37" x14ac:dyDescent="0.45">
      <c r="A16" s="38"/>
      <c r="B16" s="38"/>
      <c r="C16" s="38"/>
      <c r="D16" s="38"/>
      <c r="E16" s="38"/>
      <c r="G16" s="159"/>
      <c r="H16" s="51"/>
      <c r="I16" s="52">
        <f>+O15+1</f>
        <v>45404</v>
      </c>
      <c r="J16" s="53">
        <f t="shared" si="3"/>
        <v>45405</v>
      </c>
      <c r="K16" s="53">
        <f t="shared" si="3"/>
        <v>45406</v>
      </c>
      <c r="L16" s="53">
        <f t="shared" si="3"/>
        <v>45407</v>
      </c>
      <c r="M16" s="53">
        <f t="shared" si="3"/>
        <v>45408</v>
      </c>
      <c r="N16" s="53">
        <f t="shared" si="3"/>
        <v>45409</v>
      </c>
      <c r="O16" s="54">
        <f t="shared" si="3"/>
        <v>45410</v>
      </c>
      <c r="P16" s="51"/>
      <c r="Q16" s="52">
        <f>+W15+1</f>
        <v>45432</v>
      </c>
      <c r="R16" s="53">
        <f t="shared" si="4"/>
        <v>45433</v>
      </c>
      <c r="S16" s="53">
        <f t="shared" si="4"/>
        <v>45434</v>
      </c>
      <c r="T16" s="53">
        <f t="shared" si="4"/>
        <v>45435</v>
      </c>
      <c r="U16" s="53">
        <f t="shared" si="4"/>
        <v>45436</v>
      </c>
      <c r="V16" s="53">
        <f t="shared" si="4"/>
        <v>45437</v>
      </c>
      <c r="W16" s="54">
        <f t="shared" si="4"/>
        <v>45438</v>
      </c>
      <c r="X16" s="51"/>
      <c r="Y16" s="52">
        <f>+AE15+1</f>
        <v>45460</v>
      </c>
      <c r="Z16" s="53">
        <f t="shared" si="5"/>
        <v>45461</v>
      </c>
      <c r="AA16" s="53">
        <f t="shared" si="5"/>
        <v>45462</v>
      </c>
      <c r="AB16" s="53">
        <f t="shared" si="5"/>
        <v>45463</v>
      </c>
      <c r="AC16" s="53">
        <f t="shared" si="5"/>
        <v>45464</v>
      </c>
      <c r="AD16" s="53">
        <f t="shared" si="5"/>
        <v>45465</v>
      </c>
      <c r="AE16" s="54">
        <f t="shared" si="5"/>
        <v>45466</v>
      </c>
      <c r="AF16" s="51"/>
      <c r="AG16" s="60"/>
      <c r="AH16" s="61"/>
      <c r="AI16" s="49"/>
    </row>
    <row r="17" spans="1:38" x14ac:dyDescent="0.45">
      <c r="A17" s="38"/>
      <c r="B17" s="38"/>
      <c r="C17" s="38"/>
      <c r="D17" s="38"/>
      <c r="E17" s="38"/>
      <c r="G17" s="159"/>
      <c r="H17" s="51"/>
      <c r="I17" s="52">
        <f>+O16+1</f>
        <v>45411</v>
      </c>
      <c r="J17" s="53">
        <f t="shared" si="3"/>
        <v>45412</v>
      </c>
      <c r="K17" s="53">
        <f t="shared" si="3"/>
        <v>45413</v>
      </c>
      <c r="L17" s="53">
        <f t="shared" si="3"/>
        <v>45414</v>
      </c>
      <c r="M17" s="53">
        <f t="shared" si="3"/>
        <v>45415</v>
      </c>
      <c r="N17" s="53">
        <f t="shared" si="3"/>
        <v>45416</v>
      </c>
      <c r="O17" s="54">
        <f t="shared" si="3"/>
        <v>45417</v>
      </c>
      <c r="P17" s="51"/>
      <c r="Q17" s="52">
        <f>+W16+1</f>
        <v>45439</v>
      </c>
      <c r="R17" s="53">
        <f t="shared" si="4"/>
        <v>45440</v>
      </c>
      <c r="S17" s="53">
        <f t="shared" si="4"/>
        <v>45441</v>
      </c>
      <c r="T17" s="53">
        <f t="shared" si="4"/>
        <v>45442</v>
      </c>
      <c r="U17" s="53">
        <f t="shared" si="4"/>
        <v>45443</v>
      </c>
      <c r="V17" s="53">
        <f t="shared" si="4"/>
        <v>45444</v>
      </c>
      <c r="W17" s="54">
        <f t="shared" si="4"/>
        <v>45445</v>
      </c>
      <c r="X17" s="51"/>
      <c r="Y17" s="52">
        <f>+AE16+1</f>
        <v>45467</v>
      </c>
      <c r="Z17" s="53">
        <f t="shared" si="5"/>
        <v>45468</v>
      </c>
      <c r="AA17" s="53">
        <f t="shared" si="5"/>
        <v>45469</v>
      </c>
      <c r="AB17" s="53">
        <f t="shared" si="5"/>
        <v>45470</v>
      </c>
      <c r="AC17" s="53">
        <f t="shared" si="5"/>
        <v>45471</v>
      </c>
      <c r="AD17" s="53">
        <f t="shared" si="5"/>
        <v>45472</v>
      </c>
      <c r="AE17" s="54">
        <f t="shared" si="5"/>
        <v>45473</v>
      </c>
      <c r="AF17" s="51"/>
      <c r="AG17" s="60"/>
      <c r="AH17" s="61"/>
      <c r="AI17" s="62"/>
    </row>
    <row r="18" spans="1:38" ht="20.25" thickBot="1" x14ac:dyDescent="0.5">
      <c r="A18" s="38"/>
      <c r="B18" s="38"/>
      <c r="C18" s="38"/>
      <c r="D18" s="38"/>
      <c r="E18" s="38"/>
      <c r="G18" s="159"/>
      <c r="H18" s="51"/>
      <c r="I18" s="56">
        <f>+O17+1</f>
        <v>45418</v>
      </c>
      <c r="J18" s="57">
        <f t="shared" si="3"/>
        <v>45419</v>
      </c>
      <c r="K18" s="57">
        <f t="shared" si="3"/>
        <v>45420</v>
      </c>
      <c r="L18" s="57">
        <f t="shared" si="3"/>
        <v>45421</v>
      </c>
      <c r="M18" s="57">
        <f t="shared" si="3"/>
        <v>45422</v>
      </c>
      <c r="N18" s="57">
        <f t="shared" si="3"/>
        <v>45423</v>
      </c>
      <c r="O18" s="58">
        <f t="shared" si="3"/>
        <v>45424</v>
      </c>
      <c r="P18" s="51"/>
      <c r="Q18" s="56">
        <f>+W17+1</f>
        <v>45446</v>
      </c>
      <c r="R18" s="57">
        <f t="shared" si="4"/>
        <v>45447</v>
      </c>
      <c r="S18" s="57">
        <f t="shared" si="4"/>
        <v>45448</v>
      </c>
      <c r="T18" s="57">
        <f t="shared" si="4"/>
        <v>45449</v>
      </c>
      <c r="U18" s="57">
        <f t="shared" si="4"/>
        <v>45450</v>
      </c>
      <c r="V18" s="57">
        <f t="shared" si="4"/>
        <v>45451</v>
      </c>
      <c r="W18" s="58">
        <f t="shared" si="4"/>
        <v>45452</v>
      </c>
      <c r="X18" s="51"/>
      <c r="Y18" s="56">
        <f>+AE17+1</f>
        <v>45474</v>
      </c>
      <c r="Z18" s="57">
        <f t="shared" si="5"/>
        <v>45475</v>
      </c>
      <c r="AA18" s="57">
        <f t="shared" si="5"/>
        <v>45476</v>
      </c>
      <c r="AB18" s="57">
        <f t="shared" si="5"/>
        <v>45477</v>
      </c>
      <c r="AC18" s="57">
        <f t="shared" si="5"/>
        <v>45478</v>
      </c>
      <c r="AD18" s="57">
        <f t="shared" si="5"/>
        <v>45479</v>
      </c>
      <c r="AE18" s="58">
        <f t="shared" si="5"/>
        <v>45480</v>
      </c>
      <c r="AF18" s="51"/>
      <c r="AG18" s="60"/>
      <c r="AH18" s="61"/>
      <c r="AI18" s="49"/>
    </row>
    <row r="19" spans="1:38" ht="20.25" thickBot="1" x14ac:dyDescent="0.5">
      <c r="A19" s="38"/>
      <c r="B19" s="38"/>
      <c r="C19" s="38"/>
      <c r="D19" s="38"/>
      <c r="E19" s="38"/>
      <c r="G19" s="159"/>
      <c r="H19" s="51"/>
      <c r="I19" s="59"/>
      <c r="J19" s="59"/>
      <c r="K19" s="59"/>
      <c r="L19" s="59"/>
      <c r="M19" s="59"/>
      <c r="N19" s="59"/>
      <c r="O19" s="59"/>
      <c r="P19" s="51"/>
      <c r="Q19" s="59"/>
      <c r="R19" s="59"/>
      <c r="S19" s="59"/>
      <c r="T19" s="59"/>
      <c r="U19" s="59"/>
      <c r="V19" s="59"/>
      <c r="W19" s="59"/>
      <c r="X19" s="51"/>
      <c r="Y19" s="59"/>
      <c r="Z19" s="59"/>
      <c r="AA19" s="59"/>
      <c r="AB19" s="59"/>
      <c r="AC19" s="59"/>
      <c r="AD19" s="59"/>
      <c r="AE19" s="59"/>
      <c r="AF19" s="51"/>
      <c r="AG19" s="60"/>
      <c r="AH19" s="61"/>
      <c r="AI19" s="49"/>
    </row>
    <row r="20" spans="1:38" x14ac:dyDescent="0.45">
      <c r="A20" s="38"/>
      <c r="B20" s="38"/>
      <c r="C20" s="38"/>
      <c r="D20" s="38"/>
      <c r="E20" s="38"/>
      <c r="G20" s="159"/>
      <c r="H20" s="51"/>
      <c r="I20" s="154">
        <f>DATE($G$2,7,1)</f>
        <v>45474</v>
      </c>
      <c r="J20" s="155"/>
      <c r="K20" s="155"/>
      <c r="L20" s="155"/>
      <c r="M20" s="155"/>
      <c r="N20" s="155"/>
      <c r="O20" s="156"/>
      <c r="P20" s="51"/>
      <c r="Q20" s="154">
        <f>DATE($G$2,8,1)</f>
        <v>45505</v>
      </c>
      <c r="R20" s="155"/>
      <c r="S20" s="155"/>
      <c r="T20" s="155"/>
      <c r="U20" s="155"/>
      <c r="V20" s="155"/>
      <c r="W20" s="156"/>
      <c r="X20" s="51"/>
      <c r="Y20" s="154">
        <f>DATE($G$2,9,1)</f>
        <v>45536</v>
      </c>
      <c r="Z20" s="155"/>
      <c r="AA20" s="155"/>
      <c r="AB20" s="155"/>
      <c r="AC20" s="155"/>
      <c r="AD20" s="155"/>
      <c r="AE20" s="156"/>
      <c r="AF20" s="51"/>
      <c r="AG20" s="60"/>
      <c r="AH20" s="63"/>
      <c r="AI20" s="49"/>
    </row>
    <row r="21" spans="1:38" s="50" customFormat="1" x14ac:dyDescent="0.45">
      <c r="A21" s="38"/>
      <c r="B21" s="38"/>
      <c r="C21" s="38"/>
      <c r="D21" s="38"/>
      <c r="E21" s="38"/>
      <c r="G21" s="159"/>
      <c r="H21" s="43"/>
      <c r="I21" s="44" t="s">
        <v>34</v>
      </c>
      <c r="J21" s="45" t="s">
        <v>35</v>
      </c>
      <c r="K21" s="45" t="s">
        <v>35</v>
      </c>
      <c r="L21" s="45" t="s">
        <v>36</v>
      </c>
      <c r="M21" s="45" t="s">
        <v>37</v>
      </c>
      <c r="N21" s="45" t="s">
        <v>38</v>
      </c>
      <c r="O21" s="46" t="s">
        <v>39</v>
      </c>
      <c r="P21" s="43"/>
      <c r="Q21" s="44" t="s">
        <v>34</v>
      </c>
      <c r="R21" s="45" t="s">
        <v>35</v>
      </c>
      <c r="S21" s="45" t="s">
        <v>35</v>
      </c>
      <c r="T21" s="45" t="s">
        <v>36</v>
      </c>
      <c r="U21" s="45" t="s">
        <v>37</v>
      </c>
      <c r="V21" s="45" t="s">
        <v>38</v>
      </c>
      <c r="W21" s="46" t="s">
        <v>39</v>
      </c>
      <c r="X21" s="43"/>
      <c r="Y21" s="44" t="s">
        <v>34</v>
      </c>
      <c r="Z21" s="45" t="s">
        <v>35</v>
      </c>
      <c r="AA21" s="45" t="s">
        <v>35</v>
      </c>
      <c r="AB21" s="45" t="s">
        <v>36</v>
      </c>
      <c r="AC21" s="45" t="s">
        <v>37</v>
      </c>
      <c r="AD21" s="45" t="s">
        <v>38</v>
      </c>
      <c r="AE21" s="46" t="s">
        <v>39</v>
      </c>
      <c r="AF21" s="43"/>
      <c r="AG21" s="64"/>
      <c r="AH21" s="65"/>
      <c r="AI21" s="49"/>
    </row>
    <row r="22" spans="1:38" x14ac:dyDescent="0.45">
      <c r="A22" s="38"/>
      <c r="B22" s="38"/>
      <c r="C22" s="38"/>
      <c r="D22" s="38"/>
      <c r="E22" s="38"/>
      <c r="G22" s="159"/>
      <c r="H22" s="51"/>
      <c r="I22" s="52">
        <f>DATE($G$2,MONTH(I20),1-MOD(6+WEEKDAY(I20)-1,7))</f>
        <v>45474</v>
      </c>
      <c r="J22" s="53">
        <f t="shared" ref="J22:O27" si="6">+I22+1</f>
        <v>45475</v>
      </c>
      <c r="K22" s="53">
        <f t="shared" si="6"/>
        <v>45476</v>
      </c>
      <c r="L22" s="53">
        <f t="shared" si="6"/>
        <v>45477</v>
      </c>
      <c r="M22" s="53">
        <f t="shared" si="6"/>
        <v>45478</v>
      </c>
      <c r="N22" s="53">
        <f t="shared" si="6"/>
        <v>45479</v>
      </c>
      <c r="O22" s="54">
        <f t="shared" si="6"/>
        <v>45480</v>
      </c>
      <c r="P22" s="51"/>
      <c r="Q22" s="52">
        <f>DATE($G$2,MONTH(Q20),1-MOD(6+WEEKDAY(Q20)-1,7))</f>
        <v>45502</v>
      </c>
      <c r="R22" s="53">
        <f t="shared" ref="R22:W27" si="7">+Q22+1</f>
        <v>45503</v>
      </c>
      <c r="S22" s="53">
        <f t="shared" si="7"/>
        <v>45504</v>
      </c>
      <c r="T22" s="53">
        <f t="shared" si="7"/>
        <v>45505</v>
      </c>
      <c r="U22" s="53">
        <f t="shared" si="7"/>
        <v>45506</v>
      </c>
      <c r="V22" s="53">
        <f t="shared" si="7"/>
        <v>45507</v>
      </c>
      <c r="W22" s="54">
        <f t="shared" si="7"/>
        <v>45508</v>
      </c>
      <c r="X22" s="51"/>
      <c r="Y22" s="52">
        <f>DATE($G$2,MONTH(Y20),1-MOD(6+WEEKDAY(Y20)-1,7))</f>
        <v>45530</v>
      </c>
      <c r="Z22" s="53">
        <f t="shared" ref="Z22:AE27" si="8">+Y22+1</f>
        <v>45531</v>
      </c>
      <c r="AA22" s="53">
        <f t="shared" si="8"/>
        <v>45532</v>
      </c>
      <c r="AB22" s="53">
        <f t="shared" si="8"/>
        <v>45533</v>
      </c>
      <c r="AC22" s="53">
        <f t="shared" si="8"/>
        <v>45534</v>
      </c>
      <c r="AD22" s="53">
        <f t="shared" si="8"/>
        <v>45535</v>
      </c>
      <c r="AE22" s="54">
        <f t="shared" si="8"/>
        <v>45536</v>
      </c>
      <c r="AF22" s="51"/>
      <c r="AG22" s="60"/>
      <c r="AH22" s="61"/>
      <c r="AI22" s="49"/>
    </row>
    <row r="23" spans="1:38" x14ac:dyDescent="0.45">
      <c r="A23" s="38"/>
      <c r="B23" s="38"/>
      <c r="C23" s="38"/>
      <c r="D23" s="38"/>
      <c r="E23" s="38"/>
      <c r="G23" s="159"/>
      <c r="H23" s="51"/>
      <c r="I23" s="52">
        <f>+O22+1</f>
        <v>45481</v>
      </c>
      <c r="J23" s="53">
        <f t="shared" si="6"/>
        <v>45482</v>
      </c>
      <c r="K23" s="53">
        <f t="shared" si="6"/>
        <v>45483</v>
      </c>
      <c r="L23" s="53">
        <f t="shared" si="6"/>
        <v>45484</v>
      </c>
      <c r="M23" s="53">
        <f t="shared" si="6"/>
        <v>45485</v>
      </c>
      <c r="N23" s="53">
        <f t="shared" si="6"/>
        <v>45486</v>
      </c>
      <c r="O23" s="122">
        <f t="shared" si="6"/>
        <v>45487</v>
      </c>
      <c r="P23" s="51"/>
      <c r="Q23" s="52">
        <f>+W22+1</f>
        <v>45509</v>
      </c>
      <c r="R23" s="53">
        <f t="shared" si="7"/>
        <v>45510</v>
      </c>
      <c r="S23" s="53">
        <f t="shared" si="7"/>
        <v>45511</v>
      </c>
      <c r="T23" s="53">
        <f t="shared" si="7"/>
        <v>45512</v>
      </c>
      <c r="U23" s="53">
        <f t="shared" si="7"/>
        <v>45513</v>
      </c>
      <c r="V23" s="53">
        <f t="shared" si="7"/>
        <v>45514</v>
      </c>
      <c r="W23" s="54">
        <f t="shared" si="7"/>
        <v>45515</v>
      </c>
      <c r="X23" s="51"/>
      <c r="Y23" s="52">
        <f>+AE22+1</f>
        <v>45537</v>
      </c>
      <c r="Z23" s="53">
        <f t="shared" si="8"/>
        <v>45538</v>
      </c>
      <c r="AA23" s="53">
        <f t="shared" si="8"/>
        <v>45539</v>
      </c>
      <c r="AB23" s="53">
        <f t="shared" si="8"/>
        <v>45540</v>
      </c>
      <c r="AC23" s="53">
        <f t="shared" si="8"/>
        <v>45541</v>
      </c>
      <c r="AD23" s="53">
        <f t="shared" si="8"/>
        <v>45542</v>
      </c>
      <c r="AE23" s="54">
        <f t="shared" si="8"/>
        <v>45543</v>
      </c>
      <c r="AF23" s="51"/>
      <c r="AG23" s="60"/>
      <c r="AH23" s="61"/>
      <c r="AI23" s="49"/>
    </row>
    <row r="24" spans="1:38" ht="20.25" thickBot="1" x14ac:dyDescent="0.5">
      <c r="A24" s="38"/>
      <c r="B24" s="38"/>
      <c r="C24" s="38"/>
      <c r="D24" s="38"/>
      <c r="E24" s="38"/>
      <c r="G24" s="159"/>
      <c r="H24" s="51"/>
      <c r="I24" s="52">
        <f>+O23+1</f>
        <v>45488</v>
      </c>
      <c r="J24" s="53">
        <f t="shared" si="6"/>
        <v>45489</v>
      </c>
      <c r="K24" s="53">
        <f t="shared" si="6"/>
        <v>45490</v>
      </c>
      <c r="L24" s="53">
        <f t="shared" si="6"/>
        <v>45491</v>
      </c>
      <c r="M24" s="53">
        <f t="shared" si="6"/>
        <v>45492</v>
      </c>
      <c r="N24" s="53">
        <f t="shared" si="6"/>
        <v>45493</v>
      </c>
      <c r="O24" s="54">
        <f t="shared" si="6"/>
        <v>45494</v>
      </c>
      <c r="P24" s="51"/>
      <c r="Q24" s="52">
        <f>+W23+1</f>
        <v>45516</v>
      </c>
      <c r="R24" s="53">
        <f t="shared" si="7"/>
        <v>45517</v>
      </c>
      <c r="S24" s="53">
        <f t="shared" si="7"/>
        <v>45518</v>
      </c>
      <c r="T24" s="121">
        <f t="shared" si="7"/>
        <v>45519</v>
      </c>
      <c r="U24" s="53">
        <f t="shared" si="7"/>
        <v>45520</v>
      </c>
      <c r="V24" s="53">
        <f t="shared" si="7"/>
        <v>45521</v>
      </c>
      <c r="W24" s="54">
        <f t="shared" si="7"/>
        <v>45522</v>
      </c>
      <c r="X24" s="51"/>
      <c r="Y24" s="52">
        <f>+AE23+1</f>
        <v>45544</v>
      </c>
      <c r="Z24" s="53">
        <f t="shared" si="8"/>
        <v>45545</v>
      </c>
      <c r="AA24" s="53">
        <f t="shared" si="8"/>
        <v>45546</v>
      </c>
      <c r="AB24" s="53">
        <f t="shared" si="8"/>
        <v>45547</v>
      </c>
      <c r="AC24" s="53">
        <f t="shared" si="8"/>
        <v>45548</v>
      </c>
      <c r="AD24" s="53">
        <f t="shared" si="8"/>
        <v>45549</v>
      </c>
      <c r="AE24" s="54">
        <f t="shared" si="8"/>
        <v>45550</v>
      </c>
      <c r="AF24" s="51"/>
      <c r="AG24" s="66"/>
      <c r="AH24" s="67"/>
      <c r="AI24" s="49"/>
    </row>
    <row r="25" spans="1:38" x14ac:dyDescent="0.45">
      <c r="A25" s="38"/>
      <c r="B25" s="38"/>
      <c r="C25" s="38"/>
      <c r="D25" s="38"/>
      <c r="E25" s="38"/>
      <c r="G25" s="159"/>
      <c r="H25" s="51"/>
      <c r="I25" s="52">
        <f>+O24+1</f>
        <v>45495</v>
      </c>
      <c r="J25" s="53">
        <f t="shared" si="6"/>
        <v>45496</v>
      </c>
      <c r="K25" s="53">
        <f t="shared" si="6"/>
        <v>45497</v>
      </c>
      <c r="L25" s="53">
        <f t="shared" si="6"/>
        <v>45498</v>
      </c>
      <c r="M25" s="53">
        <f t="shared" si="6"/>
        <v>45499</v>
      </c>
      <c r="N25" s="53">
        <f t="shared" si="6"/>
        <v>45500</v>
      </c>
      <c r="O25" s="54">
        <f t="shared" si="6"/>
        <v>45501</v>
      </c>
      <c r="P25" s="51"/>
      <c r="Q25" s="52">
        <f>+W24+1</f>
        <v>45523</v>
      </c>
      <c r="R25" s="53">
        <f t="shared" si="7"/>
        <v>45524</v>
      </c>
      <c r="S25" s="53">
        <f t="shared" si="7"/>
        <v>45525</v>
      </c>
      <c r="T25" s="53">
        <f t="shared" si="7"/>
        <v>45526</v>
      </c>
      <c r="U25" s="53">
        <f t="shared" si="7"/>
        <v>45527</v>
      </c>
      <c r="V25" s="53">
        <f t="shared" si="7"/>
        <v>45528</v>
      </c>
      <c r="W25" s="54">
        <f t="shared" si="7"/>
        <v>45529</v>
      </c>
      <c r="X25" s="51"/>
      <c r="Y25" s="52">
        <f>+AE24+1</f>
        <v>45551</v>
      </c>
      <c r="Z25" s="53">
        <f t="shared" si="8"/>
        <v>45552</v>
      </c>
      <c r="AA25" s="53">
        <f t="shared" si="8"/>
        <v>45553</v>
      </c>
      <c r="AB25" s="53">
        <f t="shared" si="8"/>
        <v>45554</v>
      </c>
      <c r="AC25" s="53">
        <f t="shared" si="8"/>
        <v>45555</v>
      </c>
      <c r="AD25" s="53">
        <f t="shared" si="8"/>
        <v>45556</v>
      </c>
      <c r="AE25" s="54">
        <f t="shared" si="8"/>
        <v>45557</v>
      </c>
      <c r="AF25" s="51"/>
      <c r="AG25" s="83" t="s">
        <v>50</v>
      </c>
      <c r="AH25" s="68"/>
      <c r="AI25" s="68"/>
      <c r="AJ25" s="69"/>
      <c r="AL25" s="70"/>
    </row>
    <row r="26" spans="1:38" x14ac:dyDescent="0.45">
      <c r="A26" s="38"/>
      <c r="B26" s="38"/>
      <c r="C26" s="38"/>
      <c r="D26" s="38"/>
      <c r="E26" s="38"/>
      <c r="G26" s="159"/>
      <c r="H26" s="51"/>
      <c r="I26" s="52">
        <f>+O25+1</f>
        <v>45502</v>
      </c>
      <c r="J26" s="53">
        <f t="shared" si="6"/>
        <v>45503</v>
      </c>
      <c r="K26" s="53">
        <f t="shared" si="6"/>
        <v>45504</v>
      </c>
      <c r="L26" s="53">
        <f t="shared" si="6"/>
        <v>45505</v>
      </c>
      <c r="M26" s="53">
        <f t="shared" si="6"/>
        <v>45506</v>
      </c>
      <c r="N26" s="53">
        <f t="shared" si="6"/>
        <v>45507</v>
      </c>
      <c r="O26" s="54">
        <f t="shared" si="6"/>
        <v>45508</v>
      </c>
      <c r="P26" s="51"/>
      <c r="Q26" s="52">
        <f>+W25+1</f>
        <v>45530</v>
      </c>
      <c r="R26" s="53">
        <f t="shared" si="7"/>
        <v>45531</v>
      </c>
      <c r="S26" s="53">
        <f t="shared" si="7"/>
        <v>45532</v>
      </c>
      <c r="T26" s="53">
        <f t="shared" si="7"/>
        <v>45533</v>
      </c>
      <c r="U26" s="53">
        <f t="shared" si="7"/>
        <v>45534</v>
      </c>
      <c r="V26" s="53">
        <f t="shared" si="7"/>
        <v>45535</v>
      </c>
      <c r="W26" s="54">
        <f t="shared" si="7"/>
        <v>45536</v>
      </c>
      <c r="X26" s="51"/>
      <c r="Y26" s="52">
        <f>+AE25+1</f>
        <v>45558</v>
      </c>
      <c r="Z26" s="53">
        <f t="shared" si="8"/>
        <v>45559</v>
      </c>
      <c r="AA26" s="53">
        <f t="shared" si="8"/>
        <v>45560</v>
      </c>
      <c r="AB26" s="53">
        <f t="shared" si="8"/>
        <v>45561</v>
      </c>
      <c r="AC26" s="53">
        <f t="shared" si="8"/>
        <v>45562</v>
      </c>
      <c r="AD26" s="53">
        <f t="shared" si="8"/>
        <v>45563</v>
      </c>
      <c r="AE26" s="54">
        <f t="shared" si="8"/>
        <v>45564</v>
      </c>
      <c r="AF26" s="51"/>
      <c r="AG26" s="151" t="s">
        <v>56</v>
      </c>
      <c r="AH26" s="71" t="s">
        <v>5</v>
      </c>
      <c r="AI26" s="71" t="s">
        <v>6</v>
      </c>
      <c r="AJ26" s="117" t="s">
        <v>0</v>
      </c>
    </row>
    <row r="27" spans="1:38" ht="20.25" thickBot="1" x14ac:dyDescent="0.5">
      <c r="A27" s="38"/>
      <c r="B27" s="38"/>
      <c r="C27" s="38"/>
      <c r="D27" s="38"/>
      <c r="E27" s="38"/>
      <c r="G27" s="159"/>
      <c r="H27" s="51"/>
      <c r="I27" s="56">
        <f>+O26+1</f>
        <v>45509</v>
      </c>
      <c r="J27" s="57">
        <f t="shared" si="6"/>
        <v>45510</v>
      </c>
      <c r="K27" s="57">
        <f t="shared" si="6"/>
        <v>45511</v>
      </c>
      <c r="L27" s="57">
        <f t="shared" si="6"/>
        <v>45512</v>
      </c>
      <c r="M27" s="57">
        <f t="shared" si="6"/>
        <v>45513</v>
      </c>
      <c r="N27" s="57">
        <f t="shared" si="6"/>
        <v>45514</v>
      </c>
      <c r="O27" s="58">
        <f t="shared" si="6"/>
        <v>45515</v>
      </c>
      <c r="P27" s="51"/>
      <c r="Q27" s="56">
        <f>+W26+1</f>
        <v>45537</v>
      </c>
      <c r="R27" s="57">
        <f t="shared" si="7"/>
        <v>45538</v>
      </c>
      <c r="S27" s="57">
        <f t="shared" si="7"/>
        <v>45539</v>
      </c>
      <c r="T27" s="57">
        <f t="shared" si="7"/>
        <v>45540</v>
      </c>
      <c r="U27" s="57">
        <f t="shared" si="7"/>
        <v>45541</v>
      </c>
      <c r="V27" s="57">
        <f t="shared" si="7"/>
        <v>45542</v>
      </c>
      <c r="W27" s="58">
        <f t="shared" si="7"/>
        <v>45543</v>
      </c>
      <c r="X27" s="51"/>
      <c r="Y27" s="56">
        <f>+AE26+1</f>
        <v>45565</v>
      </c>
      <c r="Z27" s="57">
        <f t="shared" si="8"/>
        <v>45566</v>
      </c>
      <c r="AA27" s="57">
        <f t="shared" si="8"/>
        <v>45567</v>
      </c>
      <c r="AB27" s="57">
        <f t="shared" si="8"/>
        <v>45568</v>
      </c>
      <c r="AC27" s="57">
        <f t="shared" si="8"/>
        <v>45569</v>
      </c>
      <c r="AD27" s="57">
        <f t="shared" si="8"/>
        <v>45570</v>
      </c>
      <c r="AE27" s="58">
        <f t="shared" si="8"/>
        <v>45571</v>
      </c>
      <c r="AF27" s="51"/>
      <c r="AG27" s="152"/>
      <c r="AH27" s="72">
        <v>45293</v>
      </c>
      <c r="AI27" s="72">
        <v>45294</v>
      </c>
      <c r="AJ27" s="73">
        <v>2</v>
      </c>
    </row>
    <row r="28" spans="1:38" ht="20.25" thickBot="1" x14ac:dyDescent="0.5">
      <c r="A28" s="38"/>
      <c r="B28" s="38"/>
      <c r="C28" s="38"/>
      <c r="D28" s="38"/>
      <c r="E28" s="38"/>
      <c r="G28" s="159"/>
      <c r="H28" s="51"/>
      <c r="I28" s="59"/>
      <c r="J28" s="59"/>
      <c r="K28" s="59"/>
      <c r="L28" s="59"/>
      <c r="M28" s="59"/>
      <c r="N28" s="59"/>
      <c r="O28" s="59"/>
      <c r="P28" s="51"/>
      <c r="Q28" s="59"/>
      <c r="R28" s="59"/>
      <c r="S28" s="59"/>
      <c r="T28" s="59"/>
      <c r="U28" s="59"/>
      <c r="V28" s="59"/>
      <c r="W28" s="59"/>
      <c r="X28" s="51"/>
      <c r="Y28" s="59"/>
      <c r="Z28" s="59"/>
      <c r="AA28" s="59"/>
      <c r="AB28" s="59"/>
      <c r="AC28" s="59"/>
      <c r="AD28" s="59"/>
      <c r="AE28" s="59"/>
      <c r="AF28" s="51"/>
      <c r="AG28" s="152"/>
      <c r="AH28" s="72">
        <v>45363</v>
      </c>
      <c r="AI28" s="72">
        <v>45364</v>
      </c>
      <c r="AJ28" s="73">
        <v>2</v>
      </c>
    </row>
    <row r="29" spans="1:38" x14ac:dyDescent="0.45">
      <c r="A29" s="38"/>
      <c r="B29" s="38"/>
      <c r="C29" s="38"/>
      <c r="D29" s="38"/>
      <c r="E29" s="38"/>
      <c r="G29" s="159"/>
      <c r="H29" s="51"/>
      <c r="I29" s="154">
        <f>DATE($G$2,10,1)</f>
        <v>45566</v>
      </c>
      <c r="J29" s="155"/>
      <c r="K29" s="155"/>
      <c r="L29" s="155"/>
      <c r="M29" s="155"/>
      <c r="N29" s="155"/>
      <c r="O29" s="156"/>
      <c r="P29" s="51"/>
      <c r="Q29" s="154">
        <f>DATE($G$2,11,1)</f>
        <v>45597</v>
      </c>
      <c r="R29" s="155"/>
      <c r="S29" s="155"/>
      <c r="T29" s="155"/>
      <c r="U29" s="155"/>
      <c r="V29" s="155"/>
      <c r="W29" s="156"/>
      <c r="X29" s="51"/>
      <c r="Y29" s="154">
        <f>DATE($G$2,12,1)</f>
        <v>45627</v>
      </c>
      <c r="Z29" s="155"/>
      <c r="AA29" s="155"/>
      <c r="AB29" s="155"/>
      <c r="AC29" s="155"/>
      <c r="AD29" s="155"/>
      <c r="AE29" s="156"/>
      <c r="AF29" s="51"/>
      <c r="AG29" s="152"/>
      <c r="AH29" s="72">
        <v>45352</v>
      </c>
      <c r="AI29" s="72">
        <v>45352</v>
      </c>
      <c r="AJ29" s="73">
        <v>0.5</v>
      </c>
    </row>
    <row r="30" spans="1:38" s="50" customFormat="1" x14ac:dyDescent="0.45">
      <c r="A30" s="38"/>
      <c r="B30" s="38"/>
      <c r="C30" s="38"/>
      <c r="D30" s="38"/>
      <c r="E30" s="38"/>
      <c r="G30" s="159"/>
      <c r="H30" s="43"/>
      <c r="I30" s="44" t="s">
        <v>34</v>
      </c>
      <c r="J30" s="45" t="s">
        <v>35</v>
      </c>
      <c r="K30" s="45" t="s">
        <v>35</v>
      </c>
      <c r="L30" s="45" t="s">
        <v>36</v>
      </c>
      <c r="M30" s="45" t="s">
        <v>37</v>
      </c>
      <c r="N30" s="45" t="s">
        <v>38</v>
      </c>
      <c r="O30" s="46" t="s">
        <v>39</v>
      </c>
      <c r="P30" s="43"/>
      <c r="Q30" s="44" t="s">
        <v>34</v>
      </c>
      <c r="R30" s="45" t="s">
        <v>35</v>
      </c>
      <c r="S30" s="45" t="s">
        <v>35</v>
      </c>
      <c r="T30" s="45" t="s">
        <v>36</v>
      </c>
      <c r="U30" s="45" t="s">
        <v>37</v>
      </c>
      <c r="V30" s="45" t="s">
        <v>38</v>
      </c>
      <c r="W30" s="46" t="s">
        <v>39</v>
      </c>
      <c r="X30" s="43"/>
      <c r="Y30" s="44" t="s">
        <v>34</v>
      </c>
      <c r="Z30" s="45" t="s">
        <v>35</v>
      </c>
      <c r="AA30" s="45" t="s">
        <v>35</v>
      </c>
      <c r="AB30" s="45" t="s">
        <v>36</v>
      </c>
      <c r="AC30" s="45" t="s">
        <v>37</v>
      </c>
      <c r="AD30" s="45" t="s">
        <v>38</v>
      </c>
      <c r="AE30" s="46" t="s">
        <v>39</v>
      </c>
      <c r="AF30" s="43"/>
      <c r="AG30" s="152"/>
      <c r="AH30" s="72">
        <v>45365</v>
      </c>
      <c r="AI30" s="72">
        <v>45365</v>
      </c>
      <c r="AJ30" s="73">
        <v>1</v>
      </c>
    </row>
    <row r="31" spans="1:38" x14ac:dyDescent="0.45">
      <c r="A31" s="38"/>
      <c r="B31" s="38"/>
      <c r="C31" s="38"/>
      <c r="D31" s="38"/>
      <c r="E31" s="38"/>
      <c r="G31" s="159"/>
      <c r="H31" s="51"/>
      <c r="I31" s="52">
        <f>DATE($G$2,MONTH(I29),1-MOD(6+WEEKDAY(I29)-1,7))</f>
        <v>45565</v>
      </c>
      <c r="J31" s="53">
        <f t="shared" ref="J31:O35" si="9">+I31+1</f>
        <v>45566</v>
      </c>
      <c r="K31" s="53">
        <f t="shared" si="9"/>
        <v>45567</v>
      </c>
      <c r="L31" s="53">
        <f t="shared" si="9"/>
        <v>45568</v>
      </c>
      <c r="M31" s="53">
        <f t="shared" si="9"/>
        <v>45569</v>
      </c>
      <c r="N31" s="53">
        <f t="shared" si="9"/>
        <v>45570</v>
      </c>
      <c r="O31" s="54">
        <f t="shared" si="9"/>
        <v>45571</v>
      </c>
      <c r="P31" s="51"/>
      <c r="Q31" s="52">
        <f>DATE($G$2,MONTH(Q29),1-MOD(6+WEEKDAY(Q29)-1,7))</f>
        <v>45593</v>
      </c>
      <c r="R31" s="53">
        <f t="shared" ref="R31:W35" si="10">+Q31+1</f>
        <v>45594</v>
      </c>
      <c r="S31" s="53">
        <f t="shared" si="10"/>
        <v>45595</v>
      </c>
      <c r="T31" s="53">
        <f t="shared" si="10"/>
        <v>45596</v>
      </c>
      <c r="U31" s="121">
        <f t="shared" si="10"/>
        <v>45597</v>
      </c>
      <c r="V31" s="53">
        <f t="shared" si="10"/>
        <v>45598</v>
      </c>
      <c r="W31" s="54">
        <f t="shared" si="10"/>
        <v>45599</v>
      </c>
      <c r="X31" s="51"/>
      <c r="Y31" s="52">
        <f>DATE($G$2,MONTH(Y29),1-MOD(6+WEEKDAY(Y29)-1,7))</f>
        <v>45621</v>
      </c>
      <c r="Z31" s="53">
        <f t="shared" ref="Z31:AE35" si="11">+Y31+1</f>
        <v>45622</v>
      </c>
      <c r="AA31" s="53">
        <f t="shared" si="11"/>
        <v>45623</v>
      </c>
      <c r="AB31" s="53">
        <f t="shared" si="11"/>
        <v>45624</v>
      </c>
      <c r="AC31" s="53">
        <f t="shared" si="11"/>
        <v>45625</v>
      </c>
      <c r="AD31" s="53">
        <f t="shared" si="11"/>
        <v>45626</v>
      </c>
      <c r="AE31" s="54">
        <f t="shared" si="11"/>
        <v>45627</v>
      </c>
      <c r="AF31" s="51"/>
      <c r="AG31" s="152"/>
      <c r="AH31" s="72">
        <v>45394</v>
      </c>
      <c r="AI31" s="72">
        <v>45394</v>
      </c>
      <c r="AJ31" s="73">
        <v>0.5</v>
      </c>
    </row>
    <row r="32" spans="1:38" x14ac:dyDescent="0.45">
      <c r="A32" s="38"/>
      <c r="B32" s="38"/>
      <c r="C32" s="38"/>
      <c r="D32" s="38"/>
      <c r="E32" s="38"/>
      <c r="G32" s="159"/>
      <c r="H32" s="51"/>
      <c r="I32" s="52">
        <f>+O31+1</f>
        <v>45572</v>
      </c>
      <c r="J32" s="53">
        <f t="shared" si="9"/>
        <v>45573</v>
      </c>
      <c r="K32" s="53">
        <f t="shared" si="9"/>
        <v>45574</v>
      </c>
      <c r="L32" s="53">
        <f t="shared" si="9"/>
        <v>45575</v>
      </c>
      <c r="M32" s="53">
        <f t="shared" si="9"/>
        <v>45576</v>
      </c>
      <c r="N32" s="53">
        <f t="shared" si="9"/>
        <v>45577</v>
      </c>
      <c r="O32" s="54">
        <f t="shared" si="9"/>
        <v>45578</v>
      </c>
      <c r="P32" s="51"/>
      <c r="Q32" s="52">
        <f>+W31+1</f>
        <v>45600</v>
      </c>
      <c r="R32" s="53">
        <f t="shared" si="10"/>
        <v>45601</v>
      </c>
      <c r="S32" s="53">
        <f t="shared" si="10"/>
        <v>45602</v>
      </c>
      <c r="T32" s="53">
        <f t="shared" si="10"/>
        <v>45603</v>
      </c>
      <c r="U32" s="53">
        <f t="shared" si="10"/>
        <v>45604</v>
      </c>
      <c r="V32" s="53">
        <f t="shared" si="10"/>
        <v>45605</v>
      </c>
      <c r="W32" s="54">
        <f t="shared" si="10"/>
        <v>45606</v>
      </c>
      <c r="X32" s="51"/>
      <c r="Y32" s="52">
        <f>+AE31+1</f>
        <v>45628</v>
      </c>
      <c r="Z32" s="53">
        <f t="shared" si="11"/>
        <v>45629</v>
      </c>
      <c r="AA32" s="53">
        <f t="shared" si="11"/>
        <v>45630</v>
      </c>
      <c r="AB32" s="53">
        <f t="shared" si="11"/>
        <v>45631</v>
      </c>
      <c r="AC32" s="53">
        <f t="shared" si="11"/>
        <v>45632</v>
      </c>
      <c r="AD32" s="53">
        <f t="shared" si="11"/>
        <v>45633</v>
      </c>
      <c r="AE32" s="54">
        <f t="shared" si="11"/>
        <v>45634</v>
      </c>
      <c r="AF32" s="51"/>
      <c r="AG32" s="152"/>
      <c r="AH32" s="72">
        <v>45422</v>
      </c>
      <c r="AI32" s="72">
        <v>45422</v>
      </c>
      <c r="AJ32" s="73">
        <v>1</v>
      </c>
    </row>
    <row r="33" spans="1:37" x14ac:dyDescent="0.45">
      <c r="C33" s="38"/>
      <c r="D33" s="38"/>
      <c r="E33" s="38"/>
      <c r="G33" s="159"/>
      <c r="H33" s="51"/>
      <c r="I33" s="52">
        <f>+O32+1</f>
        <v>45579</v>
      </c>
      <c r="J33" s="53">
        <f t="shared" si="9"/>
        <v>45580</v>
      </c>
      <c r="K33" s="53">
        <f t="shared" si="9"/>
        <v>45581</v>
      </c>
      <c r="L33" s="53">
        <f t="shared" si="9"/>
        <v>45582</v>
      </c>
      <c r="M33" s="53">
        <f t="shared" si="9"/>
        <v>45583</v>
      </c>
      <c r="N33" s="53">
        <f t="shared" si="9"/>
        <v>45584</v>
      </c>
      <c r="O33" s="54">
        <f t="shared" si="9"/>
        <v>45585</v>
      </c>
      <c r="P33" s="51"/>
      <c r="Q33" s="120">
        <f>+W32+1</f>
        <v>45607</v>
      </c>
      <c r="R33" s="53">
        <f t="shared" si="10"/>
        <v>45608</v>
      </c>
      <c r="S33" s="53">
        <f t="shared" si="10"/>
        <v>45609</v>
      </c>
      <c r="T33" s="53">
        <f t="shared" si="10"/>
        <v>45610</v>
      </c>
      <c r="U33" s="53">
        <f t="shared" si="10"/>
        <v>45611</v>
      </c>
      <c r="V33" s="53">
        <f t="shared" si="10"/>
        <v>45612</v>
      </c>
      <c r="W33" s="54">
        <f t="shared" si="10"/>
        <v>45613</v>
      </c>
      <c r="X33" s="51"/>
      <c r="Y33" s="52">
        <f>+AE32+1</f>
        <v>45635</v>
      </c>
      <c r="Z33" s="53">
        <f t="shared" si="11"/>
        <v>45636</v>
      </c>
      <c r="AA33" s="53">
        <f t="shared" si="11"/>
        <v>45637</v>
      </c>
      <c r="AB33" s="53">
        <f t="shared" si="11"/>
        <v>45638</v>
      </c>
      <c r="AC33" s="53">
        <f t="shared" si="11"/>
        <v>45639</v>
      </c>
      <c r="AD33" s="53">
        <f t="shared" si="11"/>
        <v>45640</v>
      </c>
      <c r="AE33" s="54">
        <f t="shared" si="11"/>
        <v>45641</v>
      </c>
      <c r="AF33" s="51"/>
      <c r="AG33" s="152"/>
      <c r="AH33" s="72">
        <v>45448</v>
      </c>
      <c r="AI33" s="72">
        <v>45448</v>
      </c>
      <c r="AJ33" s="73">
        <v>1</v>
      </c>
    </row>
    <row r="34" spans="1:37" x14ac:dyDescent="0.45">
      <c r="C34" s="38"/>
      <c r="D34" s="38"/>
      <c r="E34" s="38"/>
      <c r="G34" s="159"/>
      <c r="H34" s="51"/>
      <c r="I34" s="52">
        <f>+O33+1</f>
        <v>45586</v>
      </c>
      <c r="J34" s="53">
        <f t="shared" si="9"/>
        <v>45587</v>
      </c>
      <c r="K34" s="53">
        <f t="shared" si="9"/>
        <v>45588</v>
      </c>
      <c r="L34" s="53">
        <f t="shared" si="9"/>
        <v>45589</v>
      </c>
      <c r="M34" s="53">
        <f t="shared" si="9"/>
        <v>45590</v>
      </c>
      <c r="N34" s="53">
        <f t="shared" si="9"/>
        <v>45591</v>
      </c>
      <c r="O34" s="54">
        <f t="shared" si="9"/>
        <v>45592</v>
      </c>
      <c r="P34" s="51"/>
      <c r="Q34" s="52">
        <f>+W33+1</f>
        <v>45614</v>
      </c>
      <c r="R34" s="53">
        <f t="shared" si="10"/>
        <v>45615</v>
      </c>
      <c r="S34" s="53">
        <f t="shared" si="10"/>
        <v>45616</v>
      </c>
      <c r="T34" s="53">
        <f t="shared" si="10"/>
        <v>45617</v>
      </c>
      <c r="U34" s="53">
        <f t="shared" si="10"/>
        <v>45618</v>
      </c>
      <c r="V34" s="53">
        <f t="shared" si="10"/>
        <v>45619</v>
      </c>
      <c r="W34" s="54">
        <f t="shared" si="10"/>
        <v>45620</v>
      </c>
      <c r="X34" s="51"/>
      <c r="Y34" s="52">
        <f>+AE33+1</f>
        <v>45642</v>
      </c>
      <c r="Z34" s="53">
        <f t="shared" si="11"/>
        <v>45643</v>
      </c>
      <c r="AA34" s="53">
        <f t="shared" si="11"/>
        <v>45644</v>
      </c>
      <c r="AB34" s="53">
        <f t="shared" si="11"/>
        <v>45645</v>
      </c>
      <c r="AC34" s="53">
        <f t="shared" si="11"/>
        <v>45646</v>
      </c>
      <c r="AD34" s="53">
        <f t="shared" si="11"/>
        <v>45647</v>
      </c>
      <c r="AE34" s="54">
        <f t="shared" si="11"/>
        <v>45648</v>
      </c>
      <c r="AF34" s="51"/>
      <c r="AG34" s="152"/>
      <c r="AH34" s="72"/>
      <c r="AI34" s="72"/>
      <c r="AJ34" s="73">
        <v>0</v>
      </c>
    </row>
    <row r="35" spans="1:37" x14ac:dyDescent="0.25">
      <c r="G35" s="159"/>
      <c r="H35" s="51"/>
      <c r="I35" s="52">
        <f>+O34+1</f>
        <v>45593</v>
      </c>
      <c r="J35" s="53">
        <f t="shared" si="9"/>
        <v>45594</v>
      </c>
      <c r="K35" s="53">
        <f t="shared" si="9"/>
        <v>45595</v>
      </c>
      <c r="L35" s="53">
        <f t="shared" si="9"/>
        <v>45596</v>
      </c>
      <c r="M35" s="53">
        <f t="shared" si="9"/>
        <v>45597</v>
      </c>
      <c r="N35" s="53">
        <f t="shared" si="9"/>
        <v>45598</v>
      </c>
      <c r="O35" s="54">
        <f t="shared" si="9"/>
        <v>45599</v>
      </c>
      <c r="P35" s="51"/>
      <c r="Q35" s="52">
        <f>+W34+1</f>
        <v>45621</v>
      </c>
      <c r="R35" s="53">
        <f t="shared" si="10"/>
        <v>45622</v>
      </c>
      <c r="S35" s="53">
        <f t="shared" si="10"/>
        <v>45623</v>
      </c>
      <c r="T35" s="53">
        <f t="shared" si="10"/>
        <v>45624</v>
      </c>
      <c r="U35" s="53">
        <f t="shared" si="10"/>
        <v>45625</v>
      </c>
      <c r="V35" s="53">
        <f t="shared" si="10"/>
        <v>45626</v>
      </c>
      <c r="W35" s="54">
        <f t="shared" si="10"/>
        <v>45627</v>
      </c>
      <c r="X35" s="51"/>
      <c r="Y35" s="52">
        <f>+AE34+1</f>
        <v>45649</v>
      </c>
      <c r="Z35" s="53">
        <f t="shared" si="11"/>
        <v>45650</v>
      </c>
      <c r="AA35" s="121">
        <f t="shared" si="11"/>
        <v>45651</v>
      </c>
      <c r="AB35" s="53">
        <f t="shared" si="11"/>
        <v>45652</v>
      </c>
      <c r="AC35" s="53">
        <f t="shared" si="11"/>
        <v>45653</v>
      </c>
      <c r="AD35" s="53">
        <f t="shared" si="11"/>
        <v>45654</v>
      </c>
      <c r="AE35" s="54">
        <f t="shared" si="11"/>
        <v>45655</v>
      </c>
      <c r="AF35" s="51"/>
      <c r="AG35" s="152"/>
      <c r="AH35" s="72"/>
      <c r="AI35" s="72"/>
      <c r="AJ35" s="73">
        <v>0</v>
      </c>
    </row>
    <row r="36" spans="1:37" ht="20.25" thickBot="1" x14ac:dyDescent="0.3">
      <c r="G36" s="160"/>
      <c r="H36" s="51"/>
      <c r="I36" s="56"/>
      <c r="J36" s="57"/>
      <c r="K36" s="57"/>
      <c r="L36" s="57"/>
      <c r="M36" s="57"/>
      <c r="N36" s="57"/>
      <c r="O36" s="58"/>
      <c r="P36" s="51"/>
      <c r="Q36" s="56"/>
      <c r="R36" s="57"/>
      <c r="S36" s="57"/>
      <c r="T36" s="57"/>
      <c r="U36" s="57"/>
      <c r="V36" s="57"/>
      <c r="W36" s="58"/>
      <c r="X36" s="51"/>
      <c r="Y36" s="56">
        <f>+AE35+1</f>
        <v>45656</v>
      </c>
      <c r="Z36" s="57">
        <f>+Y36+1</f>
        <v>45657</v>
      </c>
      <c r="AA36" s="57"/>
      <c r="AB36" s="57"/>
      <c r="AC36" s="57"/>
      <c r="AD36" s="57"/>
      <c r="AE36" s="58"/>
      <c r="AF36" s="51"/>
      <c r="AG36" s="153"/>
      <c r="AH36" s="74"/>
      <c r="AI36" s="74"/>
      <c r="AJ36" s="75">
        <v>0</v>
      </c>
    </row>
    <row r="37" spans="1:37" x14ac:dyDescent="0.25">
      <c r="G37" s="39"/>
      <c r="I37" s="40"/>
      <c r="J37" s="40"/>
      <c r="K37" s="40"/>
      <c r="L37" s="40"/>
      <c r="M37" s="40"/>
      <c r="N37" s="40"/>
      <c r="O37" s="40"/>
      <c r="Q37" s="40"/>
      <c r="R37" s="40"/>
      <c r="S37" s="40"/>
      <c r="T37" s="40"/>
      <c r="U37" s="40"/>
      <c r="V37" s="40"/>
      <c r="W37" s="40"/>
      <c r="Y37" s="40"/>
      <c r="Z37" s="40"/>
      <c r="AA37" s="40"/>
      <c r="AB37" s="40"/>
      <c r="AC37" s="40"/>
      <c r="AD37" s="40"/>
      <c r="AE37" s="40"/>
    </row>
    <row r="38" spans="1:37" x14ac:dyDescent="0.45">
      <c r="A38" s="38"/>
      <c r="B38" s="38"/>
      <c r="G38" s="39"/>
      <c r="I38" s="40"/>
      <c r="J38" s="40"/>
      <c r="K38" s="40"/>
      <c r="L38" s="40"/>
      <c r="M38" s="40"/>
      <c r="N38" s="40"/>
      <c r="O38" s="40"/>
      <c r="Q38" s="40"/>
      <c r="R38" s="40"/>
      <c r="S38" s="40"/>
      <c r="T38" s="40"/>
      <c r="U38" s="40"/>
      <c r="V38" s="40"/>
      <c r="W38" s="40"/>
      <c r="Y38" s="40"/>
      <c r="Z38" s="40"/>
      <c r="AA38" s="40"/>
      <c r="AB38" s="40"/>
      <c r="AC38" s="40"/>
      <c r="AD38" s="40"/>
      <c r="AE38" s="40"/>
    </row>
    <row r="39" spans="1:37" x14ac:dyDescent="0.45">
      <c r="A39" s="38"/>
      <c r="B39" s="38"/>
      <c r="G39" s="39"/>
      <c r="I39" s="40"/>
      <c r="J39" s="40"/>
      <c r="K39" s="40"/>
      <c r="L39" s="40"/>
      <c r="M39" s="40"/>
      <c r="N39" s="40"/>
      <c r="O39" s="40"/>
      <c r="Q39" s="40"/>
      <c r="R39" s="40"/>
      <c r="S39" s="40"/>
      <c r="T39" s="40"/>
      <c r="U39" s="40"/>
      <c r="V39" s="40"/>
      <c r="W39" s="40"/>
      <c r="Y39" s="40"/>
      <c r="Z39" s="40"/>
      <c r="AA39" s="40"/>
      <c r="AB39" s="40"/>
      <c r="AC39" s="40"/>
      <c r="AD39" s="40"/>
      <c r="AE39" s="40"/>
    </row>
    <row r="40" spans="1:37" x14ac:dyDescent="0.25">
      <c r="G40" s="39"/>
      <c r="I40" s="40"/>
      <c r="J40" s="40"/>
      <c r="K40" s="40"/>
      <c r="L40" s="40"/>
      <c r="M40" s="40"/>
      <c r="N40" s="40"/>
      <c r="O40" s="40"/>
      <c r="Q40" s="40"/>
      <c r="R40" s="40"/>
      <c r="S40" s="40"/>
      <c r="T40" s="40"/>
      <c r="U40" s="40"/>
      <c r="V40" s="40"/>
      <c r="W40" s="40"/>
      <c r="Y40" s="40"/>
      <c r="Z40" s="40"/>
      <c r="AA40" s="40"/>
      <c r="AB40" s="40"/>
      <c r="AC40" s="40"/>
      <c r="AD40" s="40"/>
      <c r="AE40" s="40"/>
    </row>
    <row r="41" spans="1:37" x14ac:dyDescent="0.25">
      <c r="G41" s="39"/>
      <c r="I41" s="40"/>
      <c r="J41" s="40"/>
      <c r="K41" s="40"/>
      <c r="L41" s="40"/>
      <c r="M41" s="40"/>
      <c r="N41" s="40"/>
      <c r="O41" s="40"/>
      <c r="Q41" s="40"/>
      <c r="R41" s="40"/>
      <c r="S41" s="40"/>
      <c r="T41" s="40"/>
      <c r="U41" s="40"/>
      <c r="V41" s="40"/>
      <c r="W41" s="40"/>
      <c r="Y41" s="40"/>
      <c r="Z41" s="40"/>
      <c r="AA41" s="40"/>
      <c r="AB41" s="40"/>
      <c r="AC41" s="40"/>
      <c r="AD41" s="40"/>
      <c r="AE41" s="40"/>
    </row>
    <row r="42" spans="1:37" x14ac:dyDescent="0.25">
      <c r="G42" s="39"/>
      <c r="I42" s="40">
        <f>+O35+1</f>
        <v>45600</v>
      </c>
      <c r="J42" s="40">
        <f t="shared" ref="J42:O42" si="12">+I42+1</f>
        <v>45601</v>
      </c>
      <c r="K42" s="40">
        <f t="shared" si="12"/>
        <v>45602</v>
      </c>
      <c r="L42" s="40">
        <f t="shared" si="12"/>
        <v>45603</v>
      </c>
      <c r="M42" s="40">
        <f t="shared" si="12"/>
        <v>45604</v>
      </c>
      <c r="N42" s="40">
        <f t="shared" si="12"/>
        <v>45605</v>
      </c>
      <c r="O42" s="40">
        <f t="shared" si="12"/>
        <v>45606</v>
      </c>
      <c r="Q42" s="40">
        <f>+W35+1</f>
        <v>45628</v>
      </c>
      <c r="R42" s="40">
        <f t="shared" ref="R42:W42" si="13">+Q42+1</f>
        <v>45629</v>
      </c>
      <c r="S42" s="40">
        <f t="shared" si="13"/>
        <v>45630</v>
      </c>
      <c r="T42" s="40">
        <f t="shared" si="13"/>
        <v>45631</v>
      </c>
      <c r="U42" s="40">
        <f t="shared" si="13"/>
        <v>45632</v>
      </c>
      <c r="V42" s="40">
        <f t="shared" si="13"/>
        <v>45633</v>
      </c>
      <c r="W42" s="40">
        <f t="shared" si="13"/>
        <v>45634</v>
      </c>
      <c r="AA42" s="40">
        <f>+Z36+1</f>
        <v>45658</v>
      </c>
      <c r="AB42" s="40">
        <f>+AA42+1</f>
        <v>45659</v>
      </c>
      <c r="AC42" s="40">
        <f>+AB42+1</f>
        <v>45660</v>
      </c>
      <c r="AD42" s="40">
        <f>+AC42+1</f>
        <v>45661</v>
      </c>
      <c r="AE42" s="40">
        <f>+AD42+1</f>
        <v>45662</v>
      </c>
    </row>
    <row r="44" spans="1:37" x14ac:dyDescent="0.25">
      <c r="AK44" s="42"/>
    </row>
  </sheetData>
  <dataConsolidate/>
  <mergeCells count="15">
    <mergeCell ref="B1:E2"/>
    <mergeCell ref="G2:G36"/>
    <mergeCell ref="I2:O2"/>
    <mergeCell ref="Q2:W2"/>
    <mergeCell ref="Y2:AE2"/>
    <mergeCell ref="I11:O11"/>
    <mergeCell ref="Q11:W11"/>
    <mergeCell ref="Y11:AE11"/>
    <mergeCell ref="I20:O20"/>
    <mergeCell ref="Q20:W20"/>
    <mergeCell ref="AG26:AG36"/>
    <mergeCell ref="Y20:AE20"/>
    <mergeCell ref="I29:O29"/>
    <mergeCell ref="Q29:W29"/>
    <mergeCell ref="Y29:AE29"/>
  </mergeCells>
  <conditionalFormatting sqref="I4:O9">
    <cfRule type="expression" dxfId="45" priority="2" stopIfTrue="1">
      <formula>MONTH(I4)&lt;&gt;MONTH($I$2)</formula>
    </cfRule>
  </conditionalFormatting>
  <conditionalFormatting sqref="I13:O18">
    <cfRule type="expression" dxfId="44" priority="11" stopIfTrue="1">
      <formula>MONTH(I13)&lt;&gt;MONTH($I$11)</formula>
    </cfRule>
  </conditionalFormatting>
  <conditionalFormatting sqref="I22:O27">
    <cfRule type="expression" dxfId="43" priority="8" stopIfTrue="1">
      <formula>MONTH(I22)&lt;&gt;MONTH($I$20)</formula>
    </cfRule>
  </conditionalFormatting>
  <conditionalFormatting sqref="I31:O42">
    <cfRule type="expression" dxfId="42" priority="5" stopIfTrue="1">
      <formula>MONTH(I31)&lt;&gt;MONTH($I$29)</formula>
    </cfRule>
  </conditionalFormatting>
  <conditionalFormatting sqref="Q4:W9">
    <cfRule type="expression" dxfId="41" priority="1" stopIfTrue="1">
      <formula>MONTH(Q4)&lt;&gt;MONTH($Q$2)</formula>
    </cfRule>
  </conditionalFormatting>
  <conditionalFormatting sqref="Q13:W18">
    <cfRule type="expression" dxfId="40" priority="10" stopIfTrue="1">
      <formula>MONTH(Q13)&lt;&gt;MONTH($Q$11)</formula>
    </cfRule>
  </conditionalFormatting>
  <conditionalFormatting sqref="Q22:W27">
    <cfRule type="expression" dxfId="39" priority="7" stopIfTrue="1">
      <formula>MONTH(Q22)&lt;&gt;MONTH($Q$20)</formula>
    </cfRule>
  </conditionalFormatting>
  <conditionalFormatting sqref="Q31:W42">
    <cfRule type="expression" dxfId="38" priority="4" stopIfTrue="1">
      <formula>MONTH(Q31)&lt;&gt;MONTH($Q$29)</formula>
    </cfRule>
  </conditionalFormatting>
  <conditionalFormatting sqref="Y4:AE9">
    <cfRule type="expression" dxfId="37" priority="12" stopIfTrue="1">
      <formula>MONTH(Y4)&lt;&gt;MONTH($Y$2)</formula>
    </cfRule>
  </conditionalFormatting>
  <conditionalFormatting sqref="Y13:AE18">
    <cfRule type="expression" dxfId="36" priority="9" stopIfTrue="1">
      <formula>MONTH(Y13)&lt;&gt;MONTH($Y$11)</formula>
    </cfRule>
  </conditionalFormatting>
  <conditionalFormatting sqref="Y22:AE27">
    <cfRule type="expression" dxfId="35" priority="6" stopIfTrue="1">
      <formula>MONTH(Y22)&lt;&gt;MONTH($Y$20)</formula>
    </cfRule>
  </conditionalFormatting>
  <conditionalFormatting sqref="AA42:AE42 Y31:AE41">
    <cfRule type="expression" dxfId="34" priority="3" stopIfTrue="1">
      <formula>MONTH(Y31)&lt;&gt;MONTH($Y$29)</formula>
    </cfRule>
  </conditionalFormatting>
  <conditionalFormatting sqref="Y4:AE9 I13:O18 Q13:W18 Y13:AE18 I22:O27 Q22:W27 Y22:AE27 I31:O42 Q31:W42 I4:O9 Q4:W9 AA42:AE42 Y31:AE41">
    <cfRule type="cellIs" dxfId="33" priority="574" operator="equal">
      <formula>$AH$3</formula>
    </cfRule>
    <cfRule type="cellIs" dxfId="32" priority="575" operator="equal">
      <formula>#REF!</formula>
    </cfRule>
    <cfRule type="cellIs" dxfId="31" priority="576" operator="equal">
      <formula>#REF!</formula>
    </cfRule>
    <cfRule type="cellIs" dxfId="30" priority="577" operator="equal">
      <formula>$AH$4</formula>
    </cfRule>
    <cfRule type="cellIs" dxfId="29" priority="578" operator="equal">
      <formula>$AH$5</formula>
    </cfRule>
    <cfRule type="cellIs" dxfId="28" priority="579" operator="equal">
      <formula>$AH$6</formula>
    </cfRule>
    <cfRule type="cellIs" dxfId="27" priority="580" operator="equal">
      <formula>#REF!</formula>
    </cfRule>
    <cfRule type="cellIs" dxfId="26" priority="581" operator="equal">
      <formula>$AH$7</formula>
    </cfRule>
    <cfRule type="cellIs" dxfId="25" priority="582" operator="equal">
      <formula>#REF!</formula>
    </cfRule>
    <cfRule type="cellIs" dxfId="24" priority="583" operator="equal">
      <formula>#REF!</formula>
    </cfRule>
    <cfRule type="cellIs" dxfId="23" priority="584" operator="equal">
      <formula>#REF!</formula>
    </cfRule>
    <cfRule type="cellIs" dxfId="22" priority="585" operator="equal">
      <formula>#REF!</formula>
    </cfRule>
    <cfRule type="cellIs" dxfId="21" priority="586" operator="equal">
      <formula>#REF!</formula>
    </cfRule>
    <cfRule type="cellIs" dxfId="20" priority="587" operator="equal">
      <formula>#REF!</formula>
    </cfRule>
    <cfRule type="cellIs" dxfId="19" priority="588" operator="equal">
      <formula>$AH$8</formula>
    </cfRule>
    <cfRule type="cellIs" dxfId="18" priority="589" operator="equal">
      <formula>#REF!</formula>
    </cfRule>
    <cfRule type="cellIs" dxfId="17" priority="590" operator="equal">
      <formula>$AH$9</formula>
    </cfRule>
    <cfRule type="cellIs" dxfId="16" priority="591" operator="equal">
      <formula>#REF!</formula>
    </cfRule>
    <cfRule type="cellIs" dxfId="15" priority="592" operator="equal">
      <formula>$AH$10</formula>
    </cfRule>
    <cfRule type="cellIs" dxfId="14" priority="593" operator="equal">
      <formula>$AH$11</formula>
    </cfRule>
    <cfRule type="cellIs" dxfId="13" priority="594" operator="equal">
      <formula>$AH$12</formula>
    </cfRule>
    <cfRule type="cellIs" dxfId="12" priority="595" operator="equal">
      <formula>$AH$14</formula>
    </cfRule>
    <cfRule type="cellIs" dxfId="11" priority="596" operator="equal">
      <formula>#REF!</formula>
    </cfRule>
    <cfRule type="cellIs" dxfId="10" priority="597" operator="equal">
      <formula>#REF!</formula>
    </cfRule>
    <cfRule type="cellIs" dxfId="9" priority="598" operator="equal">
      <formula>#REF!</formula>
    </cfRule>
    <cfRule type="cellIs" dxfId="8" priority="599" operator="equal">
      <formula>#REF!</formula>
    </cfRule>
    <cfRule type="cellIs" dxfId="7" priority="600" operator="equal">
      <formula>#REF!</formula>
    </cfRule>
    <cfRule type="cellIs" dxfId="6" priority="601" operator="equal">
      <formula>#REF!</formula>
    </cfRule>
    <cfRule type="cellIs" dxfId="5" priority="602" operator="equal">
      <formula>#REF!</formula>
    </cfRule>
    <cfRule type="cellIs" dxfId="4" priority="603" operator="between">
      <formula>$AH$27</formula>
      <formula>$AI$27</formula>
    </cfRule>
    <cfRule type="cellIs" dxfId="3" priority="604" operator="between">
      <formula>$AH$28</formula>
      <formula>$AI$28</formula>
    </cfRule>
    <cfRule type="cellIs" dxfId="2" priority="605" operator="between">
      <formula>$AH$29</formula>
      <formula>$AI$29</formula>
    </cfRule>
    <cfRule type="cellIs" dxfId="1" priority="606" operator="between">
      <formula>$AH$36</formula>
      <formula>$AI$36</formula>
    </cfRule>
  </conditionalFormatting>
  <printOptions horizontalCentered="1" verticalCentered="1"/>
  <pageMargins left="0.51181102362204722" right="0.51181102362204722" top="0.51181102362204722" bottom="0.83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42" max="16383" man="1"/>
  </rowBreaks>
  <colBreaks count="2" manualBreakCount="2">
    <brk id="32" max="1048575" man="1"/>
    <brk id="3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C08C3-3CC4-46E0-B88B-40B3C6CC5C3D}">
  <sheetPr codeName="Feuil12"/>
  <dimension ref="A1:AC65"/>
  <sheetViews>
    <sheetView zoomScale="70" zoomScaleNormal="70" workbookViewId="0">
      <selection activeCell="I13" sqref="I13"/>
    </sheetView>
  </sheetViews>
  <sheetFormatPr baseColWidth="10" defaultRowHeight="15" x14ac:dyDescent="0.25"/>
  <cols>
    <col min="1" max="1" width="25.7109375" bestFit="1" customWidth="1"/>
    <col min="2" max="3" width="7.28515625" customWidth="1"/>
    <col min="4" max="4" width="4.85546875" customWidth="1"/>
    <col min="5" max="5" width="25.28515625" bestFit="1" customWidth="1"/>
    <col min="6" max="7" width="7.28515625" customWidth="1"/>
    <col min="8" max="8" width="4.85546875" customWidth="1"/>
    <col min="9" max="9" width="29.7109375" bestFit="1" customWidth="1"/>
    <col min="10" max="11" width="7.28515625" customWidth="1"/>
    <col min="12" max="12" width="4.85546875" customWidth="1"/>
    <col min="13" max="13" width="27.140625" bestFit="1" customWidth="1"/>
    <col min="14" max="15" width="7.28515625" customWidth="1"/>
    <col min="16" max="16" width="4.85546875" customWidth="1"/>
    <col min="17" max="17" width="29.140625" bestFit="1" customWidth="1"/>
    <col min="18" max="19" width="7.28515625" customWidth="1"/>
    <col min="20" max="20" width="4.85546875" customWidth="1"/>
    <col min="21" max="21" width="29.28515625" bestFit="1" customWidth="1"/>
    <col min="22" max="23" width="7.28515625" customWidth="1"/>
    <col min="26" max="26" width="30" bestFit="1" customWidth="1"/>
  </cols>
  <sheetData>
    <row r="1" spans="1:29" s="1" customFormat="1" ht="26.25" customHeight="1" thickBot="1" x14ac:dyDescent="0.3">
      <c r="A1" s="94" t="s">
        <v>7</v>
      </c>
      <c r="E1" s="94" t="s">
        <v>8</v>
      </c>
      <c r="I1" s="94" t="s">
        <v>9</v>
      </c>
      <c r="M1" s="94" t="s">
        <v>10</v>
      </c>
      <c r="Q1" s="94" t="s">
        <v>11</v>
      </c>
      <c r="U1" s="94" t="s">
        <v>12</v>
      </c>
      <c r="Z1" s="3"/>
    </row>
    <row r="2" spans="1:29" ht="15.75" thickBot="1" x14ac:dyDescent="0.3">
      <c r="A2" s="4">
        <v>45292</v>
      </c>
      <c r="B2" s="5" cm="1">
        <f t="array" ref="B2:B32">WEEKDAY(A2:A32,2 )</f>
        <v>1</v>
      </c>
      <c r="C2" s="8">
        <f>COUNTIF(B2:B32,"5")</f>
        <v>4</v>
      </c>
      <c r="E2" s="9">
        <v>45323</v>
      </c>
      <c r="F2" s="5" cm="1">
        <f t="array" ref="F2:F30">WEEKDAY(E2:E30,2 )</f>
        <v>4</v>
      </c>
      <c r="G2" s="10">
        <f>COUNTIF(F2:F30,"5")</f>
        <v>4</v>
      </c>
      <c r="I2" s="9">
        <v>45352</v>
      </c>
      <c r="J2" s="5" cm="1">
        <f t="array" ref="J2:J32">WEEKDAY(I2:I32,2 )</f>
        <v>5</v>
      </c>
      <c r="K2" s="8">
        <f>COUNTIF(J2:J32,"5")</f>
        <v>5</v>
      </c>
      <c r="M2" s="4">
        <v>45383</v>
      </c>
      <c r="N2" s="5" cm="1">
        <f t="array" ref="N2:N31">WEEKDAY(M2:M31,2 )</f>
        <v>1</v>
      </c>
      <c r="O2" s="10">
        <f>COUNTIF(N2:N31,"5")</f>
        <v>4</v>
      </c>
      <c r="Q2" s="4">
        <v>45413</v>
      </c>
      <c r="R2" s="5" cm="1">
        <f t="array" ref="R2:R32">WEEKDAY(Q2:Q32,2 )</f>
        <v>3</v>
      </c>
      <c r="S2" s="10">
        <f>COUNTIF(R2:R31,"5")</f>
        <v>4</v>
      </c>
      <c r="U2" s="9">
        <v>45444</v>
      </c>
      <c r="V2" s="5" cm="1">
        <f t="array" ref="V2:V31">WEEKDAY(U2:U31,2 )</f>
        <v>6</v>
      </c>
      <c r="W2" s="10">
        <f>COUNTIF(V2:V31,"5")</f>
        <v>4</v>
      </c>
    </row>
    <row r="3" spans="1:29" x14ac:dyDescent="0.25">
      <c r="A3" s="11">
        <v>45293</v>
      </c>
      <c r="B3" s="6">
        <v>2</v>
      </c>
      <c r="E3" s="11">
        <v>45324</v>
      </c>
      <c r="F3" s="6">
        <v>5</v>
      </c>
      <c r="I3" s="11">
        <v>45353</v>
      </c>
      <c r="J3" s="6">
        <v>6</v>
      </c>
      <c r="M3" s="11">
        <v>45384</v>
      </c>
      <c r="N3" s="6">
        <v>2</v>
      </c>
      <c r="Q3" s="11">
        <v>45414</v>
      </c>
      <c r="R3" s="6">
        <v>4</v>
      </c>
      <c r="U3" s="11">
        <v>45445</v>
      </c>
      <c r="V3" s="6">
        <v>7</v>
      </c>
    </row>
    <row r="4" spans="1:29" x14ac:dyDescent="0.25">
      <c r="A4" s="11">
        <v>45294</v>
      </c>
      <c r="B4" s="6">
        <v>3</v>
      </c>
      <c r="E4" s="11">
        <v>45325</v>
      </c>
      <c r="F4" s="6">
        <v>6</v>
      </c>
      <c r="I4" s="11">
        <v>45354</v>
      </c>
      <c r="J4" s="6">
        <v>7</v>
      </c>
      <c r="M4" s="11">
        <v>45385</v>
      </c>
      <c r="N4" s="6">
        <v>3</v>
      </c>
      <c r="Q4" s="11">
        <v>45415</v>
      </c>
      <c r="R4" s="6">
        <v>5</v>
      </c>
      <c r="U4" s="11">
        <v>45446</v>
      </c>
      <c r="V4" s="6">
        <v>1</v>
      </c>
      <c r="AC4" t="s">
        <v>13</v>
      </c>
    </row>
    <row r="5" spans="1:29" x14ac:dyDescent="0.25">
      <c r="A5" s="11">
        <v>45295</v>
      </c>
      <c r="B5" s="6">
        <v>4</v>
      </c>
      <c r="E5" s="11">
        <v>45326</v>
      </c>
      <c r="F5" s="6">
        <v>7</v>
      </c>
      <c r="I5" s="11">
        <v>45355</v>
      </c>
      <c r="J5" s="6">
        <v>1</v>
      </c>
      <c r="M5" s="11">
        <v>45386</v>
      </c>
      <c r="N5" s="6">
        <v>4</v>
      </c>
      <c r="Q5" s="11">
        <v>45416</v>
      </c>
      <c r="R5" s="6">
        <v>6</v>
      </c>
      <c r="U5" s="11">
        <v>45447</v>
      </c>
      <c r="V5" s="6">
        <v>2</v>
      </c>
    </row>
    <row r="6" spans="1:29" x14ac:dyDescent="0.25">
      <c r="A6" s="11">
        <v>45296</v>
      </c>
      <c r="B6" s="6">
        <v>5</v>
      </c>
      <c r="E6" s="11">
        <v>45327</v>
      </c>
      <c r="F6" s="6">
        <v>1</v>
      </c>
      <c r="I6" s="11">
        <v>45356</v>
      </c>
      <c r="J6" s="6">
        <v>2</v>
      </c>
      <c r="M6" s="11">
        <v>45387</v>
      </c>
      <c r="N6" s="6">
        <v>5</v>
      </c>
      <c r="Q6" s="11">
        <v>45417</v>
      </c>
      <c r="R6" s="6">
        <v>7</v>
      </c>
      <c r="U6" s="11">
        <v>45448</v>
      </c>
      <c r="V6" s="6">
        <v>3</v>
      </c>
    </row>
    <row r="7" spans="1:29" x14ac:dyDescent="0.25">
      <c r="A7" s="11">
        <v>45297</v>
      </c>
      <c r="B7" s="6">
        <v>6</v>
      </c>
      <c r="E7" s="11">
        <v>45328</v>
      </c>
      <c r="F7" s="6">
        <v>2</v>
      </c>
      <c r="I7" s="11">
        <v>45357</v>
      </c>
      <c r="J7" s="6">
        <v>3</v>
      </c>
      <c r="M7" s="11">
        <v>45388</v>
      </c>
      <c r="N7" s="6">
        <v>6</v>
      </c>
      <c r="Q7" s="11">
        <v>45418</v>
      </c>
      <c r="R7" s="6">
        <v>1</v>
      </c>
      <c r="U7" s="11">
        <v>45449</v>
      </c>
      <c r="V7" s="6">
        <v>4</v>
      </c>
    </row>
    <row r="8" spans="1:29" x14ac:dyDescent="0.25">
      <c r="A8" s="11">
        <v>45298</v>
      </c>
      <c r="B8" s="6">
        <v>7</v>
      </c>
      <c r="E8" s="11">
        <v>45329</v>
      </c>
      <c r="F8" s="6">
        <v>3</v>
      </c>
      <c r="I8" s="11">
        <v>45358</v>
      </c>
      <c r="J8" s="6">
        <v>4</v>
      </c>
      <c r="M8" s="11">
        <v>45389</v>
      </c>
      <c r="N8" s="6">
        <v>7</v>
      </c>
      <c r="Q8" s="11">
        <v>45419</v>
      </c>
      <c r="R8" s="6">
        <v>2</v>
      </c>
      <c r="U8" s="11">
        <v>45450</v>
      </c>
      <c r="V8" s="6">
        <v>5</v>
      </c>
    </row>
    <row r="9" spans="1:29" x14ac:dyDescent="0.25">
      <c r="A9" s="11">
        <v>45299</v>
      </c>
      <c r="B9" s="6">
        <v>1</v>
      </c>
      <c r="E9" s="11">
        <v>45330</v>
      </c>
      <c r="F9" s="6">
        <v>4</v>
      </c>
      <c r="I9" s="11">
        <v>45359</v>
      </c>
      <c r="J9" s="6">
        <v>5</v>
      </c>
      <c r="M9" s="11">
        <v>45390</v>
      </c>
      <c r="N9" s="6">
        <v>1</v>
      </c>
      <c r="Q9" s="12">
        <v>45420</v>
      </c>
      <c r="R9" s="6">
        <v>3</v>
      </c>
      <c r="U9" s="11">
        <v>45451</v>
      </c>
      <c r="V9" s="6">
        <v>6</v>
      </c>
    </row>
    <row r="10" spans="1:29" x14ac:dyDescent="0.25">
      <c r="A10" s="11">
        <v>45300</v>
      </c>
      <c r="B10" s="6">
        <v>2</v>
      </c>
      <c r="E10" s="11">
        <v>45331</v>
      </c>
      <c r="F10" s="6">
        <v>5</v>
      </c>
      <c r="I10" s="11">
        <v>45360</v>
      </c>
      <c r="J10" s="6">
        <v>6</v>
      </c>
      <c r="M10" s="11">
        <v>45391</v>
      </c>
      <c r="N10" s="6">
        <v>2</v>
      </c>
      <c r="Q10" s="12">
        <v>45421</v>
      </c>
      <c r="R10" s="6">
        <v>4</v>
      </c>
      <c r="U10" s="11">
        <v>45452</v>
      </c>
      <c r="V10" s="6">
        <v>7</v>
      </c>
    </row>
    <row r="11" spans="1:29" x14ac:dyDescent="0.25">
      <c r="A11" s="11">
        <v>45301</v>
      </c>
      <c r="B11" s="6">
        <v>3</v>
      </c>
      <c r="E11" s="11">
        <v>45332</v>
      </c>
      <c r="F11" s="6">
        <v>6</v>
      </c>
      <c r="I11" s="11">
        <v>45361</v>
      </c>
      <c r="J11" s="6">
        <v>7</v>
      </c>
      <c r="M11" s="11">
        <v>45392</v>
      </c>
      <c r="N11" s="6">
        <v>3</v>
      </c>
      <c r="Q11" s="11">
        <v>45422</v>
      </c>
      <c r="R11" s="6">
        <v>5</v>
      </c>
      <c r="U11" s="11">
        <v>45453</v>
      </c>
      <c r="V11" s="6">
        <v>1</v>
      </c>
    </row>
    <row r="12" spans="1:29" x14ac:dyDescent="0.25">
      <c r="A12" s="11">
        <v>45302</v>
      </c>
      <c r="B12" s="6">
        <v>4</v>
      </c>
      <c r="E12" s="11">
        <v>45333</v>
      </c>
      <c r="F12" s="6">
        <v>7</v>
      </c>
      <c r="I12" s="11">
        <v>45362</v>
      </c>
      <c r="J12" s="6">
        <v>1</v>
      </c>
      <c r="M12" s="11">
        <v>45393</v>
      </c>
      <c r="N12" s="6">
        <v>4</v>
      </c>
      <c r="Q12" s="11">
        <v>45423</v>
      </c>
      <c r="R12" s="6">
        <v>6</v>
      </c>
      <c r="U12" s="11">
        <v>45454</v>
      </c>
      <c r="V12" s="6">
        <v>2</v>
      </c>
    </row>
    <row r="13" spans="1:29" x14ac:dyDescent="0.25">
      <c r="A13" s="11">
        <v>45303</v>
      </c>
      <c r="B13" s="6">
        <v>5</v>
      </c>
      <c r="E13" s="11">
        <v>45334</v>
      </c>
      <c r="F13" s="6">
        <v>1</v>
      </c>
      <c r="I13" s="11">
        <v>45363</v>
      </c>
      <c r="J13" s="6">
        <v>2</v>
      </c>
      <c r="M13" s="11">
        <v>45394</v>
      </c>
      <c r="N13" s="6">
        <v>5</v>
      </c>
      <c r="Q13" s="11">
        <v>45424</v>
      </c>
      <c r="R13" s="6">
        <v>7</v>
      </c>
      <c r="U13" s="11">
        <v>45455</v>
      </c>
      <c r="V13" s="6">
        <v>3</v>
      </c>
    </row>
    <row r="14" spans="1:29" x14ac:dyDescent="0.25">
      <c r="A14" s="11">
        <v>45304</v>
      </c>
      <c r="B14" s="6">
        <v>6</v>
      </c>
      <c r="E14" s="11">
        <v>45335</v>
      </c>
      <c r="F14" s="6">
        <v>2</v>
      </c>
      <c r="I14" s="11">
        <v>45364</v>
      </c>
      <c r="J14" s="6">
        <v>3</v>
      </c>
      <c r="M14" s="11">
        <v>45395</v>
      </c>
      <c r="N14" s="6">
        <v>6</v>
      </c>
      <c r="Q14" s="11">
        <v>45425</v>
      </c>
      <c r="R14" s="6">
        <v>1</v>
      </c>
      <c r="U14" s="11">
        <v>45456</v>
      </c>
      <c r="V14" s="6">
        <v>4</v>
      </c>
    </row>
    <row r="15" spans="1:29" x14ac:dyDescent="0.25">
      <c r="A15" s="11">
        <v>45305</v>
      </c>
      <c r="B15" s="6">
        <v>7</v>
      </c>
      <c r="E15" s="11">
        <v>45336</v>
      </c>
      <c r="F15" s="6">
        <v>3</v>
      </c>
      <c r="I15" s="11">
        <v>45365</v>
      </c>
      <c r="J15" s="6">
        <v>4</v>
      </c>
      <c r="M15" s="11">
        <v>45396</v>
      </c>
      <c r="N15" s="6">
        <v>7</v>
      </c>
      <c r="Q15" s="11">
        <v>45426</v>
      </c>
      <c r="R15" s="6">
        <v>2</v>
      </c>
      <c r="U15" s="11">
        <v>45457</v>
      </c>
      <c r="V15" s="6">
        <v>5</v>
      </c>
    </row>
    <row r="16" spans="1:29" x14ac:dyDescent="0.25">
      <c r="A16" s="11">
        <v>45306</v>
      </c>
      <c r="B16" s="6">
        <v>1</v>
      </c>
      <c r="E16" s="11">
        <v>45337</v>
      </c>
      <c r="F16" s="6">
        <v>4</v>
      </c>
      <c r="I16" s="11">
        <v>45366</v>
      </c>
      <c r="J16" s="6">
        <v>5</v>
      </c>
      <c r="M16" s="11">
        <v>45397</v>
      </c>
      <c r="N16" s="6">
        <v>1</v>
      </c>
      <c r="Q16" s="11">
        <v>45427</v>
      </c>
      <c r="R16" s="6">
        <v>3</v>
      </c>
      <c r="U16" s="11">
        <v>45458</v>
      </c>
      <c r="V16" s="6">
        <v>6</v>
      </c>
    </row>
    <row r="17" spans="1:22" x14ac:dyDescent="0.25">
      <c r="A17" s="11">
        <v>45307</v>
      </c>
      <c r="B17" s="6">
        <v>2</v>
      </c>
      <c r="E17" s="11">
        <v>45338</v>
      </c>
      <c r="F17" s="6">
        <v>5</v>
      </c>
      <c r="I17" s="11">
        <v>45367</v>
      </c>
      <c r="J17" s="6">
        <v>6</v>
      </c>
      <c r="M17" s="11">
        <v>45398</v>
      </c>
      <c r="N17" s="6">
        <v>2</v>
      </c>
      <c r="Q17" s="11">
        <v>45428</v>
      </c>
      <c r="R17" s="6">
        <v>4</v>
      </c>
      <c r="U17" s="11">
        <v>45459</v>
      </c>
      <c r="V17" s="6">
        <v>7</v>
      </c>
    </row>
    <row r="18" spans="1:22" x14ac:dyDescent="0.25">
      <c r="A18" s="11">
        <v>45308</v>
      </c>
      <c r="B18" s="6">
        <v>3</v>
      </c>
      <c r="E18" s="11">
        <v>45339</v>
      </c>
      <c r="F18" s="6">
        <v>6</v>
      </c>
      <c r="I18" s="11">
        <v>45368</v>
      </c>
      <c r="J18" s="6">
        <v>7</v>
      </c>
      <c r="M18" s="11">
        <v>45399</v>
      </c>
      <c r="N18" s="6">
        <v>3</v>
      </c>
      <c r="Q18" s="11">
        <v>45429</v>
      </c>
      <c r="R18" s="6">
        <v>5</v>
      </c>
      <c r="U18" s="11">
        <v>45460</v>
      </c>
      <c r="V18" s="6">
        <v>1</v>
      </c>
    </row>
    <row r="19" spans="1:22" x14ac:dyDescent="0.25">
      <c r="A19" s="11">
        <v>45309</v>
      </c>
      <c r="B19" s="6">
        <v>4</v>
      </c>
      <c r="E19" s="11">
        <v>45340</v>
      </c>
      <c r="F19" s="6">
        <v>7</v>
      </c>
      <c r="I19" s="11">
        <v>45369</v>
      </c>
      <c r="J19" s="6">
        <v>1</v>
      </c>
      <c r="M19" s="11">
        <v>45400</v>
      </c>
      <c r="N19" s="6">
        <v>4</v>
      </c>
      <c r="Q19" s="11">
        <v>45430</v>
      </c>
      <c r="R19" s="6">
        <v>6</v>
      </c>
      <c r="U19" s="11">
        <v>45461</v>
      </c>
      <c r="V19" s="6">
        <v>2</v>
      </c>
    </row>
    <row r="20" spans="1:22" x14ac:dyDescent="0.25">
      <c r="A20" s="11">
        <v>45310</v>
      </c>
      <c r="B20" s="6">
        <v>5</v>
      </c>
      <c r="E20" s="11">
        <v>45341</v>
      </c>
      <c r="F20" s="6">
        <v>1</v>
      </c>
      <c r="I20" s="11">
        <v>45370</v>
      </c>
      <c r="J20" s="6">
        <v>2</v>
      </c>
      <c r="M20" s="11">
        <v>45401</v>
      </c>
      <c r="N20" s="6">
        <v>5</v>
      </c>
      <c r="Q20" s="11">
        <v>45431</v>
      </c>
      <c r="R20" s="6">
        <v>7</v>
      </c>
      <c r="U20" s="11">
        <v>45462</v>
      </c>
      <c r="V20" s="6">
        <v>3</v>
      </c>
    </row>
    <row r="21" spans="1:22" x14ac:dyDescent="0.25">
      <c r="A21" s="11">
        <v>45311</v>
      </c>
      <c r="B21" s="6">
        <v>6</v>
      </c>
      <c r="E21" s="11">
        <v>45342</v>
      </c>
      <c r="F21" s="6">
        <v>2</v>
      </c>
      <c r="I21" s="11">
        <v>45371</v>
      </c>
      <c r="J21" s="6">
        <v>3</v>
      </c>
      <c r="M21" s="11">
        <v>45402</v>
      </c>
      <c r="N21" s="6">
        <v>6</v>
      </c>
      <c r="Q21" s="12">
        <v>45432</v>
      </c>
      <c r="R21" s="6">
        <v>1</v>
      </c>
      <c r="U21" s="11">
        <v>45463</v>
      </c>
      <c r="V21" s="6">
        <v>4</v>
      </c>
    </row>
    <row r="22" spans="1:22" x14ac:dyDescent="0.25">
      <c r="A22" s="11">
        <v>45312</v>
      </c>
      <c r="B22" s="6">
        <v>7</v>
      </c>
      <c r="E22" s="11">
        <v>45343</v>
      </c>
      <c r="F22" s="6">
        <v>3</v>
      </c>
      <c r="I22" s="11">
        <v>45372</v>
      </c>
      <c r="J22" s="6">
        <v>4</v>
      </c>
      <c r="M22" s="11">
        <v>45403</v>
      </c>
      <c r="N22" s="6">
        <v>7</v>
      </c>
      <c r="Q22" s="11">
        <v>45433</v>
      </c>
      <c r="R22" s="6">
        <v>2</v>
      </c>
      <c r="U22" s="11">
        <v>45464</v>
      </c>
      <c r="V22" s="6">
        <v>5</v>
      </c>
    </row>
    <row r="23" spans="1:22" x14ac:dyDescent="0.25">
      <c r="A23" s="11">
        <v>45313</v>
      </c>
      <c r="B23" s="6">
        <v>1</v>
      </c>
      <c r="E23" s="11">
        <v>45344</v>
      </c>
      <c r="F23" s="6">
        <v>4</v>
      </c>
      <c r="I23" s="11">
        <v>45373</v>
      </c>
      <c r="J23" s="6">
        <v>5</v>
      </c>
      <c r="M23" s="11">
        <v>45404</v>
      </c>
      <c r="N23" s="6">
        <v>1</v>
      </c>
      <c r="Q23" s="11">
        <v>45434</v>
      </c>
      <c r="R23" s="6">
        <v>3</v>
      </c>
      <c r="U23" s="11">
        <v>45465</v>
      </c>
      <c r="V23" s="6">
        <v>6</v>
      </c>
    </row>
    <row r="24" spans="1:22" x14ac:dyDescent="0.25">
      <c r="A24" s="11">
        <v>45314</v>
      </c>
      <c r="B24" s="6">
        <v>2</v>
      </c>
      <c r="E24" s="11">
        <v>45345</v>
      </c>
      <c r="F24" s="6">
        <v>5</v>
      </c>
      <c r="I24" s="11">
        <v>45374</v>
      </c>
      <c r="J24" s="6">
        <v>6</v>
      </c>
      <c r="M24" s="11">
        <v>45405</v>
      </c>
      <c r="N24" s="6">
        <v>2</v>
      </c>
      <c r="Q24" s="11">
        <v>45435</v>
      </c>
      <c r="R24" s="6">
        <v>4</v>
      </c>
      <c r="U24" s="11">
        <v>45466</v>
      </c>
      <c r="V24" s="6">
        <v>7</v>
      </c>
    </row>
    <row r="25" spans="1:22" x14ac:dyDescent="0.25">
      <c r="A25" s="11">
        <v>45315</v>
      </c>
      <c r="B25" s="6">
        <v>3</v>
      </c>
      <c r="E25" s="11">
        <v>45346</v>
      </c>
      <c r="F25" s="6">
        <v>6</v>
      </c>
      <c r="I25" s="11">
        <v>45375</v>
      </c>
      <c r="J25" s="6">
        <v>7</v>
      </c>
      <c r="M25" s="11">
        <v>45406</v>
      </c>
      <c r="N25" s="6">
        <v>3</v>
      </c>
      <c r="Q25" s="11">
        <v>45436</v>
      </c>
      <c r="R25" s="6">
        <v>5</v>
      </c>
      <c r="U25" s="11">
        <v>45467</v>
      </c>
      <c r="V25" s="6">
        <v>1</v>
      </c>
    </row>
    <row r="26" spans="1:22" x14ac:dyDescent="0.25">
      <c r="A26" s="11">
        <v>45316</v>
      </c>
      <c r="B26" s="6">
        <v>4</v>
      </c>
      <c r="E26" s="11">
        <v>45347</v>
      </c>
      <c r="F26" s="6">
        <v>7</v>
      </c>
      <c r="I26" s="11">
        <v>45376</v>
      </c>
      <c r="J26" s="6">
        <v>1</v>
      </c>
      <c r="M26" s="11">
        <v>45407</v>
      </c>
      <c r="N26" s="6">
        <v>4</v>
      </c>
      <c r="Q26" s="11">
        <v>45437</v>
      </c>
      <c r="R26" s="6">
        <v>6</v>
      </c>
      <c r="U26" s="11">
        <v>45468</v>
      </c>
      <c r="V26" s="6">
        <v>2</v>
      </c>
    </row>
    <row r="27" spans="1:22" x14ac:dyDescent="0.25">
      <c r="A27" s="11">
        <v>45317</v>
      </c>
      <c r="B27" s="6">
        <v>5</v>
      </c>
      <c r="E27" s="11">
        <v>45348</v>
      </c>
      <c r="F27" s="6">
        <v>1</v>
      </c>
      <c r="I27" s="11">
        <v>45377</v>
      </c>
      <c r="J27" s="6">
        <v>2</v>
      </c>
      <c r="M27" s="11">
        <v>45408</v>
      </c>
      <c r="N27" s="6">
        <v>5</v>
      </c>
      <c r="Q27" s="11">
        <v>45438</v>
      </c>
      <c r="R27" s="6">
        <v>7</v>
      </c>
      <c r="U27" s="11">
        <v>45469</v>
      </c>
      <c r="V27" s="6">
        <v>3</v>
      </c>
    </row>
    <row r="28" spans="1:22" x14ac:dyDescent="0.25">
      <c r="A28" s="11">
        <v>45318</v>
      </c>
      <c r="B28" s="6">
        <v>6</v>
      </c>
      <c r="E28" s="11">
        <v>45349</v>
      </c>
      <c r="F28" s="6">
        <v>2</v>
      </c>
      <c r="I28" s="11">
        <v>45378</v>
      </c>
      <c r="J28" s="6">
        <v>3</v>
      </c>
      <c r="M28" s="11">
        <v>45409</v>
      </c>
      <c r="N28" s="6">
        <v>6</v>
      </c>
      <c r="Q28" s="11">
        <v>45439</v>
      </c>
      <c r="R28" s="6">
        <v>1</v>
      </c>
      <c r="U28" s="11">
        <v>45470</v>
      </c>
      <c r="V28" s="6">
        <v>4</v>
      </c>
    </row>
    <row r="29" spans="1:22" x14ac:dyDescent="0.25">
      <c r="A29" s="11">
        <v>45319</v>
      </c>
      <c r="B29" s="6">
        <v>7</v>
      </c>
      <c r="E29" s="11">
        <v>45350</v>
      </c>
      <c r="F29" s="6">
        <v>3</v>
      </c>
      <c r="I29" s="11">
        <v>45379</v>
      </c>
      <c r="J29" s="6">
        <v>4</v>
      </c>
      <c r="M29" s="11">
        <v>45410</v>
      </c>
      <c r="N29" s="6">
        <v>7</v>
      </c>
      <c r="Q29" s="11">
        <v>45440</v>
      </c>
      <c r="R29" s="6">
        <v>2</v>
      </c>
      <c r="U29" s="11">
        <v>45471</v>
      </c>
      <c r="V29" s="6">
        <v>5</v>
      </c>
    </row>
    <row r="30" spans="1:22" ht="15.75" thickBot="1" x14ac:dyDescent="0.3">
      <c r="A30" s="11">
        <v>45320</v>
      </c>
      <c r="B30" s="6">
        <v>1</v>
      </c>
      <c r="E30" s="13">
        <v>45351</v>
      </c>
      <c r="F30" s="7">
        <v>4</v>
      </c>
      <c r="I30" s="11">
        <v>45380</v>
      </c>
      <c r="J30" s="6">
        <v>5</v>
      </c>
      <c r="M30" s="11">
        <v>45411</v>
      </c>
      <c r="N30" s="6">
        <v>1</v>
      </c>
      <c r="Q30" s="11">
        <v>45441</v>
      </c>
      <c r="R30" s="6">
        <v>3</v>
      </c>
      <c r="U30" s="11">
        <v>45472</v>
      </c>
      <c r="V30" s="6">
        <v>6</v>
      </c>
    </row>
    <row r="31" spans="1:22" ht="15.75" thickBot="1" x14ac:dyDescent="0.3">
      <c r="A31" s="11">
        <v>45321</v>
      </c>
      <c r="B31" s="6">
        <v>2</v>
      </c>
      <c r="I31" s="11">
        <v>45381</v>
      </c>
      <c r="J31" s="6">
        <v>6</v>
      </c>
      <c r="M31" s="13">
        <v>45412</v>
      </c>
      <c r="N31" s="7">
        <v>2</v>
      </c>
      <c r="Q31" s="11">
        <v>45442</v>
      </c>
      <c r="R31" s="6">
        <v>4</v>
      </c>
      <c r="U31" s="13">
        <v>45473</v>
      </c>
      <c r="V31" s="7">
        <v>7</v>
      </c>
    </row>
    <row r="32" spans="1:22" ht="15.75" thickBot="1" x14ac:dyDescent="0.3">
      <c r="A32" s="13">
        <v>45322</v>
      </c>
      <c r="B32" s="7">
        <v>3</v>
      </c>
      <c r="I32" s="13">
        <v>45382</v>
      </c>
      <c r="J32" s="7">
        <v>7</v>
      </c>
      <c r="Q32" s="13">
        <v>45443</v>
      </c>
      <c r="R32" s="7">
        <v>5</v>
      </c>
    </row>
    <row r="33" spans="1:23" ht="15.75" thickBot="1" x14ac:dyDescent="0.3"/>
    <row r="34" spans="1:23" s="1" customFormat="1" ht="26.25" customHeight="1" thickBot="1" x14ac:dyDescent="0.3">
      <c r="A34" s="94" t="s">
        <v>14</v>
      </c>
      <c r="E34" s="94" t="s">
        <v>15</v>
      </c>
      <c r="I34" s="94" t="s">
        <v>16</v>
      </c>
      <c r="M34" s="94" t="s">
        <v>17</v>
      </c>
      <c r="Q34" s="94" t="s">
        <v>18</v>
      </c>
      <c r="U34" s="94" t="s">
        <v>19</v>
      </c>
    </row>
    <row r="35" spans="1:23" ht="15.75" thickBot="1" x14ac:dyDescent="0.3">
      <c r="A35" s="9">
        <v>45474</v>
      </c>
      <c r="B35" s="5" cm="1">
        <f t="array" ref="B35:B65">WEEKDAY(A35:A65,2 )</f>
        <v>1</v>
      </c>
      <c r="C35" s="8">
        <f>COUNTIF(B35:B65,"5")</f>
        <v>4</v>
      </c>
      <c r="E35" s="9">
        <v>45505</v>
      </c>
      <c r="F35" s="5" cm="1">
        <f t="array" ref="F35:F65">WEEKDAY(E35:E65,2 )</f>
        <v>4</v>
      </c>
      <c r="G35" s="8">
        <f>COUNTIF(F35:F65,"5")</f>
        <v>5</v>
      </c>
      <c r="I35" s="9">
        <v>45536</v>
      </c>
      <c r="J35" s="5" cm="1">
        <f t="array" ref="J35:J64">WEEKDAY(I35:I64,2 )</f>
        <v>7</v>
      </c>
      <c r="K35" s="8">
        <f>COUNTIF(J35:J64,"5")</f>
        <v>4</v>
      </c>
      <c r="M35" s="9">
        <v>45566</v>
      </c>
      <c r="N35" s="5" cm="1">
        <f t="array" ref="N35:N65">WEEKDAY(M35:M65,2 )</f>
        <v>2</v>
      </c>
      <c r="O35" s="8">
        <f>COUNTIF(N35:N65,"5")</f>
        <v>4</v>
      </c>
      <c r="Q35" s="4">
        <v>45597</v>
      </c>
      <c r="R35" s="5" cm="1">
        <f t="array" ref="R35:R64">WEEKDAY(Q35:Q64,2 )</f>
        <v>5</v>
      </c>
      <c r="S35" s="8">
        <f>COUNTIF(R35:R64,"5")</f>
        <v>5</v>
      </c>
      <c r="U35" s="9">
        <v>45627</v>
      </c>
      <c r="V35" s="5" cm="1">
        <f t="array" ref="V35:V65">WEEKDAY(U35:U65,2 )</f>
        <v>7</v>
      </c>
      <c r="W35" s="8">
        <f>COUNTIF(V35:V65,"5")</f>
        <v>4</v>
      </c>
    </row>
    <row r="36" spans="1:23" x14ac:dyDescent="0.25">
      <c r="A36" s="11">
        <v>45475</v>
      </c>
      <c r="B36" s="6">
        <v>2</v>
      </c>
      <c r="E36" s="11">
        <v>45506</v>
      </c>
      <c r="F36" s="6">
        <v>5</v>
      </c>
      <c r="I36" s="11">
        <v>45537</v>
      </c>
      <c r="J36" s="6">
        <v>1</v>
      </c>
      <c r="M36" s="11">
        <v>45567</v>
      </c>
      <c r="N36" s="6">
        <v>3</v>
      </c>
      <c r="Q36" s="11">
        <v>45598</v>
      </c>
      <c r="R36" s="6">
        <v>6</v>
      </c>
      <c r="U36" s="11">
        <v>45628</v>
      </c>
      <c r="V36" s="6">
        <v>1</v>
      </c>
    </row>
    <row r="37" spans="1:23" x14ac:dyDescent="0.25">
      <c r="A37" s="11">
        <v>45476</v>
      </c>
      <c r="B37" s="6">
        <v>3</v>
      </c>
      <c r="E37" s="11">
        <v>45507</v>
      </c>
      <c r="F37" s="6">
        <v>6</v>
      </c>
      <c r="I37" s="11">
        <v>45538</v>
      </c>
      <c r="J37" s="6">
        <v>2</v>
      </c>
      <c r="M37" s="11">
        <v>45568</v>
      </c>
      <c r="N37" s="6">
        <v>4</v>
      </c>
      <c r="Q37" s="11">
        <v>45599</v>
      </c>
      <c r="R37" s="6">
        <v>7</v>
      </c>
      <c r="U37" s="11">
        <v>45629</v>
      </c>
      <c r="V37" s="6">
        <v>2</v>
      </c>
    </row>
    <row r="38" spans="1:23" x14ac:dyDescent="0.25">
      <c r="A38" s="11">
        <v>45477</v>
      </c>
      <c r="B38" s="6">
        <v>4</v>
      </c>
      <c r="E38" s="11">
        <v>45508</v>
      </c>
      <c r="F38" s="6">
        <v>7</v>
      </c>
      <c r="I38" s="11">
        <v>45539</v>
      </c>
      <c r="J38" s="6">
        <v>3</v>
      </c>
      <c r="M38" s="11">
        <v>45569</v>
      </c>
      <c r="N38" s="6">
        <v>5</v>
      </c>
      <c r="Q38" s="11">
        <v>45600</v>
      </c>
      <c r="R38" s="6">
        <v>1</v>
      </c>
      <c r="U38" s="11">
        <v>45630</v>
      </c>
      <c r="V38" s="6">
        <v>3</v>
      </c>
    </row>
    <row r="39" spans="1:23" x14ac:dyDescent="0.25">
      <c r="A39" s="11">
        <v>45478</v>
      </c>
      <c r="B39" s="6">
        <v>5</v>
      </c>
      <c r="E39" s="11">
        <v>45509</v>
      </c>
      <c r="F39" s="6">
        <v>1</v>
      </c>
      <c r="I39" s="11">
        <v>45540</v>
      </c>
      <c r="J39" s="6">
        <v>4</v>
      </c>
      <c r="M39" s="11">
        <v>45570</v>
      </c>
      <c r="N39" s="6">
        <v>6</v>
      </c>
      <c r="Q39" s="11">
        <v>45601</v>
      </c>
      <c r="R39" s="6">
        <v>2</v>
      </c>
      <c r="U39" s="11">
        <v>45631</v>
      </c>
      <c r="V39" s="6">
        <v>4</v>
      </c>
    </row>
    <row r="40" spans="1:23" x14ac:dyDescent="0.25">
      <c r="A40" s="11">
        <v>45479</v>
      </c>
      <c r="B40" s="6">
        <v>6</v>
      </c>
      <c r="E40" s="11">
        <v>45510</v>
      </c>
      <c r="F40" s="6">
        <v>2</v>
      </c>
      <c r="I40" s="11">
        <v>45541</v>
      </c>
      <c r="J40" s="6">
        <v>5</v>
      </c>
      <c r="M40" s="11">
        <v>45571</v>
      </c>
      <c r="N40" s="6">
        <v>7</v>
      </c>
      <c r="Q40" s="11">
        <v>45602</v>
      </c>
      <c r="R40" s="6">
        <v>3</v>
      </c>
      <c r="U40" s="11">
        <v>45632</v>
      </c>
      <c r="V40" s="6">
        <v>5</v>
      </c>
    </row>
    <row r="41" spans="1:23" x14ac:dyDescent="0.25">
      <c r="A41" s="11">
        <v>45480</v>
      </c>
      <c r="B41" s="6">
        <v>7</v>
      </c>
      <c r="E41" s="11">
        <v>45511</v>
      </c>
      <c r="F41" s="6">
        <v>3</v>
      </c>
      <c r="I41" s="11">
        <v>45542</v>
      </c>
      <c r="J41" s="6">
        <v>6</v>
      </c>
      <c r="M41" s="11">
        <v>45572</v>
      </c>
      <c r="N41" s="6">
        <v>1</v>
      </c>
      <c r="Q41" s="11">
        <v>45603</v>
      </c>
      <c r="R41" s="6">
        <v>4</v>
      </c>
      <c r="U41" s="11">
        <v>45633</v>
      </c>
      <c r="V41" s="6">
        <v>6</v>
      </c>
    </row>
    <row r="42" spans="1:23" x14ac:dyDescent="0.25">
      <c r="A42" s="11">
        <v>45481</v>
      </c>
      <c r="B42" s="6">
        <v>1</v>
      </c>
      <c r="E42" s="11">
        <v>45512</v>
      </c>
      <c r="F42" s="6">
        <v>4</v>
      </c>
      <c r="I42" s="11">
        <v>45543</v>
      </c>
      <c r="J42" s="6">
        <v>7</v>
      </c>
      <c r="M42" s="11">
        <v>45573</v>
      </c>
      <c r="N42" s="6">
        <v>2</v>
      </c>
      <c r="Q42" s="11">
        <v>45604</v>
      </c>
      <c r="R42" s="6">
        <v>5</v>
      </c>
      <c r="U42" s="11">
        <v>45634</v>
      </c>
      <c r="V42" s="6">
        <v>7</v>
      </c>
    </row>
    <row r="43" spans="1:23" x14ac:dyDescent="0.25">
      <c r="A43" s="11">
        <v>45482</v>
      </c>
      <c r="B43" s="6">
        <v>2</v>
      </c>
      <c r="E43" s="11">
        <v>45513</v>
      </c>
      <c r="F43" s="6">
        <v>5</v>
      </c>
      <c r="I43" s="11">
        <v>45544</v>
      </c>
      <c r="J43" s="6">
        <v>1</v>
      </c>
      <c r="M43" s="11">
        <v>45574</v>
      </c>
      <c r="N43" s="6">
        <v>3</v>
      </c>
      <c r="Q43" s="11">
        <v>45605</v>
      </c>
      <c r="R43" s="6">
        <v>6</v>
      </c>
      <c r="U43" s="11">
        <v>45635</v>
      </c>
      <c r="V43" s="6">
        <v>1</v>
      </c>
    </row>
    <row r="44" spans="1:23" x14ac:dyDescent="0.25">
      <c r="A44" s="11">
        <v>45483</v>
      </c>
      <c r="B44" s="6">
        <v>3</v>
      </c>
      <c r="E44" s="11">
        <v>45514</v>
      </c>
      <c r="F44" s="6">
        <v>6</v>
      </c>
      <c r="I44" s="11">
        <v>45545</v>
      </c>
      <c r="J44" s="6">
        <v>2</v>
      </c>
      <c r="M44" s="11">
        <v>45575</v>
      </c>
      <c r="N44" s="6">
        <v>4</v>
      </c>
      <c r="Q44" s="11">
        <v>45606</v>
      </c>
      <c r="R44" s="6">
        <v>7</v>
      </c>
      <c r="U44" s="11">
        <v>45636</v>
      </c>
      <c r="V44" s="6">
        <v>2</v>
      </c>
    </row>
    <row r="45" spans="1:23" x14ac:dyDescent="0.25">
      <c r="A45" s="11">
        <v>45484</v>
      </c>
      <c r="B45" s="6">
        <v>4</v>
      </c>
      <c r="E45" s="11">
        <v>45515</v>
      </c>
      <c r="F45" s="6">
        <v>7</v>
      </c>
      <c r="I45" s="11">
        <v>45546</v>
      </c>
      <c r="J45" s="6">
        <v>3</v>
      </c>
      <c r="M45" s="11">
        <v>45576</v>
      </c>
      <c r="N45" s="6">
        <v>5</v>
      </c>
      <c r="Q45" s="12">
        <v>45607</v>
      </c>
      <c r="R45" s="6">
        <v>1</v>
      </c>
      <c r="U45" s="11">
        <v>45637</v>
      </c>
      <c r="V45" s="6">
        <v>3</v>
      </c>
    </row>
    <row r="46" spans="1:23" x14ac:dyDescent="0.25">
      <c r="A46" s="11">
        <v>45485</v>
      </c>
      <c r="B46" s="6">
        <v>5</v>
      </c>
      <c r="E46" s="11">
        <v>45516</v>
      </c>
      <c r="F46" s="6">
        <v>1</v>
      </c>
      <c r="I46" s="11">
        <v>45547</v>
      </c>
      <c r="J46" s="6">
        <v>4</v>
      </c>
      <c r="M46" s="11">
        <v>45577</v>
      </c>
      <c r="N46" s="6">
        <v>6</v>
      </c>
      <c r="Q46" s="11">
        <v>45608</v>
      </c>
      <c r="R46" s="6">
        <v>2</v>
      </c>
      <c r="U46" s="11">
        <v>45638</v>
      </c>
      <c r="V46" s="6">
        <v>4</v>
      </c>
    </row>
    <row r="47" spans="1:23" x14ac:dyDescent="0.25">
      <c r="A47" s="11">
        <v>45486</v>
      </c>
      <c r="B47" s="6">
        <v>6</v>
      </c>
      <c r="E47" s="11">
        <v>45517</v>
      </c>
      <c r="F47" s="6">
        <v>2</v>
      </c>
      <c r="I47" s="11">
        <v>45548</v>
      </c>
      <c r="J47" s="6">
        <v>5</v>
      </c>
      <c r="M47" s="11">
        <v>45578</v>
      </c>
      <c r="N47" s="6">
        <v>7</v>
      </c>
      <c r="Q47" s="11">
        <v>45609</v>
      </c>
      <c r="R47" s="6">
        <v>3</v>
      </c>
      <c r="U47" s="11">
        <v>45639</v>
      </c>
      <c r="V47" s="6">
        <v>5</v>
      </c>
    </row>
    <row r="48" spans="1:23" x14ac:dyDescent="0.25">
      <c r="A48" s="12">
        <v>45487</v>
      </c>
      <c r="B48" s="6">
        <v>7</v>
      </c>
      <c r="E48" s="11">
        <v>45518</v>
      </c>
      <c r="F48" s="6">
        <v>3</v>
      </c>
      <c r="I48" s="11">
        <v>45549</v>
      </c>
      <c r="J48" s="6">
        <v>6</v>
      </c>
      <c r="M48" s="11">
        <v>45579</v>
      </c>
      <c r="N48" s="6">
        <v>1</v>
      </c>
      <c r="Q48" s="11">
        <v>45610</v>
      </c>
      <c r="R48" s="6">
        <v>4</v>
      </c>
      <c r="U48" s="11">
        <v>45640</v>
      </c>
      <c r="V48" s="6">
        <v>6</v>
      </c>
    </row>
    <row r="49" spans="1:22" x14ac:dyDescent="0.25">
      <c r="A49" s="11">
        <v>45488</v>
      </c>
      <c r="B49" s="6">
        <v>1</v>
      </c>
      <c r="E49" s="12">
        <v>45519</v>
      </c>
      <c r="F49" s="6">
        <v>4</v>
      </c>
      <c r="I49" s="11">
        <v>45550</v>
      </c>
      <c r="J49" s="6">
        <v>7</v>
      </c>
      <c r="M49" s="11">
        <v>45580</v>
      </c>
      <c r="N49" s="6">
        <v>2</v>
      </c>
      <c r="Q49" s="11">
        <v>45611</v>
      </c>
      <c r="R49" s="6">
        <v>5</v>
      </c>
      <c r="U49" s="11">
        <v>45641</v>
      </c>
      <c r="V49" s="6">
        <v>7</v>
      </c>
    </row>
    <row r="50" spans="1:22" x14ac:dyDescent="0.25">
      <c r="A50" s="11">
        <v>45489</v>
      </c>
      <c r="B50" s="6">
        <v>2</v>
      </c>
      <c r="E50" s="11">
        <v>45520</v>
      </c>
      <c r="F50" s="6">
        <v>5</v>
      </c>
      <c r="I50" s="11">
        <v>45551</v>
      </c>
      <c r="J50" s="6">
        <v>1</v>
      </c>
      <c r="M50" s="11">
        <v>45581</v>
      </c>
      <c r="N50" s="6">
        <v>3</v>
      </c>
      <c r="Q50" s="11">
        <v>45612</v>
      </c>
      <c r="R50" s="6">
        <v>6</v>
      </c>
      <c r="U50" s="11">
        <v>45642</v>
      </c>
      <c r="V50" s="6">
        <v>1</v>
      </c>
    </row>
    <row r="51" spans="1:22" x14ac:dyDescent="0.25">
      <c r="A51" s="11">
        <v>45490</v>
      </c>
      <c r="B51" s="6">
        <v>3</v>
      </c>
      <c r="E51" s="11">
        <v>45521</v>
      </c>
      <c r="F51" s="6">
        <v>6</v>
      </c>
      <c r="I51" s="11">
        <v>45552</v>
      </c>
      <c r="J51" s="6">
        <v>2</v>
      </c>
      <c r="M51" s="11">
        <v>45582</v>
      </c>
      <c r="N51" s="6">
        <v>4</v>
      </c>
      <c r="Q51" s="11">
        <v>45613</v>
      </c>
      <c r="R51" s="6">
        <v>7</v>
      </c>
      <c r="U51" s="11">
        <v>45643</v>
      </c>
      <c r="V51" s="6">
        <v>2</v>
      </c>
    </row>
    <row r="52" spans="1:22" x14ac:dyDescent="0.25">
      <c r="A52" s="11">
        <v>45491</v>
      </c>
      <c r="B52" s="6">
        <v>4</v>
      </c>
      <c r="E52" s="11">
        <v>45522</v>
      </c>
      <c r="F52" s="6">
        <v>7</v>
      </c>
      <c r="I52" s="11">
        <v>45553</v>
      </c>
      <c r="J52" s="6">
        <v>3</v>
      </c>
      <c r="M52" s="11">
        <v>45583</v>
      </c>
      <c r="N52" s="6">
        <v>5</v>
      </c>
      <c r="Q52" s="11">
        <v>45614</v>
      </c>
      <c r="R52" s="6">
        <v>1</v>
      </c>
      <c r="U52" s="11">
        <v>45644</v>
      </c>
      <c r="V52" s="6">
        <v>3</v>
      </c>
    </row>
    <row r="53" spans="1:22" x14ac:dyDescent="0.25">
      <c r="A53" s="11">
        <v>45492</v>
      </c>
      <c r="B53" s="6">
        <v>5</v>
      </c>
      <c r="E53" s="11">
        <v>45523</v>
      </c>
      <c r="F53" s="6">
        <v>1</v>
      </c>
      <c r="I53" s="11">
        <v>45554</v>
      </c>
      <c r="J53" s="6">
        <v>4</v>
      </c>
      <c r="M53" s="11">
        <v>45584</v>
      </c>
      <c r="N53" s="6">
        <v>6</v>
      </c>
      <c r="Q53" s="11">
        <v>45615</v>
      </c>
      <c r="R53" s="6">
        <v>2</v>
      </c>
      <c r="U53" s="11">
        <v>45645</v>
      </c>
      <c r="V53" s="6">
        <v>4</v>
      </c>
    </row>
    <row r="54" spans="1:22" x14ac:dyDescent="0.25">
      <c r="A54" s="11">
        <v>45493</v>
      </c>
      <c r="B54" s="6">
        <v>6</v>
      </c>
      <c r="E54" s="11">
        <v>45524</v>
      </c>
      <c r="F54" s="6">
        <v>2</v>
      </c>
      <c r="I54" s="11">
        <v>45555</v>
      </c>
      <c r="J54" s="6">
        <v>5</v>
      </c>
      <c r="M54" s="11">
        <v>45585</v>
      </c>
      <c r="N54" s="6">
        <v>7</v>
      </c>
      <c r="Q54" s="11">
        <v>45616</v>
      </c>
      <c r="R54" s="6">
        <v>3</v>
      </c>
      <c r="U54" s="11">
        <v>45646</v>
      </c>
      <c r="V54" s="6">
        <v>5</v>
      </c>
    </row>
    <row r="55" spans="1:22" x14ac:dyDescent="0.25">
      <c r="A55" s="11">
        <v>45494</v>
      </c>
      <c r="B55" s="6">
        <v>7</v>
      </c>
      <c r="E55" s="11">
        <v>45525</v>
      </c>
      <c r="F55" s="6">
        <v>3</v>
      </c>
      <c r="I55" s="11">
        <v>45556</v>
      </c>
      <c r="J55" s="6">
        <v>6</v>
      </c>
      <c r="M55" s="11">
        <v>45586</v>
      </c>
      <c r="N55" s="6">
        <v>1</v>
      </c>
      <c r="Q55" s="11">
        <v>45617</v>
      </c>
      <c r="R55" s="6">
        <v>4</v>
      </c>
      <c r="U55" s="11">
        <v>45647</v>
      </c>
      <c r="V55" s="6">
        <v>6</v>
      </c>
    </row>
    <row r="56" spans="1:22" x14ac:dyDescent="0.25">
      <c r="A56" s="11">
        <v>45495</v>
      </c>
      <c r="B56" s="6">
        <v>1</v>
      </c>
      <c r="E56" s="11">
        <v>45526</v>
      </c>
      <c r="F56" s="6">
        <v>4</v>
      </c>
      <c r="I56" s="11">
        <v>45557</v>
      </c>
      <c r="J56" s="6">
        <v>7</v>
      </c>
      <c r="M56" s="11">
        <v>45587</v>
      </c>
      <c r="N56" s="6">
        <v>2</v>
      </c>
      <c r="Q56" s="11">
        <v>45618</v>
      </c>
      <c r="R56" s="6">
        <v>5</v>
      </c>
      <c r="U56" s="11">
        <v>45648</v>
      </c>
      <c r="V56" s="6">
        <v>7</v>
      </c>
    </row>
    <row r="57" spans="1:22" x14ac:dyDescent="0.25">
      <c r="A57" s="11">
        <v>45496</v>
      </c>
      <c r="B57" s="6">
        <v>2</v>
      </c>
      <c r="E57" s="11">
        <v>45527</v>
      </c>
      <c r="F57" s="6">
        <v>5</v>
      </c>
      <c r="I57" s="11">
        <v>45558</v>
      </c>
      <c r="J57" s="6">
        <v>1</v>
      </c>
      <c r="M57" s="11">
        <v>45588</v>
      </c>
      <c r="N57" s="6">
        <v>3</v>
      </c>
      <c r="Q57" s="11">
        <v>45619</v>
      </c>
      <c r="R57" s="6">
        <v>6</v>
      </c>
      <c r="U57" s="11">
        <v>45649</v>
      </c>
      <c r="V57" s="6">
        <v>1</v>
      </c>
    </row>
    <row r="58" spans="1:22" x14ac:dyDescent="0.25">
      <c r="A58" s="11">
        <v>45497</v>
      </c>
      <c r="B58" s="6">
        <v>3</v>
      </c>
      <c r="E58" s="11">
        <v>45528</v>
      </c>
      <c r="F58" s="6">
        <v>6</v>
      </c>
      <c r="I58" s="11">
        <v>45559</v>
      </c>
      <c r="J58" s="6">
        <v>2</v>
      </c>
      <c r="M58" s="11">
        <v>45589</v>
      </c>
      <c r="N58" s="6">
        <v>4</v>
      </c>
      <c r="Q58" s="11">
        <v>45620</v>
      </c>
      <c r="R58" s="6">
        <v>7</v>
      </c>
      <c r="U58" s="11">
        <v>45650</v>
      </c>
      <c r="V58" s="6">
        <v>2</v>
      </c>
    </row>
    <row r="59" spans="1:22" x14ac:dyDescent="0.25">
      <c r="A59" s="11">
        <v>45498</v>
      </c>
      <c r="B59" s="6">
        <v>4</v>
      </c>
      <c r="E59" s="11">
        <v>45529</v>
      </c>
      <c r="F59" s="6">
        <v>7</v>
      </c>
      <c r="I59" s="11">
        <v>45560</v>
      </c>
      <c r="J59" s="6">
        <v>3</v>
      </c>
      <c r="M59" s="11">
        <v>45590</v>
      </c>
      <c r="N59" s="6">
        <v>5</v>
      </c>
      <c r="Q59" s="11">
        <v>45621</v>
      </c>
      <c r="R59" s="6">
        <v>1</v>
      </c>
      <c r="U59" s="12">
        <v>45651</v>
      </c>
      <c r="V59" s="6">
        <v>3</v>
      </c>
    </row>
    <row r="60" spans="1:22" x14ac:dyDescent="0.25">
      <c r="A60" s="11">
        <v>45499</v>
      </c>
      <c r="B60" s="6">
        <v>5</v>
      </c>
      <c r="E60" s="11">
        <v>45530</v>
      </c>
      <c r="F60" s="6">
        <v>1</v>
      </c>
      <c r="I60" s="11">
        <v>45561</v>
      </c>
      <c r="J60" s="6">
        <v>4</v>
      </c>
      <c r="M60" s="11">
        <v>45591</v>
      </c>
      <c r="N60" s="6">
        <v>6</v>
      </c>
      <c r="Q60" s="11">
        <v>45622</v>
      </c>
      <c r="R60" s="6">
        <v>2</v>
      </c>
      <c r="U60" s="11">
        <v>45652</v>
      </c>
      <c r="V60" s="6">
        <v>4</v>
      </c>
    </row>
    <row r="61" spans="1:22" x14ac:dyDescent="0.25">
      <c r="A61" s="11">
        <v>45500</v>
      </c>
      <c r="B61" s="6">
        <v>6</v>
      </c>
      <c r="E61" s="11">
        <v>45531</v>
      </c>
      <c r="F61" s="6">
        <v>2</v>
      </c>
      <c r="I61" s="11">
        <v>45562</v>
      </c>
      <c r="J61" s="6">
        <v>5</v>
      </c>
      <c r="M61" s="11">
        <v>45592</v>
      </c>
      <c r="N61" s="6">
        <v>7</v>
      </c>
      <c r="Q61" s="11">
        <v>45623</v>
      </c>
      <c r="R61" s="6">
        <v>3</v>
      </c>
      <c r="U61" s="11">
        <v>45653</v>
      </c>
      <c r="V61" s="6">
        <v>5</v>
      </c>
    </row>
    <row r="62" spans="1:22" x14ac:dyDescent="0.25">
      <c r="A62" s="11">
        <v>45501</v>
      </c>
      <c r="B62" s="6">
        <v>7</v>
      </c>
      <c r="E62" s="11">
        <v>45532</v>
      </c>
      <c r="F62" s="6">
        <v>3</v>
      </c>
      <c r="I62" s="11">
        <v>45563</v>
      </c>
      <c r="J62" s="6">
        <v>6</v>
      </c>
      <c r="M62" s="11">
        <v>45593</v>
      </c>
      <c r="N62" s="6">
        <v>1</v>
      </c>
      <c r="Q62" s="11">
        <v>45624</v>
      </c>
      <c r="R62" s="6">
        <v>4</v>
      </c>
      <c r="U62" s="11">
        <v>45654</v>
      </c>
      <c r="V62" s="6">
        <v>6</v>
      </c>
    </row>
    <row r="63" spans="1:22" x14ac:dyDescent="0.25">
      <c r="A63" s="11">
        <v>45502</v>
      </c>
      <c r="B63" s="6">
        <v>1</v>
      </c>
      <c r="E63" s="11">
        <v>45533</v>
      </c>
      <c r="F63" s="6">
        <v>4</v>
      </c>
      <c r="I63" s="11">
        <v>45564</v>
      </c>
      <c r="J63" s="6">
        <v>7</v>
      </c>
      <c r="M63" s="11">
        <v>45594</v>
      </c>
      <c r="N63" s="6">
        <v>2</v>
      </c>
      <c r="Q63" s="11">
        <v>45625</v>
      </c>
      <c r="R63" s="6">
        <v>5</v>
      </c>
      <c r="U63" s="11">
        <v>45655</v>
      </c>
      <c r="V63" s="6">
        <v>7</v>
      </c>
    </row>
    <row r="64" spans="1:22" ht="15.75" thickBot="1" x14ac:dyDescent="0.3">
      <c r="A64" s="11">
        <v>45503</v>
      </c>
      <c r="B64" s="6">
        <v>2</v>
      </c>
      <c r="E64" s="11">
        <v>45534</v>
      </c>
      <c r="F64" s="6">
        <v>5</v>
      </c>
      <c r="I64" s="13">
        <v>45565</v>
      </c>
      <c r="J64" s="7">
        <v>1</v>
      </c>
      <c r="M64" s="11">
        <v>45595</v>
      </c>
      <c r="N64" s="6">
        <v>3</v>
      </c>
      <c r="Q64" s="13">
        <v>45626</v>
      </c>
      <c r="R64" s="7">
        <v>6</v>
      </c>
      <c r="U64" s="11">
        <v>45656</v>
      </c>
      <c r="V64" s="6">
        <v>1</v>
      </c>
    </row>
    <row r="65" spans="1:22" ht="15.75" thickBot="1" x14ac:dyDescent="0.3">
      <c r="A65" s="13">
        <v>45504</v>
      </c>
      <c r="B65" s="7">
        <v>3</v>
      </c>
      <c r="E65" s="13">
        <v>45535</v>
      </c>
      <c r="F65" s="7">
        <v>6</v>
      </c>
      <c r="M65" s="13">
        <v>45596</v>
      </c>
      <c r="N65" s="7">
        <v>4</v>
      </c>
      <c r="U65" s="13">
        <v>45657</v>
      </c>
      <c r="V65" s="7">
        <v>2</v>
      </c>
    </row>
  </sheetData>
  <conditionalFormatting sqref="F2:F30 N2:N31 V2:V31 B2:B32 J2:J32 R2:R32 J35:J64 R35:R64 B35:B65 F35:F65 N35:N65 V35:V65">
    <cfRule type="containsText" dxfId="0" priority="1" operator="containsText" text="5">
      <formula>NOT(ISERROR(SEARCH("5",B2)))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8376-DA3F-495C-97A7-AE41F01AA2D3}">
  <sheetPr codeName="Feuil13"/>
  <dimension ref="A1:H66"/>
  <sheetViews>
    <sheetView zoomScale="85" zoomScaleNormal="85" workbookViewId="0"/>
  </sheetViews>
  <sheetFormatPr baseColWidth="10" defaultRowHeight="15" x14ac:dyDescent="0.25"/>
  <cols>
    <col min="1" max="1" width="25.140625" bestFit="1" customWidth="1"/>
    <col min="3" max="3" width="15.28515625" customWidth="1"/>
  </cols>
  <sheetData>
    <row r="1" spans="1:8" ht="18.75" x14ac:dyDescent="0.45">
      <c r="A1" s="14">
        <f ca="1">TODAY()</f>
        <v>45468</v>
      </c>
      <c r="B1" s="15" t="str">
        <f ca="1">IF(AND(MONTH(A1)=1, YEAR(A1)=2024),"Oui","Non")</f>
        <v>Non</v>
      </c>
      <c r="C1" s="16"/>
      <c r="D1" s="16" t="s">
        <v>20</v>
      </c>
      <c r="E1" s="16">
        <f>NETWORKDAYS(DATE(2024,1,1),DATE(2024,1,31))</f>
        <v>23</v>
      </c>
      <c r="F1" s="17">
        <v>1</v>
      </c>
      <c r="H1" s="2">
        <v>45453</v>
      </c>
    </row>
    <row r="2" spans="1:8" ht="18.75" x14ac:dyDescent="0.45">
      <c r="A2" s="14">
        <f t="shared" ref="A2:A12" ca="1" si="0">TODAY()</f>
        <v>45468</v>
      </c>
      <c r="B2" s="15" t="str">
        <f ca="1">IF(AND(MONTH(A2)=2, YEAR(A2)=2024),"Oui","Non")</f>
        <v>Non</v>
      </c>
      <c r="C2" s="16"/>
      <c r="D2" s="16" t="s">
        <v>21</v>
      </c>
      <c r="E2" s="16">
        <f>NETWORKDAYS(DATE(2024,2,1),DATE(2024,2,29))</f>
        <v>21</v>
      </c>
      <c r="F2" s="17"/>
    </row>
    <row r="3" spans="1:8" ht="18.75" x14ac:dyDescent="0.45">
      <c r="A3" s="14">
        <f t="shared" ca="1" si="0"/>
        <v>45468</v>
      </c>
      <c r="B3" s="15" t="str">
        <f ca="1">IF(AND(MONTH(A3)=3, YEAR(A3)=2024),"Oui","Non")</f>
        <v>Non</v>
      </c>
      <c r="C3" s="16"/>
      <c r="D3" s="16" t="s">
        <v>22</v>
      </c>
      <c r="E3" s="16">
        <f>NETWORKDAYS(DATE(2024,2,1),DATE(2024,2,29))</f>
        <v>21</v>
      </c>
      <c r="F3" s="17"/>
    </row>
    <row r="4" spans="1:8" ht="18.75" x14ac:dyDescent="0.45">
      <c r="A4" s="14">
        <f t="shared" ca="1" si="0"/>
        <v>45468</v>
      </c>
      <c r="B4" s="15" t="str">
        <f ca="1">IF(AND(MONTH(A4)=4, YEAR(A4)=2024),"Oui","Non")</f>
        <v>Non</v>
      </c>
      <c r="C4" s="16"/>
      <c r="D4" s="16" t="s">
        <v>23</v>
      </c>
      <c r="E4" s="16">
        <f>NETWORKDAYS(DATE(2024,4,1),DATE(2024,4,30))</f>
        <v>22</v>
      </c>
      <c r="F4" s="17">
        <v>1</v>
      </c>
    </row>
    <row r="5" spans="1:8" ht="18.75" x14ac:dyDescent="0.45">
      <c r="A5" s="14">
        <f t="shared" ca="1" si="0"/>
        <v>45468</v>
      </c>
      <c r="B5" s="15" t="str">
        <f ca="1">IF(AND(MONTH(A5)=5, YEAR(A5)=2024),"Oui","Non")</f>
        <v>Non</v>
      </c>
      <c r="C5" s="16"/>
      <c r="D5" s="16" t="s">
        <v>24</v>
      </c>
      <c r="E5" s="16">
        <f>NETWORKDAYS(DATE(2024,5,1),DATE(2024,5,31))</f>
        <v>23</v>
      </c>
      <c r="F5" s="17">
        <v>4</v>
      </c>
    </row>
    <row r="6" spans="1:8" ht="18.75" x14ac:dyDescent="0.45">
      <c r="A6" s="14">
        <f t="shared" ca="1" si="0"/>
        <v>45468</v>
      </c>
      <c r="B6" s="15" t="str">
        <f ca="1">IF(AND(MONTH(A6)=6, YEAR(A6)=2024),"Oui","Non")</f>
        <v>Oui</v>
      </c>
      <c r="C6" s="16"/>
      <c r="D6" s="16" t="s">
        <v>25</v>
      </c>
      <c r="E6" s="16">
        <f>NETWORKDAYS(DATE(2024,6,1),DATE(2024,6,30))</f>
        <v>20</v>
      </c>
      <c r="F6" s="17"/>
    </row>
    <row r="7" spans="1:8" ht="18.75" x14ac:dyDescent="0.45">
      <c r="A7" s="14">
        <f t="shared" ca="1" si="0"/>
        <v>45468</v>
      </c>
      <c r="B7" s="15" t="str">
        <f ca="1">IF(AND(MONTH(A7)=7,YEAR(A7)=2024),"Oui","Non")</f>
        <v>Non</v>
      </c>
      <c r="C7" s="16"/>
      <c r="D7" s="16" t="s">
        <v>26</v>
      </c>
      <c r="E7" s="16">
        <f>NETWORKDAYS(DATE(2024,7,1),DATE(2024,7,31))</f>
        <v>23</v>
      </c>
      <c r="F7" s="17">
        <v>1</v>
      </c>
    </row>
    <row r="8" spans="1:8" ht="18.75" x14ac:dyDescent="0.45">
      <c r="A8" s="14">
        <f t="shared" ca="1" si="0"/>
        <v>45468</v>
      </c>
      <c r="B8" s="15" t="str">
        <f ca="1">IF(AND(MONTH(A8)=8, YEAR(A8)=2024),"Oui","Non")</f>
        <v>Non</v>
      </c>
      <c r="C8" s="16"/>
      <c r="D8" s="16" t="s">
        <v>27</v>
      </c>
      <c r="E8" s="16">
        <f>NETWORKDAYS(DATE(2024,8,1),DATE(2024,8,31))</f>
        <v>22</v>
      </c>
      <c r="F8" s="17">
        <v>1</v>
      </c>
    </row>
    <row r="9" spans="1:8" ht="18.75" x14ac:dyDescent="0.45">
      <c r="A9" s="14">
        <f t="shared" ca="1" si="0"/>
        <v>45468</v>
      </c>
      <c r="B9" s="15" t="str">
        <f ca="1">IF(AND(MONTH(A9)=9, YEAR(A9)=2024),"Oui","Non")</f>
        <v>Non</v>
      </c>
      <c r="C9" s="16"/>
      <c r="D9" s="16" t="s">
        <v>28</v>
      </c>
      <c r="E9" s="16">
        <f>NETWORKDAYS(DATE(2024,9,1),DATE(2024,9,30))</f>
        <v>21</v>
      </c>
      <c r="F9" s="17"/>
    </row>
    <row r="10" spans="1:8" ht="18.75" x14ac:dyDescent="0.45">
      <c r="A10" s="14">
        <f t="shared" ca="1" si="0"/>
        <v>45468</v>
      </c>
      <c r="B10" s="15" t="str">
        <f ca="1">IF(AND(MONTH(A11)=10, YEAR(A11)=2024),"Oui","Non")</f>
        <v>Non</v>
      </c>
      <c r="C10" s="16"/>
      <c r="D10" s="16" t="s">
        <v>29</v>
      </c>
      <c r="E10" s="16">
        <f>NETWORKDAYS(DATE(2024,10,1),DATE(2024,10,31))</f>
        <v>23</v>
      </c>
      <c r="F10" s="17"/>
    </row>
    <row r="11" spans="1:8" ht="18.75" x14ac:dyDescent="0.45">
      <c r="A11" s="14">
        <f t="shared" ca="1" si="0"/>
        <v>45468</v>
      </c>
      <c r="B11" s="15" t="str">
        <f ca="1">IF(AND(MONTH(A11)=11, YEAR(A11)=2024),"Oui","Non")</f>
        <v>Non</v>
      </c>
      <c r="C11" s="16"/>
      <c r="D11" s="16" t="s">
        <v>30</v>
      </c>
      <c r="E11" s="16">
        <f>NETWORKDAYS(DATE(2024,11,1),DATE(2024,11,30))</f>
        <v>21</v>
      </c>
      <c r="F11" s="17">
        <v>1</v>
      </c>
    </row>
    <row r="12" spans="1:8" ht="18.75" x14ac:dyDescent="0.45">
      <c r="A12" s="14">
        <f t="shared" ca="1" si="0"/>
        <v>45468</v>
      </c>
      <c r="B12" s="15" t="str">
        <f ca="1">IF(AND(MONTH(A12)=12, YEAR(A12)=2024),"Oui","Non")</f>
        <v>Non</v>
      </c>
      <c r="C12" s="16"/>
      <c r="D12" s="16" t="s">
        <v>31</v>
      </c>
      <c r="E12" s="16">
        <f>NETWORKDAYS(DATE(2024,12,1),DATE(2024,12,31))</f>
        <v>22</v>
      </c>
      <c r="F12" s="17">
        <v>1</v>
      </c>
    </row>
    <row r="14" spans="1:8" x14ac:dyDescent="0.25">
      <c r="C14" t="s">
        <v>32</v>
      </c>
    </row>
    <row r="15" spans="1:8" x14ac:dyDescent="0.25">
      <c r="A15" s="18" t="s">
        <v>33</v>
      </c>
      <c r="C15" s="20">
        <v>45296</v>
      </c>
    </row>
    <row r="16" spans="1:8" x14ac:dyDescent="0.25">
      <c r="A16" s="19">
        <v>45292</v>
      </c>
      <c r="C16" s="20">
        <f t="shared" ref="C16:C66" si="1">C15+7</f>
        <v>45303</v>
      </c>
    </row>
    <row r="17" spans="1:3" x14ac:dyDescent="0.25">
      <c r="A17" s="19">
        <v>45383</v>
      </c>
      <c r="C17" s="20">
        <f t="shared" si="1"/>
        <v>45310</v>
      </c>
    </row>
    <row r="18" spans="1:3" x14ac:dyDescent="0.25">
      <c r="A18" s="19">
        <v>45413</v>
      </c>
      <c r="C18" s="20">
        <f t="shared" si="1"/>
        <v>45317</v>
      </c>
    </row>
    <row r="19" spans="1:3" x14ac:dyDescent="0.25">
      <c r="A19" s="19">
        <v>45420</v>
      </c>
      <c r="C19" s="20">
        <f t="shared" si="1"/>
        <v>45324</v>
      </c>
    </row>
    <row r="20" spans="1:3" x14ac:dyDescent="0.25">
      <c r="A20" s="19">
        <v>45421</v>
      </c>
      <c r="C20" s="20">
        <f t="shared" si="1"/>
        <v>45331</v>
      </c>
    </row>
    <row r="21" spans="1:3" x14ac:dyDescent="0.25">
      <c r="A21" s="19">
        <v>45432</v>
      </c>
      <c r="C21" s="20">
        <f t="shared" si="1"/>
        <v>45338</v>
      </c>
    </row>
    <row r="22" spans="1:3" x14ac:dyDescent="0.25">
      <c r="A22" s="19">
        <v>45487</v>
      </c>
      <c r="C22" s="20">
        <f t="shared" si="1"/>
        <v>45345</v>
      </c>
    </row>
    <row r="23" spans="1:3" x14ac:dyDescent="0.25">
      <c r="A23" s="19">
        <v>45519</v>
      </c>
      <c r="C23" s="20">
        <f t="shared" si="1"/>
        <v>45352</v>
      </c>
    </row>
    <row r="24" spans="1:3" x14ac:dyDescent="0.25">
      <c r="A24" s="19">
        <v>45597</v>
      </c>
      <c r="C24" s="20">
        <f t="shared" si="1"/>
        <v>45359</v>
      </c>
    </row>
    <row r="25" spans="1:3" x14ac:dyDescent="0.25">
      <c r="A25" s="19">
        <v>45607</v>
      </c>
      <c r="C25" s="20">
        <f t="shared" si="1"/>
        <v>45366</v>
      </c>
    </row>
    <row r="26" spans="1:3" x14ac:dyDescent="0.25">
      <c r="A26" s="19">
        <v>45651</v>
      </c>
      <c r="C26" s="20">
        <f t="shared" si="1"/>
        <v>45373</v>
      </c>
    </row>
    <row r="27" spans="1:3" x14ac:dyDescent="0.25">
      <c r="C27" s="20">
        <f t="shared" si="1"/>
        <v>45380</v>
      </c>
    </row>
    <row r="28" spans="1:3" x14ac:dyDescent="0.25">
      <c r="C28" s="20">
        <f t="shared" si="1"/>
        <v>45387</v>
      </c>
    </row>
    <row r="29" spans="1:3" x14ac:dyDescent="0.25">
      <c r="C29" s="20">
        <f t="shared" si="1"/>
        <v>45394</v>
      </c>
    </row>
    <row r="30" spans="1:3" x14ac:dyDescent="0.25">
      <c r="C30" s="20">
        <f t="shared" si="1"/>
        <v>45401</v>
      </c>
    </row>
    <row r="31" spans="1:3" x14ac:dyDescent="0.25">
      <c r="C31" s="20">
        <f t="shared" si="1"/>
        <v>45408</v>
      </c>
    </row>
    <row r="32" spans="1:3" x14ac:dyDescent="0.25">
      <c r="C32" s="21">
        <f t="shared" si="1"/>
        <v>45415</v>
      </c>
    </row>
    <row r="33" spans="3:6" x14ac:dyDescent="0.25">
      <c r="C33" s="21">
        <f t="shared" si="1"/>
        <v>45422</v>
      </c>
      <c r="F33" s="2"/>
    </row>
    <row r="34" spans="3:6" x14ac:dyDescent="0.25">
      <c r="C34" s="21">
        <f t="shared" si="1"/>
        <v>45429</v>
      </c>
    </row>
    <row r="35" spans="3:6" x14ac:dyDescent="0.25">
      <c r="C35" s="21">
        <f t="shared" si="1"/>
        <v>45436</v>
      </c>
    </row>
    <row r="36" spans="3:6" x14ac:dyDescent="0.25">
      <c r="C36" s="21">
        <f t="shared" si="1"/>
        <v>45443</v>
      </c>
    </row>
    <row r="37" spans="3:6" x14ac:dyDescent="0.25">
      <c r="C37" s="20">
        <f t="shared" si="1"/>
        <v>45450</v>
      </c>
    </row>
    <row r="38" spans="3:6" x14ac:dyDescent="0.25">
      <c r="C38" s="20">
        <f t="shared" si="1"/>
        <v>45457</v>
      </c>
    </row>
    <row r="39" spans="3:6" x14ac:dyDescent="0.25">
      <c r="C39" s="20">
        <f t="shared" si="1"/>
        <v>45464</v>
      </c>
    </row>
    <row r="40" spans="3:6" x14ac:dyDescent="0.25">
      <c r="C40" s="20">
        <f t="shared" si="1"/>
        <v>45471</v>
      </c>
    </row>
    <row r="41" spans="3:6" x14ac:dyDescent="0.25">
      <c r="C41" s="20">
        <f t="shared" si="1"/>
        <v>45478</v>
      </c>
    </row>
    <row r="42" spans="3:6" x14ac:dyDescent="0.25">
      <c r="C42" s="20">
        <f t="shared" si="1"/>
        <v>45485</v>
      </c>
    </row>
    <row r="43" spans="3:6" x14ac:dyDescent="0.25">
      <c r="C43" s="20">
        <f t="shared" si="1"/>
        <v>45492</v>
      </c>
    </row>
    <row r="44" spans="3:6" x14ac:dyDescent="0.25">
      <c r="C44" s="20">
        <f t="shared" si="1"/>
        <v>45499</v>
      </c>
    </row>
    <row r="45" spans="3:6" x14ac:dyDescent="0.25">
      <c r="C45" s="20">
        <f t="shared" si="1"/>
        <v>45506</v>
      </c>
    </row>
    <row r="46" spans="3:6" x14ac:dyDescent="0.25">
      <c r="C46" s="20">
        <f t="shared" si="1"/>
        <v>45513</v>
      </c>
    </row>
    <row r="47" spans="3:6" x14ac:dyDescent="0.25">
      <c r="C47" s="20">
        <f t="shared" si="1"/>
        <v>45520</v>
      </c>
    </row>
    <row r="48" spans="3:6" x14ac:dyDescent="0.25">
      <c r="C48" s="20">
        <f t="shared" si="1"/>
        <v>45527</v>
      </c>
    </row>
    <row r="49" spans="3:3" x14ac:dyDescent="0.25">
      <c r="C49" s="20">
        <f t="shared" si="1"/>
        <v>45534</v>
      </c>
    </row>
    <row r="50" spans="3:3" x14ac:dyDescent="0.25">
      <c r="C50" s="20">
        <f t="shared" si="1"/>
        <v>45541</v>
      </c>
    </row>
    <row r="51" spans="3:3" x14ac:dyDescent="0.25">
      <c r="C51" s="20">
        <f t="shared" si="1"/>
        <v>45548</v>
      </c>
    </row>
    <row r="52" spans="3:3" x14ac:dyDescent="0.25">
      <c r="C52" s="20">
        <f t="shared" si="1"/>
        <v>45555</v>
      </c>
    </row>
    <row r="53" spans="3:3" x14ac:dyDescent="0.25">
      <c r="C53" s="20">
        <f t="shared" si="1"/>
        <v>45562</v>
      </c>
    </row>
    <row r="54" spans="3:3" x14ac:dyDescent="0.25">
      <c r="C54" s="20">
        <f t="shared" si="1"/>
        <v>45569</v>
      </c>
    </row>
    <row r="55" spans="3:3" x14ac:dyDescent="0.25">
      <c r="C55" s="20">
        <f t="shared" si="1"/>
        <v>45576</v>
      </c>
    </row>
    <row r="56" spans="3:3" x14ac:dyDescent="0.25">
      <c r="C56" s="20">
        <f t="shared" si="1"/>
        <v>45583</v>
      </c>
    </row>
    <row r="57" spans="3:3" x14ac:dyDescent="0.25">
      <c r="C57" s="20">
        <f t="shared" si="1"/>
        <v>45590</v>
      </c>
    </row>
    <row r="58" spans="3:3" x14ac:dyDescent="0.25">
      <c r="C58" s="20">
        <f t="shared" si="1"/>
        <v>45597</v>
      </c>
    </row>
    <row r="59" spans="3:3" x14ac:dyDescent="0.25">
      <c r="C59" s="20">
        <f t="shared" si="1"/>
        <v>45604</v>
      </c>
    </row>
    <row r="60" spans="3:3" x14ac:dyDescent="0.25">
      <c r="C60" s="20">
        <f t="shared" si="1"/>
        <v>45611</v>
      </c>
    </row>
    <row r="61" spans="3:3" x14ac:dyDescent="0.25">
      <c r="C61" s="20">
        <f t="shared" si="1"/>
        <v>45618</v>
      </c>
    </row>
    <row r="62" spans="3:3" x14ac:dyDescent="0.25">
      <c r="C62" s="20">
        <f t="shared" si="1"/>
        <v>45625</v>
      </c>
    </row>
    <row r="63" spans="3:3" x14ac:dyDescent="0.25">
      <c r="C63" s="20">
        <f t="shared" si="1"/>
        <v>45632</v>
      </c>
    </row>
    <row r="64" spans="3:3" x14ac:dyDescent="0.25">
      <c r="C64" s="20">
        <f t="shared" si="1"/>
        <v>45639</v>
      </c>
    </row>
    <row r="65" spans="3:3" x14ac:dyDescent="0.25">
      <c r="C65" s="20">
        <f t="shared" si="1"/>
        <v>45646</v>
      </c>
    </row>
    <row r="66" spans="3:3" x14ac:dyDescent="0.25">
      <c r="C66" s="20">
        <f t="shared" si="1"/>
        <v>45653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ac760e-1027-463e-884f-1b4182bef7ed">
      <Terms xmlns="http://schemas.microsoft.com/office/infopath/2007/PartnerControls"/>
    </lcf76f155ced4ddcb4097134ff3c332f>
    <TaxCatchAll xmlns="179b4b08-3ac2-45ab-8102-bd793c90283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319D6A9353884C9F1B4100CECBACE7" ma:contentTypeVersion="15" ma:contentTypeDescription="Crée un document." ma:contentTypeScope="" ma:versionID="fec118f289c15ef44daa44c6ac4e69ac">
  <xsd:schema xmlns:xsd="http://www.w3.org/2001/XMLSchema" xmlns:xs="http://www.w3.org/2001/XMLSchema" xmlns:p="http://schemas.microsoft.com/office/2006/metadata/properties" xmlns:ns2="f5ac760e-1027-463e-884f-1b4182bef7ed" xmlns:ns3="179b4b08-3ac2-45ab-8102-bd793c90283b" targetNamespace="http://schemas.microsoft.com/office/2006/metadata/properties" ma:root="true" ma:fieldsID="e97bfa5948b24ad2235e25ad172a3f70" ns2:_="" ns3:_="">
    <xsd:import namespace="f5ac760e-1027-463e-884f-1b4182bef7ed"/>
    <xsd:import namespace="179b4b08-3ac2-45ab-8102-bd793c9028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ac760e-1027-463e-884f-1b4182bef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c52f64c-d92c-48ad-89d7-38445802cb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9b4b08-3ac2-45ab-8102-bd793c90283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f941bb0-c6b3-4c3e-a5a6-a504bd7b1e25}" ma:internalName="TaxCatchAll" ma:showField="CatchAllData" ma:web="179b4b08-3ac2-45ab-8102-bd793c9028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4104CB-7015-40B7-BA45-12D6EA632F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A09E71-A1E9-43D9-9CB4-008F69DC8AA1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179b4b08-3ac2-45ab-8102-bd793c90283b"/>
    <ds:schemaRef ds:uri="f5ac760e-1027-463e-884f-1b4182bef7e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A947076-600B-44B0-B5BE-C9EFD011E5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ac760e-1027-463e-884f-1b4182bef7ed"/>
    <ds:schemaRef ds:uri="179b4b08-3ac2-45ab-8102-bd793c9028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20</vt:i4>
      </vt:variant>
    </vt:vector>
  </HeadingPairs>
  <TitlesOfParts>
    <vt:vector size="33" baseType="lpstr">
      <vt:lpstr>Récapitulatif 2024</vt:lpstr>
      <vt:lpstr>M</vt:lpstr>
      <vt:lpstr>N</vt:lpstr>
      <vt:lpstr>M2</vt:lpstr>
      <vt:lpstr>J</vt:lpstr>
      <vt:lpstr>G</vt:lpstr>
      <vt:lpstr>E</vt:lpstr>
      <vt:lpstr>L</vt:lpstr>
      <vt:lpstr>A</vt:lpstr>
      <vt:lpstr>T</vt:lpstr>
      <vt:lpstr>V</vt:lpstr>
      <vt:lpstr>CV</vt:lpstr>
      <vt:lpstr>Réglages</vt:lpstr>
      <vt:lpstr>A!ANNEE</vt:lpstr>
      <vt:lpstr>E!ANNEE</vt:lpstr>
      <vt:lpstr>G!ANNEE</vt:lpstr>
      <vt:lpstr>J!ANNEE</vt:lpstr>
      <vt:lpstr>'L'!ANNEE</vt:lpstr>
      <vt:lpstr>M!ANNEE</vt:lpstr>
      <vt:lpstr>'M2'!ANNEE</vt:lpstr>
      <vt:lpstr>N!ANNEE</vt:lpstr>
      <vt:lpstr>T!ANNEE</vt:lpstr>
      <vt:lpstr>V!ANNEE</vt:lpstr>
      <vt:lpstr>A!Zone_d_impression</vt:lpstr>
      <vt:lpstr>E!Zone_d_impression</vt:lpstr>
      <vt:lpstr>G!Zone_d_impression</vt:lpstr>
      <vt:lpstr>J!Zone_d_impression</vt:lpstr>
      <vt:lpstr>'L'!Zone_d_impression</vt:lpstr>
      <vt:lpstr>M!Zone_d_impression</vt:lpstr>
      <vt:lpstr>'M2'!Zone_d_impression</vt:lpstr>
      <vt:lpstr>N!Zone_d_impression</vt:lpstr>
      <vt:lpstr>T!Zone_d_impression</vt:lpstr>
      <vt:lpstr>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Delaye</dc:creator>
  <cp:lastModifiedBy>Nathan Delaye</cp:lastModifiedBy>
  <dcterms:created xsi:type="dcterms:W3CDTF">2024-05-29T07:26:31Z</dcterms:created>
  <dcterms:modified xsi:type="dcterms:W3CDTF">2024-06-25T08:23:35Z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0x01010004319D6A9353884C9F1B4100CECBACE7</vt:lpwstr>
  </property>
  <property fmtid="{D5CDD505-2E9C-101B-9397-08002B2CF9AE}" pid="3" name="MediaServiceImageTags">
    <vt:lpwstr/>
  </property>
</Properties>
</file>