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320" windowHeight="13230"/>
  </bookViews>
  <sheets>
    <sheet name=" ENERGIE augmentation (2)" sheetId="15" r:id="rId1"/>
  </sheets>
  <calcPr calcId="125725"/>
</workbook>
</file>

<file path=xl/calcChain.xml><?xml version="1.0" encoding="utf-8"?>
<calcChain xmlns="http://schemas.openxmlformats.org/spreadsheetml/2006/main">
  <c r="C33" i="15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B32"/>
  <c r="J9"/>
  <c r="J11" s="1"/>
  <c r="I9"/>
  <c r="I11" s="1"/>
  <c r="H9"/>
  <c r="H11" s="1"/>
  <c r="G9"/>
  <c r="G11" s="1"/>
  <c r="C7"/>
  <c r="B6"/>
  <c r="J5"/>
  <c r="J6" s="1"/>
  <c r="J13" s="1"/>
  <c r="I5"/>
  <c r="I6" s="1"/>
  <c r="H5"/>
  <c r="H6" s="1"/>
  <c r="G5"/>
  <c r="G6" s="1"/>
  <c r="A1"/>
  <c r="G13" l="1"/>
  <c r="G7"/>
  <c r="H13"/>
  <c r="H7"/>
  <c r="H12" s="1"/>
  <c r="I13"/>
  <c r="I7"/>
  <c r="C9"/>
  <c r="C10" s="1"/>
  <c r="C11" s="1"/>
  <c r="C12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I12"/>
  <c r="J7"/>
  <c r="J12" s="1"/>
  <c r="C53"/>
  <c r="G12"/>
  <c r="C52"/>
  <c r="B33"/>
  <c r="B7"/>
  <c r="C29" l="1"/>
  <c r="B9"/>
  <c r="B10" s="1"/>
  <c r="B11" s="1"/>
  <c r="B12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34"/>
  <c r="H16"/>
  <c r="H17" s="1"/>
  <c r="H20" s="1"/>
  <c r="J16"/>
  <c r="J17" s="1"/>
  <c r="J20" s="1"/>
  <c r="I16"/>
  <c r="I17" s="1"/>
  <c r="I20" s="1"/>
  <c r="G16"/>
  <c r="G17" s="1"/>
  <c r="G20" s="1"/>
  <c r="F16"/>
  <c r="C28"/>
  <c r="B29" l="1"/>
  <c r="J14"/>
  <c r="J15" s="1"/>
  <c r="J18" s="1"/>
  <c r="F14"/>
  <c r="F15" s="1"/>
  <c r="F18" s="1"/>
  <c r="F19" s="1"/>
  <c r="H14"/>
  <c r="H15" s="1"/>
  <c r="H18" s="1"/>
  <c r="G14"/>
  <c r="G15" s="1"/>
  <c r="G18" s="1"/>
  <c r="I14"/>
  <c r="I15" s="1"/>
  <c r="I18" s="1"/>
  <c r="F20"/>
  <c r="F21" s="1"/>
  <c r="F17"/>
  <c r="B35"/>
  <c r="B28"/>
  <c r="B36" l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I19"/>
  <c r="H21"/>
  <c r="G19"/>
  <c r="I21"/>
  <c r="G21"/>
  <c r="J19"/>
  <c r="H19"/>
  <c r="J21"/>
  <c r="B53" l="1"/>
  <c r="B52"/>
</calcChain>
</file>

<file path=xl/sharedStrings.xml><?xml version="1.0" encoding="utf-8"?>
<sst xmlns="http://schemas.openxmlformats.org/spreadsheetml/2006/main" count="100" uniqueCount="34">
  <si>
    <t>EXISTANT</t>
  </si>
  <si>
    <t>m²</t>
  </si>
  <si>
    <t>CONSOMMATION ENERGIE</t>
  </si>
  <si>
    <t>COUT ENERGIE</t>
  </si>
  <si>
    <t>/</t>
  </si>
  <si>
    <t>€ TTC/kWh</t>
  </si>
  <si>
    <t>%</t>
  </si>
  <si>
    <t>FIOUL</t>
  </si>
  <si>
    <t>3% / an sur 20 ans</t>
  </si>
  <si>
    <t>AUGM</t>
  </si>
  <si>
    <t>SURFACE SHON</t>
  </si>
  <si>
    <t>TEMPS DE RETOUR (année)</t>
  </si>
  <si>
    <t>CEP (kWhep/m²/an)</t>
  </si>
  <si>
    <t>GAIN/EXISTANT (kWhep/m²/an)</t>
  </si>
  <si>
    <t>GAIN/EXISTANT (kWhep/an)</t>
  </si>
  <si>
    <t>GAIN en % sur 20 ANS</t>
  </si>
  <si>
    <t>TOTAL CONSO + INVEST (€)</t>
  </si>
  <si>
    <t>GAIN/EXISTANT (€ TTC/an)</t>
  </si>
  <si>
    <t>INVESTISSEMENT (€ TTC)</t>
  </si>
  <si>
    <t>CEE (€ TTC)</t>
  </si>
  <si>
    <t>INVESTISSEMENT BRUT (€ TTC)</t>
  </si>
  <si>
    <t>6% / an sur 20 ans</t>
  </si>
  <si>
    <t>CONSO (€) 3% augmentation</t>
  </si>
  <si>
    <t>CONSO (€) 6% augmentation</t>
  </si>
  <si>
    <t>GAZ</t>
  </si>
  <si>
    <t>CO2 économisé</t>
  </si>
  <si>
    <t>INVESTISSEMENT (€ HT)</t>
  </si>
  <si>
    <t>phase 1</t>
  </si>
  <si>
    <t>phases 1 + 2</t>
  </si>
  <si>
    <t>phases1+2+3</t>
  </si>
  <si>
    <t>phases 1+2+3+4</t>
  </si>
  <si>
    <t xml:space="preserve"> </t>
  </si>
  <si>
    <t>TOT 20</t>
  </si>
  <si>
    <t>TOT 15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</si>
</sst>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0.0"/>
    <numFmt numFmtId="165" formatCode="0.000"/>
    <numFmt numFmtId="166" formatCode="0.0000"/>
    <numFmt numFmtId="167" formatCode="#,##0.00\ _€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sz val="11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i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5" fillId="0" borderId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" fillId="0" borderId="0"/>
  </cellStyleXfs>
  <cellXfs count="6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/>
    <xf numFmtId="0" fontId="0" fillId="2" borderId="0" xfId="0" applyFill="1" applyAlignment="1">
      <alignment horizontal="center"/>
    </xf>
    <xf numFmtId="1" fontId="0" fillId="2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6" fillId="0" borderId="0" xfId="1" applyFont="1" applyBorder="1" applyAlignment="1">
      <alignment horizontal="center"/>
    </xf>
    <xf numFmtId="0" fontId="7" fillId="0" borderId="0" xfId="1" applyFont="1" applyBorder="1" applyAlignment="1">
      <alignment horizontal="center"/>
    </xf>
    <xf numFmtId="0" fontId="8" fillId="0" borderId="0" xfId="1" applyFont="1" applyBorder="1" applyAlignment="1">
      <alignment horizontal="center"/>
    </xf>
    <xf numFmtId="165" fontId="7" fillId="0" borderId="0" xfId="1" applyNumberFormat="1" applyFont="1" applyBorder="1" applyAlignment="1">
      <alignment horizontal="center"/>
    </xf>
    <xf numFmtId="165" fontId="8" fillId="0" borderId="0" xfId="1" applyNumberFormat="1" applyFont="1" applyBorder="1" applyAlignment="1">
      <alignment horizontal="center"/>
    </xf>
    <xf numFmtId="14" fontId="0" fillId="0" borderId="0" xfId="0" applyNumberFormat="1" applyAlignment="1">
      <alignment horizontal="center"/>
    </xf>
    <xf numFmtId="164" fontId="0" fillId="2" borderId="0" xfId="0" applyNumberFormat="1" applyFill="1" applyAlignment="1">
      <alignment horizontal="center"/>
    </xf>
    <xf numFmtId="166" fontId="7" fillId="0" borderId="0" xfId="1" applyNumberFormat="1" applyFont="1" applyBorder="1" applyAlignment="1">
      <alignment horizontal="center"/>
    </xf>
    <xf numFmtId="166" fontId="8" fillId="0" borderId="0" xfId="1" applyNumberFormat="1" applyFont="1" applyBorder="1" applyAlignment="1">
      <alignment horizontal="center"/>
    </xf>
    <xf numFmtId="2" fontId="1" fillId="2" borderId="0" xfId="0" applyNumberFormat="1" applyFont="1" applyFill="1" applyAlignment="1">
      <alignment horizontal="center"/>
    </xf>
    <xf numFmtId="2" fontId="0" fillId="2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3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Border="1" applyAlignment="1">
      <alignment horizontal="center"/>
    </xf>
    <xf numFmtId="164" fontId="0" fillId="3" borderId="0" xfId="0" applyNumberForma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3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64" fontId="0" fillId="4" borderId="0" xfId="0" applyNumberFormat="1" applyFill="1" applyBorder="1" applyAlignment="1">
      <alignment horizontal="center"/>
    </xf>
    <xf numFmtId="0" fontId="7" fillId="3" borderId="0" xfId="1" applyFont="1" applyFill="1" applyBorder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9" fillId="2" borderId="0" xfId="0" applyFont="1" applyFill="1" applyAlignment="1">
      <alignment horizontal="center"/>
    </xf>
    <xf numFmtId="2" fontId="9" fillId="2" borderId="0" xfId="0" applyNumberFormat="1" applyFont="1" applyFill="1" applyAlignment="1">
      <alignment horizontal="center"/>
    </xf>
    <xf numFmtId="2" fontId="10" fillId="2" borderId="0" xfId="0" applyNumberFormat="1" applyFont="1" applyFill="1" applyAlignment="1">
      <alignment horizontal="center"/>
    </xf>
    <xf numFmtId="1" fontId="10" fillId="2" borderId="0" xfId="0" applyNumberFormat="1" applyFont="1" applyFill="1" applyAlignment="1">
      <alignment horizontal="center"/>
    </xf>
    <xf numFmtId="164" fontId="10" fillId="2" borderId="0" xfId="0" applyNumberFormat="1" applyFont="1" applyFill="1" applyAlignment="1">
      <alignment horizontal="center"/>
    </xf>
    <xf numFmtId="3" fontId="10" fillId="3" borderId="0" xfId="0" applyNumberFormat="1" applyFont="1" applyFill="1" applyAlignment="1">
      <alignment horizontal="center"/>
    </xf>
    <xf numFmtId="3" fontId="10" fillId="4" borderId="0" xfId="0" applyNumberFormat="1" applyFont="1" applyFill="1" applyAlignment="1">
      <alignment horizontal="center"/>
    </xf>
    <xf numFmtId="164" fontId="10" fillId="3" borderId="0" xfId="0" applyNumberFormat="1" applyFont="1" applyFill="1" applyBorder="1" applyAlignment="1">
      <alignment horizontal="center"/>
    </xf>
    <xf numFmtId="164" fontId="10" fillId="4" borderId="0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3" fontId="2" fillId="3" borderId="0" xfId="0" applyNumberFormat="1" applyFont="1" applyFill="1" applyAlignment="1">
      <alignment horizontal="center"/>
    </xf>
    <xf numFmtId="3" fontId="2" fillId="4" borderId="0" xfId="0" applyNumberFormat="1" applyFont="1" applyFill="1" applyAlignment="1">
      <alignment horizontal="center"/>
    </xf>
    <xf numFmtId="164" fontId="2" fillId="3" borderId="0" xfId="0" applyNumberFormat="1" applyFon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167" fontId="10" fillId="0" borderId="0" xfId="0" applyNumberFormat="1" applyFont="1" applyFill="1" applyAlignment="1">
      <alignment horizontal="center"/>
    </xf>
    <xf numFmtId="167" fontId="4" fillId="0" borderId="0" xfId="0" applyNumberFormat="1" applyFont="1" applyAlignment="1">
      <alignment horizontal="center"/>
    </xf>
    <xf numFmtId="167" fontId="10" fillId="0" borderId="0" xfId="0" applyNumberFormat="1" applyFont="1" applyAlignment="1">
      <alignment horizontal="center"/>
    </xf>
    <xf numFmtId="167" fontId="0" fillId="0" borderId="0" xfId="0" applyNumberFormat="1" applyFill="1" applyAlignment="1">
      <alignment horizontal="center"/>
    </xf>
    <xf numFmtId="167" fontId="0" fillId="0" borderId="0" xfId="0" applyNumberFormat="1" applyAlignment="1">
      <alignment horizontal="center"/>
    </xf>
    <xf numFmtId="0" fontId="11" fillId="0" borderId="0" xfId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1" fontId="0" fillId="0" borderId="0" xfId="0" applyNumberFormat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Fill="1" applyAlignment="1">
      <alignment horizontal="right"/>
    </xf>
    <xf numFmtId="1" fontId="0" fillId="0" borderId="0" xfId="0" applyNumberFormat="1" applyFill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5" borderId="0" xfId="0" applyFill="1" applyAlignment="1">
      <alignment horizontal="center"/>
    </xf>
    <xf numFmtId="1" fontId="0" fillId="5" borderId="0" xfId="0" applyNumberFormat="1" applyFill="1" applyAlignment="1">
      <alignment horizontal="center"/>
    </xf>
    <xf numFmtId="1" fontId="0" fillId="5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</cellXfs>
  <cellStyles count="5">
    <cellStyle name="Euro" xfId="2"/>
    <cellStyle name="Euro 2" xfId="3"/>
    <cellStyle name="Normal" xfId="0" builtinId="0"/>
    <cellStyle name="Normal 2" xfId="1"/>
    <cellStyle name="Normal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stacked"/>
        <c:ser>
          <c:idx val="0"/>
          <c:order val="0"/>
          <c:tx>
            <c:v> </c:v>
          </c:tx>
          <c:spPr>
            <a:noFill/>
            <a:ln>
              <a:noFill/>
            </a:ln>
          </c:spPr>
          <c:cat>
            <c:strRef>
              <c:f>' ENERGIE augmentation (2)'!$Q$31:$U$31</c:f>
              <c:strCache>
                <c:ptCount val="5"/>
                <c:pt idx="0">
                  <c:v>EXISTANT</c:v>
                </c:pt>
                <c:pt idx="1">
                  <c:v>phase 1</c:v>
                </c:pt>
                <c:pt idx="2">
                  <c:v>phases 1 + 2</c:v>
                </c:pt>
                <c:pt idx="3">
                  <c:v>phases1+2+3</c:v>
                </c:pt>
                <c:pt idx="4">
                  <c:v>phases 1+2+3+4</c:v>
                </c:pt>
              </c:strCache>
            </c:strRef>
          </c:cat>
          <c:val>
            <c:numRef>
              <c:f>' ENERGIE augmentation (2)'!$Q$32:$U$32</c:f>
              <c:numCache>
                <c:formatCode>General</c:formatCode>
                <c:ptCount val="5"/>
              </c:numCache>
            </c:numRef>
          </c:val>
        </c:ser>
        <c:gapWidth val="0"/>
        <c:overlap val="100"/>
        <c:axId val="72014080"/>
        <c:axId val="72552448"/>
      </c:barChart>
      <c:barChart>
        <c:barDir val="col"/>
        <c:grouping val="stacked"/>
        <c:ser>
          <c:idx val="1"/>
          <c:order val="1"/>
          <c:tx>
            <c:strRef>
              <c:f>' ENERGIE augmentation (2)'!$R$36</c:f>
              <c:strCache>
                <c:ptCount val="1"/>
                <c:pt idx="0">
                  <c:v>INVESTISSEMENT BRUT (€ TTC)</c:v>
                </c:pt>
              </c:strCache>
            </c:strRef>
          </c:tx>
          <c:cat>
            <c:strRef>
              <c:f>' ENERGIE augmentation (2)'!$Q$38:$Q$51</c:f>
              <c:strCache>
                <c:ptCount val="13"/>
                <c:pt idx="0">
                  <c:v>EXISTANT</c:v>
                </c:pt>
                <c:pt idx="3">
                  <c:v>phase 1</c:v>
                </c:pt>
                <c:pt idx="6">
                  <c:v>phases 1 + 2</c:v>
                </c:pt>
                <c:pt idx="9">
                  <c:v>phases1+2+3</c:v>
                </c:pt>
                <c:pt idx="12">
                  <c:v>phases 1+2+3+4</c:v>
                </c:pt>
              </c:strCache>
            </c:strRef>
          </c:cat>
          <c:val>
            <c:numRef>
              <c:f>' ENERGIE augmentation (2)'!$R$37:$R$52</c:f>
              <c:numCache>
                <c:formatCode>0</c:formatCode>
                <c:ptCount val="16"/>
                <c:pt idx="1">
                  <c:v>0</c:v>
                </c:pt>
                <c:pt idx="4">
                  <c:v>15960.063999999998</c:v>
                </c:pt>
                <c:pt idx="7">
                  <c:v>369360.0024</c:v>
                </c:pt>
                <c:pt idx="10">
                  <c:v>405529.9952</c:v>
                </c:pt>
                <c:pt idx="13">
                  <c:v>414020.00451999996</c:v>
                </c:pt>
              </c:numCache>
            </c:numRef>
          </c:val>
        </c:ser>
        <c:ser>
          <c:idx val="2"/>
          <c:order val="2"/>
          <c:tx>
            <c:strRef>
              <c:f>' ENERGIE augmentation (2)'!$S$36</c:f>
              <c:strCache>
                <c:ptCount val="1"/>
                <c:pt idx="0">
                  <c:v>CONSO (€) 3% augmentation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fr-FR"/>
              </a:p>
            </c:txPr>
            <c:showSerName val="1"/>
          </c:dLbls>
          <c:cat>
            <c:strRef>
              <c:f>' ENERGIE augmentation (2)'!$Q$38:$Q$51</c:f>
              <c:strCache>
                <c:ptCount val="13"/>
                <c:pt idx="0">
                  <c:v>EXISTANT</c:v>
                </c:pt>
                <c:pt idx="3">
                  <c:v>phase 1</c:v>
                </c:pt>
                <c:pt idx="6">
                  <c:v>phases 1 + 2</c:v>
                </c:pt>
                <c:pt idx="9">
                  <c:v>phases1+2+3</c:v>
                </c:pt>
                <c:pt idx="12">
                  <c:v>phases 1+2+3+4</c:v>
                </c:pt>
              </c:strCache>
            </c:strRef>
          </c:cat>
          <c:val>
            <c:numRef>
              <c:f>' ENERGIE augmentation (2)'!$S$37:$S$52</c:f>
              <c:numCache>
                <c:formatCode>0</c:formatCode>
                <c:ptCount val="16"/>
                <c:pt idx="1">
                  <c:v>682370.09305563336</c:v>
                </c:pt>
                <c:pt idx="4">
                  <c:v>557771.11075947643</c:v>
                </c:pt>
                <c:pt idx="7">
                  <c:v>343079.99913126935</c:v>
                </c:pt>
                <c:pt idx="10">
                  <c:v>257573.18721004261</c:v>
                </c:pt>
                <c:pt idx="13">
                  <c:v>251654.38463382641</c:v>
                </c:pt>
              </c:numCache>
            </c:numRef>
          </c:val>
        </c:ser>
        <c:ser>
          <c:idx val="3"/>
          <c:order val="3"/>
          <c:tx>
            <c:strRef>
              <c:f>' ENERGIE augmentation (2)'!$T$36</c:f>
              <c:strCache>
                <c:ptCount val="1"/>
                <c:pt idx="0">
                  <c:v>INVESTISSEMENT BRUT (€ TTC)</c:v>
                </c:pt>
              </c:strCache>
            </c:strRef>
          </c:tx>
          <c:cat>
            <c:strRef>
              <c:f>' ENERGIE augmentation (2)'!$Q$38:$Q$51</c:f>
              <c:strCache>
                <c:ptCount val="13"/>
                <c:pt idx="0">
                  <c:v>EXISTANT</c:v>
                </c:pt>
                <c:pt idx="3">
                  <c:v>phase 1</c:v>
                </c:pt>
                <c:pt idx="6">
                  <c:v>phases 1 + 2</c:v>
                </c:pt>
                <c:pt idx="9">
                  <c:v>phases1+2+3</c:v>
                </c:pt>
                <c:pt idx="12">
                  <c:v>phases 1+2+3+4</c:v>
                </c:pt>
              </c:strCache>
            </c:strRef>
          </c:cat>
          <c:val>
            <c:numRef>
              <c:f>' ENERGIE augmentation (2)'!$T$37:$T$52</c:f>
              <c:numCache>
                <c:formatCode>General</c:formatCode>
                <c:ptCount val="16"/>
                <c:pt idx="2" formatCode="0">
                  <c:v>0</c:v>
                </c:pt>
                <c:pt idx="5" formatCode="0">
                  <c:v>15960.063999999998</c:v>
                </c:pt>
                <c:pt idx="8" formatCode="0">
                  <c:v>369360.0024</c:v>
                </c:pt>
                <c:pt idx="11" formatCode="0">
                  <c:v>405529.9952</c:v>
                </c:pt>
                <c:pt idx="14" formatCode="0">
                  <c:v>414020.00451999996</c:v>
                </c:pt>
              </c:numCache>
            </c:numRef>
          </c:val>
        </c:ser>
        <c:ser>
          <c:idx val="4"/>
          <c:order val="4"/>
          <c:tx>
            <c:strRef>
              <c:f>' ENERGIE augmentation (2)'!$U$36</c:f>
              <c:strCache>
                <c:ptCount val="1"/>
                <c:pt idx="0">
                  <c:v>CONSO (€) 6% augmentation</c:v>
                </c:pt>
              </c:strCache>
            </c:strRef>
          </c:tx>
          <c:dLbls>
            <c:txPr>
              <a:bodyPr rot="-5400000" vert="horz"/>
              <a:lstStyle/>
              <a:p>
                <a:pPr>
                  <a:defRPr/>
                </a:pPr>
                <a:endParaRPr lang="fr-FR"/>
              </a:p>
            </c:txPr>
            <c:dLblPos val="ctr"/>
            <c:showSerName val="1"/>
          </c:dLbls>
          <c:cat>
            <c:strRef>
              <c:f>' ENERGIE augmentation (2)'!$Q$38:$Q$51</c:f>
              <c:strCache>
                <c:ptCount val="13"/>
                <c:pt idx="0">
                  <c:v>EXISTANT</c:v>
                </c:pt>
                <c:pt idx="3">
                  <c:v>phase 1</c:v>
                </c:pt>
                <c:pt idx="6">
                  <c:v>phases 1 + 2</c:v>
                </c:pt>
                <c:pt idx="9">
                  <c:v>phases1+2+3</c:v>
                </c:pt>
                <c:pt idx="12">
                  <c:v>phases 1+2+3+4</c:v>
                </c:pt>
              </c:strCache>
            </c:strRef>
          </c:cat>
          <c:val>
            <c:numRef>
              <c:f>' ENERGIE augmentation (2)'!$U$37:$U$52</c:f>
              <c:numCache>
                <c:formatCode>General</c:formatCode>
                <c:ptCount val="16"/>
                <c:pt idx="2" formatCode="0">
                  <c:v>852876.13330402493</c:v>
                </c:pt>
                <c:pt idx="5" formatCode="0">
                  <c:v>697143.19700475037</c:v>
                </c:pt>
                <c:pt idx="8" formatCode="0">
                  <c:v>428806.51724161842</c:v>
                </c:pt>
                <c:pt idx="11" formatCode="0">
                  <c:v>321933.83940199233</c:v>
                </c:pt>
                <c:pt idx="14" formatCode="0">
                  <c:v>314536.08632581582</c:v>
                </c:pt>
              </c:numCache>
            </c:numRef>
          </c:val>
        </c:ser>
        <c:gapWidth val="0"/>
        <c:overlap val="100"/>
        <c:axId val="72555520"/>
        <c:axId val="72553984"/>
      </c:barChart>
      <c:catAx>
        <c:axId val="72014080"/>
        <c:scaling>
          <c:orientation val="minMax"/>
        </c:scaling>
        <c:axPos val="b"/>
        <c:numFmt formatCode="General" sourceLinked="1"/>
        <c:tickLblPos val="nextTo"/>
        <c:crossAx val="72552448"/>
        <c:crosses val="autoZero"/>
        <c:auto val="1"/>
        <c:lblAlgn val="ctr"/>
        <c:lblOffset val="100"/>
      </c:catAx>
      <c:valAx>
        <c:axId val="72552448"/>
        <c:scaling>
          <c:orientation val="minMax"/>
        </c:scaling>
        <c:axPos val="l"/>
        <c:majorGridlines/>
        <c:numFmt formatCode="General" sourceLinked="1"/>
        <c:tickLblPos val="nextTo"/>
        <c:crossAx val="72014080"/>
        <c:crosses val="autoZero"/>
        <c:crossBetween val="between"/>
      </c:valAx>
      <c:valAx>
        <c:axId val="72553984"/>
        <c:scaling>
          <c:orientation val="minMax"/>
        </c:scaling>
        <c:delete val="1"/>
        <c:axPos val="r"/>
        <c:numFmt formatCode="General" sourceLinked="1"/>
        <c:tickLblPos val="none"/>
        <c:crossAx val="72555520"/>
        <c:crosses val="max"/>
        <c:crossBetween val="between"/>
      </c:valAx>
      <c:catAx>
        <c:axId val="72555520"/>
        <c:scaling>
          <c:orientation val="minMax"/>
        </c:scaling>
        <c:axPos val="t"/>
        <c:majorTickMark val="none"/>
        <c:tickLblPos val="none"/>
        <c:crossAx val="72553984"/>
        <c:crosses val="max"/>
        <c:auto val="1"/>
        <c:lblAlgn val="ctr"/>
        <c:lblOffset val="100"/>
      </c:catAx>
      <c:spPr>
        <a:noFill/>
        <a:ln w="25400">
          <a:noFill/>
        </a:ln>
      </c:spPr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420688</xdr:colOff>
      <xdr:row>23</xdr:row>
      <xdr:rowOff>121708</xdr:rowOff>
    </xdr:from>
    <xdr:to>
      <xdr:col>12</xdr:col>
      <xdr:colOff>423333</xdr:colOff>
      <xdr:row>54</xdr:row>
      <xdr:rowOff>68791</xdr:rowOff>
    </xdr:to>
    <xdr:graphicFrame macro="">
      <xdr:nvGraphicFramePr>
        <xdr:cNvPr id="16" name="Graphique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03"/>
  <sheetViews>
    <sheetView tabSelected="1" topLeftCell="B14" zoomScale="85" zoomScaleNormal="85" workbookViewId="0">
      <selection activeCell="N46" sqref="N46"/>
    </sheetView>
  </sheetViews>
  <sheetFormatPr baseColWidth="10" defaultRowHeight="15"/>
  <cols>
    <col min="1" max="1" width="11.5703125" bestFit="1" customWidth="1"/>
    <col min="2" max="2" width="9.140625" customWidth="1"/>
    <col min="3" max="3" width="10.5703125" customWidth="1"/>
    <col min="4" max="4" width="6.5703125" customWidth="1"/>
    <col min="5" max="5" width="28.85546875" style="1" customWidth="1"/>
    <col min="6" max="6" width="11.42578125" style="51"/>
    <col min="7" max="10" width="18.5703125" style="1" customWidth="1"/>
    <col min="11" max="11" width="17.5703125" style="1" bestFit="1" customWidth="1"/>
    <col min="12" max="12" width="16.28515625" style="1" customWidth="1"/>
    <col min="13" max="13" width="18.42578125" style="1" customWidth="1"/>
    <col min="14" max="14" width="24.28515625" style="1" customWidth="1"/>
    <col min="15" max="15" width="20.7109375" style="1" customWidth="1"/>
    <col min="16" max="16384" width="11.42578125" style="1"/>
  </cols>
  <sheetData>
    <row r="1" spans="1:15">
      <c r="A1" s="13">
        <f ca="1">TODAY()</f>
        <v>41254</v>
      </c>
      <c r="B1" s="1"/>
      <c r="C1" s="1"/>
      <c r="D1" s="1"/>
      <c r="E1" s="4" t="s">
        <v>10</v>
      </c>
      <c r="F1" s="7">
        <v>1242</v>
      </c>
      <c r="G1" s="5" t="s">
        <v>1</v>
      </c>
      <c r="H1" s="5"/>
      <c r="I1" s="5"/>
      <c r="J1" s="2"/>
      <c r="K1"/>
      <c r="L1" s="2"/>
      <c r="M1"/>
      <c r="N1"/>
      <c r="O1"/>
    </row>
    <row r="2" spans="1:15">
      <c r="A2" s="1"/>
      <c r="B2" s="1"/>
      <c r="C2" s="1"/>
      <c r="D2" s="1"/>
      <c r="E2" s="4" t="s">
        <v>3</v>
      </c>
      <c r="F2" s="7">
        <v>7.0099999999999996E-2</v>
      </c>
      <c r="G2" s="5" t="s">
        <v>5</v>
      </c>
      <c r="H2" s="5"/>
      <c r="I2" s="5"/>
      <c r="J2" s="2"/>
      <c r="K2" s="31" t="s">
        <v>31</v>
      </c>
      <c r="L2" s="31" t="s">
        <v>31</v>
      </c>
      <c r="M2" s="40"/>
      <c r="N2"/>
      <c r="O2"/>
    </row>
    <row r="3" spans="1:15">
      <c r="B3" s="1"/>
      <c r="C3" s="1"/>
      <c r="D3" s="1"/>
      <c r="E3" s="40" t="s">
        <v>2</v>
      </c>
      <c r="F3" s="40" t="s">
        <v>0</v>
      </c>
      <c r="G3" s="31" t="s">
        <v>27</v>
      </c>
      <c r="H3" s="31" t="s">
        <v>28</v>
      </c>
      <c r="I3" s="31" t="s">
        <v>29</v>
      </c>
      <c r="J3" s="31" t="s">
        <v>30</v>
      </c>
      <c r="K3" s="31" t="s">
        <v>31</v>
      </c>
      <c r="L3" s="31" t="s">
        <v>31</v>
      </c>
      <c r="M3" s="40"/>
      <c r="N3" s="40"/>
      <c r="O3" s="40"/>
    </row>
    <row r="4" spans="1:15">
      <c r="A4" s="3" t="s">
        <v>9</v>
      </c>
      <c r="B4" s="8" t="s">
        <v>7</v>
      </c>
      <c r="C4" s="8" t="s">
        <v>24</v>
      </c>
      <c r="D4" s="8"/>
      <c r="E4" s="40" t="s">
        <v>12</v>
      </c>
      <c r="F4" s="17">
        <v>291.68</v>
      </c>
      <c r="G4" s="32">
        <v>238.42</v>
      </c>
      <c r="H4" s="32">
        <v>146.65</v>
      </c>
      <c r="I4" s="32">
        <v>110.1</v>
      </c>
      <c r="J4" s="32">
        <v>107.57</v>
      </c>
      <c r="K4" s="32" t="s">
        <v>31</v>
      </c>
      <c r="L4" s="32" t="s">
        <v>31</v>
      </c>
      <c r="M4" s="17"/>
      <c r="N4" s="17"/>
      <c r="O4" s="17"/>
    </row>
    <row r="5" spans="1:15">
      <c r="A5" s="28">
        <v>3</v>
      </c>
      <c r="B5" s="28" t="s">
        <v>6</v>
      </c>
      <c r="C5" s="28" t="s">
        <v>6</v>
      </c>
      <c r="D5" s="9"/>
      <c r="E5" s="40" t="s">
        <v>13</v>
      </c>
      <c r="F5" s="5" t="s">
        <v>4</v>
      </c>
      <c r="G5" s="33">
        <f>F4-G4</f>
        <v>53.260000000000019</v>
      </c>
      <c r="H5" s="33">
        <f>$F$4-H4</f>
        <v>145.03</v>
      </c>
      <c r="I5" s="33">
        <f>$F$4-I4</f>
        <v>181.58</v>
      </c>
      <c r="J5" s="33">
        <f>$F$4-J4</f>
        <v>184.11</v>
      </c>
      <c r="K5" s="33" t="s">
        <v>31</v>
      </c>
      <c r="L5" s="33" t="s">
        <v>31</v>
      </c>
      <c r="M5" s="18"/>
      <c r="N5" s="18"/>
      <c r="O5" s="18"/>
    </row>
    <row r="6" spans="1:15">
      <c r="A6" s="10">
        <v>1</v>
      </c>
      <c r="B6" s="16">
        <f>F2</f>
        <v>7.0099999999999996E-2</v>
      </c>
      <c r="C6" s="50">
        <v>7.0099999999999996E-2</v>
      </c>
      <c r="D6" s="9"/>
      <c r="E6" s="40" t="s">
        <v>14</v>
      </c>
      <c r="F6" s="5" t="s">
        <v>4</v>
      </c>
      <c r="G6" s="34">
        <f>G5*$F$1</f>
        <v>66148.920000000027</v>
      </c>
      <c r="H6" s="34">
        <f>H5*$F$1</f>
        <v>180127.26</v>
      </c>
      <c r="I6" s="34">
        <f>I5*$F$1</f>
        <v>225522.36000000002</v>
      </c>
      <c r="J6" s="34">
        <f>J5*$F$1</f>
        <v>228664.62000000002</v>
      </c>
      <c r="K6" s="34" t="s">
        <v>31</v>
      </c>
      <c r="L6" s="34" t="s">
        <v>31</v>
      </c>
      <c r="M6" s="6"/>
      <c r="N6" s="6"/>
      <c r="O6" s="6"/>
    </row>
    <row r="7" spans="1:15">
      <c r="A7" s="10">
        <v>2</v>
      </c>
      <c r="B7" s="16">
        <f t="shared" ref="B7:C22" si="0">B6*(1+$A$5%)</f>
        <v>7.2203000000000003E-2</v>
      </c>
      <c r="C7" s="16">
        <f t="shared" si="0"/>
        <v>7.2203000000000003E-2</v>
      </c>
      <c r="D7" s="11"/>
      <c r="E7" s="40" t="s">
        <v>17</v>
      </c>
      <c r="F7" s="5" t="s">
        <v>4</v>
      </c>
      <c r="G7" s="34">
        <f t="shared" ref="G7" si="1">G6*$F$2</f>
        <v>4637.0392920000013</v>
      </c>
      <c r="H7" s="34">
        <f>H6*$F$2</f>
        <v>12626.920926000001</v>
      </c>
      <c r="I7" s="34">
        <f>I6*$F$2</f>
        <v>15809.117436</v>
      </c>
      <c r="J7" s="34">
        <f>J6*F2</f>
        <v>16029.389862</v>
      </c>
      <c r="K7" s="34" t="s">
        <v>31</v>
      </c>
      <c r="L7" s="34" t="s">
        <v>31</v>
      </c>
      <c r="M7" s="6"/>
      <c r="N7" s="6"/>
      <c r="O7" s="6"/>
    </row>
    <row r="8" spans="1:15">
      <c r="A8" s="10"/>
      <c r="B8" s="16"/>
      <c r="C8" s="16"/>
      <c r="D8" s="11"/>
      <c r="E8" s="40" t="s">
        <v>26</v>
      </c>
      <c r="F8" s="48" t="s">
        <v>4</v>
      </c>
      <c r="G8" s="45">
        <v>17684</v>
      </c>
      <c r="H8" s="45">
        <v>333319.40000000002</v>
      </c>
      <c r="I8" s="45">
        <v>368361.2</v>
      </c>
      <c r="J8" s="45">
        <v>375459.87</v>
      </c>
      <c r="K8" s="45"/>
      <c r="L8" s="45"/>
      <c r="M8" s="6"/>
      <c r="N8" s="6"/>
      <c r="O8" s="6"/>
    </row>
    <row r="9" spans="1:15">
      <c r="A9" s="10">
        <v>3</v>
      </c>
      <c r="B9" s="16">
        <f>B7*(1+$A$5%)</f>
        <v>7.4369089999999999E-2</v>
      </c>
      <c r="C9" s="16">
        <f t="shared" ref="C9" si="2">C7*(1+$A$5%)</f>
        <v>7.4369089999999999E-2</v>
      </c>
      <c r="D9" s="12"/>
      <c r="E9" s="40" t="s">
        <v>18</v>
      </c>
      <c r="F9" s="49" t="s">
        <v>4</v>
      </c>
      <c r="G9" s="47">
        <f>G8*1.196</f>
        <v>21150.063999999998</v>
      </c>
      <c r="H9" s="47">
        <f t="shared" ref="H9:J9" si="3">H8*1.196</f>
        <v>398650.0024</v>
      </c>
      <c r="I9" s="47">
        <f t="shared" si="3"/>
        <v>440559.9952</v>
      </c>
      <c r="J9" s="47">
        <f t="shared" si="3"/>
        <v>449050.00451999996</v>
      </c>
      <c r="K9" s="46"/>
      <c r="L9" s="46"/>
      <c r="M9" s="29"/>
      <c r="N9" s="29"/>
      <c r="O9" s="29"/>
    </row>
    <row r="10" spans="1:15">
      <c r="A10" s="10">
        <v>4</v>
      </c>
      <c r="B10" s="16">
        <f t="shared" si="0"/>
        <v>7.6600162700000002E-2</v>
      </c>
      <c r="C10" s="16">
        <f t="shared" si="0"/>
        <v>7.6600162700000002E-2</v>
      </c>
      <c r="D10" s="12"/>
      <c r="E10" s="40" t="s">
        <v>19</v>
      </c>
      <c r="F10" s="49" t="s">
        <v>4</v>
      </c>
      <c r="G10" s="47">
        <v>5190</v>
      </c>
      <c r="H10" s="47">
        <v>29290</v>
      </c>
      <c r="I10" s="47">
        <v>35030</v>
      </c>
      <c r="J10" s="47">
        <v>35030</v>
      </c>
      <c r="K10" s="47" t="s">
        <v>31</v>
      </c>
      <c r="L10" s="47" t="s">
        <v>31</v>
      </c>
      <c r="M10" s="30"/>
      <c r="N10" s="30"/>
      <c r="O10" s="30"/>
    </row>
    <row r="11" spans="1:15">
      <c r="A11" s="10">
        <v>5</v>
      </c>
      <c r="B11" s="16">
        <f t="shared" si="0"/>
        <v>7.8898167581000003E-2</v>
      </c>
      <c r="C11" s="16">
        <f t="shared" si="0"/>
        <v>7.8898167581000003E-2</v>
      </c>
      <c r="D11" s="12"/>
      <c r="E11" s="40" t="s">
        <v>20</v>
      </c>
      <c r="F11" s="49" t="s">
        <v>4</v>
      </c>
      <c r="G11" s="47">
        <f>G9-G10</f>
        <v>15960.063999999998</v>
      </c>
      <c r="H11" s="47">
        <f>H9-H10</f>
        <v>369360.0024</v>
      </c>
      <c r="I11" s="47">
        <f>I9-I10</f>
        <v>405529.9952</v>
      </c>
      <c r="J11" s="47">
        <f>J9-J10</f>
        <v>414020.00451999996</v>
      </c>
      <c r="K11" s="47" t="s">
        <v>31</v>
      </c>
      <c r="L11" s="47" t="s">
        <v>31</v>
      </c>
      <c r="M11" s="29"/>
      <c r="N11" s="29"/>
      <c r="O11" s="29"/>
    </row>
    <row r="12" spans="1:15">
      <c r="A12" s="10">
        <v>6</v>
      </c>
      <c r="B12" s="16">
        <f t="shared" si="0"/>
        <v>8.1265112608430001E-2</v>
      </c>
      <c r="C12" s="16">
        <f t="shared" si="0"/>
        <v>8.1265112608430001E-2</v>
      </c>
      <c r="D12" s="12"/>
      <c r="E12" s="40" t="s">
        <v>11</v>
      </c>
      <c r="F12" s="5" t="s">
        <v>4</v>
      </c>
      <c r="G12" s="35">
        <f t="shared" ref="G12" si="4">G11/G7</f>
        <v>3.4418651633025656</v>
      </c>
      <c r="H12" s="35">
        <f>H11/H7</f>
        <v>29.251787079734815</v>
      </c>
      <c r="I12" s="35">
        <f>I11/I7</f>
        <v>25.651653031341301</v>
      </c>
      <c r="J12" s="35">
        <f>J9/J7</f>
        <v>28.014167001112021</v>
      </c>
      <c r="K12" s="35" t="s">
        <v>31</v>
      </c>
      <c r="L12" s="35" t="s">
        <v>31</v>
      </c>
      <c r="M12" s="14"/>
      <c r="N12" s="14"/>
      <c r="O12" s="14"/>
    </row>
    <row r="13" spans="1:15">
      <c r="A13" s="10"/>
      <c r="B13" s="16"/>
      <c r="C13" s="16"/>
      <c r="D13" s="12"/>
      <c r="E13" s="40" t="s">
        <v>25</v>
      </c>
      <c r="F13" s="5"/>
      <c r="G13" s="35">
        <f>0.3*G6/1000</f>
        <v>19.844676000000007</v>
      </c>
      <c r="H13" s="35">
        <f>H6*0.3/1000</f>
        <v>54.038178000000002</v>
      </c>
      <c r="I13" s="35">
        <f>I6*0.3/1000</f>
        <v>67.656707999999995</v>
      </c>
      <c r="J13" s="35">
        <f>J6*0.3/1000</f>
        <v>68.599385999999996</v>
      </c>
      <c r="K13" s="35" t="s">
        <v>31</v>
      </c>
      <c r="L13" s="35" t="s">
        <v>31</v>
      </c>
      <c r="M13" s="14"/>
      <c r="N13" s="14"/>
      <c r="O13" s="14"/>
    </row>
    <row r="14" spans="1:15">
      <c r="A14" s="10">
        <v>7</v>
      </c>
      <c r="B14" s="16">
        <f>B12*(1+$A$5%)</f>
        <v>8.3703065986682909E-2</v>
      </c>
      <c r="C14" s="16">
        <f t="shared" ref="C14" si="5">C12*(1+$A$5%)</f>
        <v>8.3703065986682909E-2</v>
      </c>
      <c r="D14" s="12"/>
      <c r="E14" s="19" t="s">
        <v>8</v>
      </c>
      <c r="F14" s="20">
        <f>$F$1*F4*$C$28</f>
        <v>682370.09305563336</v>
      </c>
      <c r="G14" s="20">
        <f t="shared" ref="G14:J14" si="6">$F$1*G4*$C$28</f>
        <v>557771.11075947643</v>
      </c>
      <c r="H14" s="20">
        <f t="shared" si="6"/>
        <v>343079.99913126935</v>
      </c>
      <c r="I14" s="20">
        <f t="shared" si="6"/>
        <v>257573.18721004261</v>
      </c>
      <c r="J14" s="20">
        <f t="shared" si="6"/>
        <v>251654.38463382641</v>
      </c>
      <c r="K14" s="41" t="s">
        <v>31</v>
      </c>
      <c r="L14" s="41" t="s">
        <v>31</v>
      </c>
      <c r="M14" s="20"/>
      <c r="N14" s="20"/>
      <c r="O14" s="20"/>
    </row>
    <row r="15" spans="1:15">
      <c r="A15" s="10">
        <v>8</v>
      </c>
      <c r="B15" s="16">
        <f t="shared" si="0"/>
        <v>8.62141579662834E-2</v>
      </c>
      <c r="C15" s="16">
        <f t="shared" si="0"/>
        <v>8.62141579662834E-2</v>
      </c>
      <c r="D15" s="12"/>
      <c r="E15" s="19" t="s">
        <v>22</v>
      </c>
      <c r="F15" s="20">
        <f t="shared" ref="F15:J15" si="7">F14</f>
        <v>682370.09305563336</v>
      </c>
      <c r="G15" s="36">
        <f t="shared" si="7"/>
        <v>557771.11075947643</v>
      </c>
      <c r="H15" s="36">
        <f t="shared" si="7"/>
        <v>343079.99913126935</v>
      </c>
      <c r="I15" s="36">
        <f t="shared" si="7"/>
        <v>257573.18721004261</v>
      </c>
      <c r="J15" s="36">
        <f t="shared" si="7"/>
        <v>251654.38463382641</v>
      </c>
      <c r="K15" s="36" t="s">
        <v>31</v>
      </c>
      <c r="L15" s="36" t="s">
        <v>31</v>
      </c>
      <c r="M15" s="20"/>
      <c r="N15" s="20"/>
      <c r="O15" s="20"/>
    </row>
    <row r="16" spans="1:15">
      <c r="A16" s="10">
        <v>9</v>
      </c>
      <c r="B16" s="16">
        <f t="shared" si="0"/>
        <v>8.8800582705271899E-2</v>
      </c>
      <c r="C16" s="16">
        <f t="shared" si="0"/>
        <v>8.8800582705271899E-2</v>
      </c>
      <c r="D16" s="12"/>
      <c r="E16" s="24" t="s">
        <v>21</v>
      </c>
      <c r="F16" s="25">
        <f>$F$1*F4*$C$52</f>
        <v>852876.13330402493</v>
      </c>
      <c r="G16" s="25">
        <f t="shared" ref="G16:J16" si="8">$F$1*G4*$C$52</f>
        <v>697143.19700475037</v>
      </c>
      <c r="H16" s="25">
        <f t="shared" si="8"/>
        <v>428806.51724161842</v>
      </c>
      <c r="I16" s="25">
        <f t="shared" si="8"/>
        <v>321933.83940199233</v>
      </c>
      <c r="J16" s="25">
        <f t="shared" si="8"/>
        <v>314536.08632581582</v>
      </c>
      <c r="K16" s="42" t="s">
        <v>31</v>
      </c>
      <c r="L16" s="42" t="s">
        <v>31</v>
      </c>
      <c r="M16" s="25"/>
      <c r="N16" s="25"/>
      <c r="O16" s="25"/>
    </row>
    <row r="17" spans="1:21">
      <c r="A17" s="10">
        <v>10</v>
      </c>
      <c r="B17" s="16">
        <f t="shared" si="0"/>
        <v>9.1464600186430059E-2</v>
      </c>
      <c r="C17" s="16">
        <f t="shared" si="0"/>
        <v>9.1464600186430059E-2</v>
      </c>
      <c r="D17" s="12"/>
      <c r="E17" s="24" t="s">
        <v>23</v>
      </c>
      <c r="F17" s="25">
        <f t="shared" ref="F17" si="9">F16</f>
        <v>852876.13330402493</v>
      </c>
      <c r="G17" s="37">
        <f>G16</f>
        <v>697143.19700475037</v>
      </c>
      <c r="H17" s="37">
        <f t="shared" ref="H17:J17" si="10">H16</f>
        <v>428806.51724161842</v>
      </c>
      <c r="I17" s="37">
        <f t="shared" si="10"/>
        <v>321933.83940199233</v>
      </c>
      <c r="J17" s="37">
        <f t="shared" si="10"/>
        <v>314536.08632581582</v>
      </c>
      <c r="K17" s="42" t="s">
        <v>31</v>
      </c>
      <c r="L17" s="42" t="s">
        <v>31</v>
      </c>
      <c r="M17" s="25"/>
      <c r="N17" s="25"/>
      <c r="O17" s="25"/>
    </row>
    <row r="18" spans="1:21" s="3" customFormat="1">
      <c r="A18" s="10">
        <v>11</v>
      </c>
      <c r="B18" s="16">
        <f t="shared" si="0"/>
        <v>9.4208538192022961E-2</v>
      </c>
      <c r="C18" s="16">
        <f t="shared" si="0"/>
        <v>9.4208538192022961E-2</v>
      </c>
      <c r="D18" s="12"/>
      <c r="E18" s="19" t="s">
        <v>16</v>
      </c>
      <c r="F18" s="20">
        <f>F15</f>
        <v>682370.09305563336</v>
      </c>
      <c r="G18" s="36">
        <f t="shared" ref="G18:J18" si="11">G15+G11</f>
        <v>573731.17475947645</v>
      </c>
      <c r="H18" s="36">
        <f t="shared" si="11"/>
        <v>712440.0015312694</v>
      </c>
      <c r="I18" s="36">
        <f t="shared" si="11"/>
        <v>663103.18241004262</v>
      </c>
      <c r="J18" s="36">
        <f t="shared" si="11"/>
        <v>665674.3891538264</v>
      </c>
      <c r="K18" s="41" t="s">
        <v>31</v>
      </c>
      <c r="L18" s="41" t="s">
        <v>31</v>
      </c>
      <c r="M18" s="20"/>
      <c r="N18" s="20"/>
      <c r="O18" s="20"/>
    </row>
    <row r="19" spans="1:21">
      <c r="A19" s="10">
        <v>12</v>
      </c>
      <c r="B19" s="16">
        <f t="shared" si="0"/>
        <v>9.7034794337783656E-2</v>
      </c>
      <c r="C19" s="16">
        <f t="shared" si="0"/>
        <v>9.7034794337783656E-2</v>
      </c>
      <c r="D19" s="12"/>
      <c r="E19" s="21" t="s">
        <v>15</v>
      </c>
      <c r="F19" s="22">
        <f>100-($F$18*100/F18)</f>
        <v>0</v>
      </c>
      <c r="G19" s="38">
        <f t="shared" ref="G19:J19" si="12">100-(G18*100/$F$18)</f>
        <v>15.920820593070687</v>
      </c>
      <c r="H19" s="38">
        <f t="shared" si="12"/>
        <v>-4.4066861636599413</v>
      </c>
      <c r="I19" s="38">
        <f t="shared" si="12"/>
        <v>2.8235280006651635</v>
      </c>
      <c r="J19" s="38">
        <f t="shared" si="12"/>
        <v>2.4467226907680129</v>
      </c>
      <c r="K19" s="43" t="s">
        <v>31</v>
      </c>
      <c r="L19" s="43" t="s">
        <v>31</v>
      </c>
      <c r="M19" s="23"/>
      <c r="N19" s="23"/>
      <c r="O19" s="23"/>
    </row>
    <row r="20" spans="1:21">
      <c r="A20" s="10">
        <v>13</v>
      </c>
      <c r="B20" s="16">
        <f t="shared" si="0"/>
        <v>9.9945838167917161E-2</v>
      </c>
      <c r="C20" s="16">
        <f t="shared" si="0"/>
        <v>9.9945838167917161E-2</v>
      </c>
      <c r="D20" s="12"/>
      <c r="E20" s="24" t="s">
        <v>16</v>
      </c>
      <c r="F20" s="25">
        <f>F16</f>
        <v>852876.13330402493</v>
      </c>
      <c r="G20" s="37">
        <f>G17+G11</f>
        <v>713103.26100475038</v>
      </c>
      <c r="H20" s="37">
        <f t="shared" ref="H20:J20" si="13">H17+H11</f>
        <v>798166.51964161848</v>
      </c>
      <c r="I20" s="37">
        <f t="shared" si="13"/>
        <v>727463.83460199228</v>
      </c>
      <c r="J20" s="37">
        <f t="shared" si="13"/>
        <v>728556.09084581584</v>
      </c>
      <c r="K20" s="42" t="s">
        <v>31</v>
      </c>
      <c r="L20" s="42" t="s">
        <v>31</v>
      </c>
      <c r="M20" s="25"/>
      <c r="N20" s="25"/>
      <c r="O20" s="25"/>
    </row>
    <row r="21" spans="1:21">
      <c r="A21" s="10">
        <v>14</v>
      </c>
      <c r="B21" s="16">
        <f t="shared" si="0"/>
        <v>0.10294421331295468</v>
      </c>
      <c r="C21" s="16">
        <f t="shared" si="0"/>
        <v>0.10294421331295468</v>
      </c>
      <c r="D21" s="12"/>
      <c r="E21" s="26" t="s">
        <v>15</v>
      </c>
      <c r="F21" s="27">
        <f t="shared" ref="F21" si="14">100-(F20*100/$F$20)</f>
        <v>0</v>
      </c>
      <c r="G21" s="39">
        <f>100-(G20*100/$F$20)</f>
        <v>16.388414078114394</v>
      </c>
      <c r="H21" s="39">
        <f t="shared" ref="H21:J21" si="15">100-(H20*100/$F$20)</f>
        <v>6.4147197378431144</v>
      </c>
      <c r="I21" s="39">
        <f t="shared" si="15"/>
        <v>14.704632220881592</v>
      </c>
      <c r="J21" s="39">
        <f t="shared" si="15"/>
        <v>14.576564826195309</v>
      </c>
      <c r="K21" s="39" t="s">
        <v>31</v>
      </c>
      <c r="L21" s="39" t="s">
        <v>31</v>
      </c>
      <c r="M21" s="27"/>
      <c r="N21" s="27"/>
      <c r="O21" s="27"/>
    </row>
    <row r="22" spans="1:21">
      <c r="A22" s="10">
        <v>15</v>
      </c>
      <c r="B22" s="16">
        <f t="shared" si="0"/>
        <v>0.10603253971234333</v>
      </c>
      <c r="C22" s="16">
        <f t="shared" si="0"/>
        <v>0.10603253971234333</v>
      </c>
      <c r="D22" s="12"/>
    </row>
    <row r="23" spans="1:21">
      <c r="A23" s="10">
        <v>16</v>
      </c>
      <c r="B23" s="16">
        <f t="shared" ref="B23:C27" si="16">B22*(1+$A$5%)</f>
        <v>0.10921351590371363</v>
      </c>
      <c r="C23" s="16">
        <f t="shared" si="16"/>
        <v>0.10921351590371363</v>
      </c>
      <c r="D23" s="12"/>
    </row>
    <row r="24" spans="1:21">
      <c r="A24" s="10">
        <v>17</v>
      </c>
      <c r="B24" s="16">
        <f t="shared" si="16"/>
        <v>0.11248992138082504</v>
      </c>
      <c r="C24" s="16">
        <f t="shared" si="16"/>
        <v>0.11248992138082504</v>
      </c>
      <c r="D24" s="12"/>
    </row>
    <row r="25" spans="1:21">
      <c r="A25" s="10">
        <v>18</v>
      </c>
      <c r="B25" s="16">
        <f t="shared" si="16"/>
        <v>0.1158646190222498</v>
      </c>
      <c r="C25" s="16">
        <f t="shared" si="16"/>
        <v>0.1158646190222498</v>
      </c>
      <c r="D25" s="12"/>
      <c r="F25" s="1"/>
      <c r="N25" s="52"/>
    </row>
    <row r="26" spans="1:21">
      <c r="A26" s="10">
        <v>19</v>
      </c>
      <c r="B26" s="16">
        <f t="shared" si="16"/>
        <v>0.1193405575929173</v>
      </c>
      <c r="C26" s="16">
        <f t="shared" si="16"/>
        <v>0.1193405575929173</v>
      </c>
      <c r="D26" s="12"/>
      <c r="F26" s="1"/>
      <c r="M26" s="52"/>
    </row>
    <row r="27" spans="1:21">
      <c r="A27" s="10">
        <v>20</v>
      </c>
      <c r="B27" s="16">
        <f t="shared" si="16"/>
        <v>0.12292077432070482</v>
      </c>
      <c r="C27" s="16">
        <f t="shared" si="16"/>
        <v>0.12292077432070482</v>
      </c>
      <c r="D27" s="12"/>
      <c r="F27" s="1"/>
    </row>
    <row r="28" spans="1:21">
      <c r="A28" s="9" t="s">
        <v>32</v>
      </c>
      <c r="B28" s="15">
        <f>SUM(B6:B27)</f>
        <v>1.883613251677531</v>
      </c>
      <c r="C28" s="15">
        <f>SUM(C6:C27)</f>
        <v>1.883613251677531</v>
      </c>
      <c r="D28" s="12"/>
      <c r="F28" s="1"/>
    </row>
    <row r="29" spans="1:21">
      <c r="A29" s="9" t="s">
        <v>33</v>
      </c>
      <c r="B29" s="15">
        <f>SUM(B6:B22)</f>
        <v>1.3037838634571204</v>
      </c>
      <c r="C29" s="15">
        <f>SUM(C6:C22)</f>
        <v>1.3037838634571204</v>
      </c>
      <c r="D29" s="12"/>
      <c r="F29" s="1"/>
    </row>
    <row r="30" spans="1:21">
      <c r="A30" s="3" t="s">
        <v>9</v>
      </c>
      <c r="B30" s="8" t="s">
        <v>7</v>
      </c>
      <c r="C30" s="8" t="s">
        <v>24</v>
      </c>
      <c r="D30" s="12"/>
      <c r="F30" s="1"/>
    </row>
    <row r="31" spans="1:21">
      <c r="A31" s="24">
        <v>6</v>
      </c>
      <c r="B31" s="24" t="s">
        <v>6</v>
      </c>
      <c r="C31" s="24" t="s">
        <v>6</v>
      </c>
      <c r="D31" s="12"/>
      <c r="F31" s="1"/>
      <c r="Q31" s="60" t="s">
        <v>0</v>
      </c>
      <c r="R31" s="60" t="s">
        <v>27</v>
      </c>
      <c r="S31" s="60" t="s">
        <v>28</v>
      </c>
      <c r="T31" s="60" t="s">
        <v>29</v>
      </c>
      <c r="U31" s="60" t="s">
        <v>30</v>
      </c>
    </row>
    <row r="32" spans="1:21">
      <c r="A32" s="10">
        <v>1</v>
      </c>
      <c r="B32" s="16">
        <f>F2</f>
        <v>7.0099999999999996E-2</v>
      </c>
      <c r="C32" s="12">
        <v>6.4000000000000001E-2</v>
      </c>
      <c r="D32" s="12"/>
      <c r="F32" s="1"/>
      <c r="Q32" s="60"/>
      <c r="R32" s="60"/>
      <c r="S32" s="60"/>
      <c r="T32" s="60"/>
      <c r="U32" s="60"/>
    </row>
    <row r="33" spans="1:21">
      <c r="A33" s="10">
        <v>2</v>
      </c>
      <c r="B33" s="16">
        <f>B32*(1+$A$31%)</f>
        <v>7.4305999999999997E-2</v>
      </c>
      <c r="C33" s="16">
        <f>C32*(1+$A$31%)</f>
        <v>6.7840000000000011E-2</v>
      </c>
      <c r="D33" s="11"/>
      <c r="F33" s="1"/>
    </row>
    <row r="34" spans="1:21">
      <c r="A34" s="10">
        <v>3</v>
      </c>
      <c r="B34" s="16">
        <f t="shared" ref="B34:C49" si="17">B33*(1+$A$31%)</f>
        <v>7.8764360000000005E-2</v>
      </c>
      <c r="C34" s="16">
        <f t="shared" si="17"/>
        <v>7.1910400000000013E-2</v>
      </c>
      <c r="D34" s="12"/>
      <c r="F34" s="1"/>
    </row>
    <row r="35" spans="1:21">
      <c r="A35" s="10">
        <v>4</v>
      </c>
      <c r="B35" s="16">
        <f t="shared" si="17"/>
        <v>8.3490221600000011E-2</v>
      </c>
      <c r="C35" s="16">
        <f t="shared" si="17"/>
        <v>7.6225024000000016E-2</v>
      </c>
      <c r="D35" s="12"/>
      <c r="F35" s="1"/>
    </row>
    <row r="36" spans="1:21">
      <c r="A36" s="10">
        <v>5</v>
      </c>
      <c r="B36" s="16">
        <f t="shared" si="17"/>
        <v>8.8499634896000018E-2</v>
      </c>
      <c r="C36" s="16">
        <f t="shared" si="17"/>
        <v>8.0798525440000019E-2</v>
      </c>
      <c r="D36" s="12"/>
      <c r="F36" s="1"/>
      <c r="Q36" s="60"/>
      <c r="R36" s="60" t="s">
        <v>20</v>
      </c>
      <c r="S36" s="60" t="s">
        <v>22</v>
      </c>
      <c r="T36" s="60" t="s">
        <v>20</v>
      </c>
      <c r="U36" s="60" t="s">
        <v>23</v>
      </c>
    </row>
    <row r="37" spans="1:21">
      <c r="A37" s="10">
        <v>6</v>
      </c>
      <c r="B37" s="16">
        <f t="shared" si="17"/>
        <v>9.3809612989760024E-2</v>
      </c>
      <c r="C37" s="16">
        <f t="shared" si="17"/>
        <v>8.5646436966400022E-2</v>
      </c>
      <c r="D37" s="12"/>
      <c r="F37" s="1"/>
      <c r="Q37" s="60"/>
      <c r="R37" s="60"/>
      <c r="S37" s="60"/>
      <c r="T37" s="60"/>
      <c r="U37" s="60"/>
    </row>
    <row r="38" spans="1:21">
      <c r="A38" s="10">
        <v>7</v>
      </c>
      <c r="B38" s="16">
        <f t="shared" si="17"/>
        <v>9.9438189769145632E-2</v>
      </c>
      <c r="C38" s="16">
        <f t="shared" si="17"/>
        <v>9.0785223184384034E-2</v>
      </c>
      <c r="D38" s="12"/>
      <c r="F38" s="1"/>
      <c r="Q38" s="60" t="s">
        <v>0</v>
      </c>
      <c r="R38" s="61">
        <v>0</v>
      </c>
      <c r="S38" s="61">
        <v>682370.09305563336</v>
      </c>
      <c r="T38" s="60"/>
      <c r="U38" s="60"/>
    </row>
    <row r="39" spans="1:21">
      <c r="A39" s="10">
        <v>8</v>
      </c>
      <c r="B39" s="16">
        <f t="shared" si="17"/>
        <v>0.10540448115529437</v>
      </c>
      <c r="C39" s="16">
        <f t="shared" si="17"/>
        <v>9.6232336575447081E-2</v>
      </c>
      <c r="D39" s="12"/>
      <c r="F39" s="1"/>
      <c r="Q39" s="60"/>
      <c r="R39" s="60"/>
      <c r="S39" s="60"/>
      <c r="T39" s="61">
        <v>0</v>
      </c>
      <c r="U39" s="61">
        <v>852876.13330402493</v>
      </c>
    </row>
    <row r="40" spans="1:21">
      <c r="A40" s="10">
        <v>9</v>
      </c>
      <c r="B40" s="16">
        <f t="shared" si="17"/>
        <v>0.11172875002461204</v>
      </c>
      <c r="C40" s="16">
        <f t="shared" si="17"/>
        <v>0.10200627676997391</v>
      </c>
      <c r="D40" s="12"/>
      <c r="F40" s="1"/>
      <c r="Q40" s="61"/>
      <c r="R40" s="61"/>
      <c r="S40" s="61"/>
      <c r="T40" s="61"/>
      <c r="U40" s="61"/>
    </row>
    <row r="41" spans="1:21">
      <c r="A41" s="10">
        <v>10</v>
      </c>
      <c r="B41" s="16">
        <f t="shared" si="17"/>
        <v>0.11843247502608877</v>
      </c>
      <c r="C41" s="16">
        <f t="shared" si="17"/>
        <v>0.10812665337617235</v>
      </c>
      <c r="D41" s="12"/>
      <c r="F41" s="1"/>
      <c r="Q41" s="61" t="s">
        <v>27</v>
      </c>
      <c r="R41" s="61">
        <v>15960.063999999998</v>
      </c>
      <c r="S41" s="61">
        <v>557771.11075947643</v>
      </c>
      <c r="T41" s="61"/>
      <c r="U41" s="61"/>
    </row>
    <row r="42" spans="1:21">
      <c r="A42" s="10">
        <v>11</v>
      </c>
      <c r="B42" s="16">
        <f t="shared" si="17"/>
        <v>0.1255384235276541</v>
      </c>
      <c r="C42" s="16">
        <f t="shared" si="17"/>
        <v>0.11461425257874269</v>
      </c>
      <c r="D42" s="11"/>
      <c r="F42" s="1"/>
      <c r="Q42" s="61"/>
      <c r="R42" s="61"/>
      <c r="S42" s="61"/>
      <c r="T42" s="61">
        <v>15960.063999999998</v>
      </c>
      <c r="U42" s="61">
        <v>697143.19700475037</v>
      </c>
    </row>
    <row r="43" spans="1:21">
      <c r="A43" s="10">
        <v>12</v>
      </c>
      <c r="B43" s="16">
        <f t="shared" si="17"/>
        <v>0.13307072893931335</v>
      </c>
      <c r="C43" s="16">
        <f t="shared" si="17"/>
        <v>0.12149110773346726</v>
      </c>
      <c r="F43" s="1"/>
      <c r="Q43" s="61"/>
      <c r="R43" s="61"/>
      <c r="S43" s="61"/>
      <c r="T43" s="61"/>
      <c r="U43" s="61"/>
    </row>
    <row r="44" spans="1:21">
      <c r="A44" s="10">
        <v>13</v>
      </c>
      <c r="B44" s="16">
        <f t="shared" si="17"/>
        <v>0.14105497267567216</v>
      </c>
      <c r="C44" s="16">
        <f t="shared" si="17"/>
        <v>0.12878057419747529</v>
      </c>
      <c r="F44" s="1"/>
      <c r="Q44" s="61" t="s">
        <v>28</v>
      </c>
      <c r="R44" s="61">
        <v>369360.0024</v>
      </c>
      <c r="S44" s="61">
        <v>343079.99913126935</v>
      </c>
      <c r="T44" s="61"/>
      <c r="U44" s="61"/>
    </row>
    <row r="45" spans="1:21">
      <c r="A45" s="10">
        <v>14</v>
      </c>
      <c r="B45" s="16">
        <f t="shared" si="17"/>
        <v>0.14951827103621249</v>
      </c>
      <c r="C45" s="16">
        <f t="shared" si="17"/>
        <v>0.13650740864932381</v>
      </c>
      <c r="F45" s="1"/>
      <c r="Q45" s="61"/>
      <c r="R45" s="61"/>
      <c r="S45" s="61"/>
      <c r="T45" s="61">
        <v>369360.0024</v>
      </c>
      <c r="U45" s="61">
        <v>428806.51724161842</v>
      </c>
    </row>
    <row r="46" spans="1:21">
      <c r="A46" s="10">
        <v>15</v>
      </c>
      <c r="B46" s="16">
        <f t="shared" si="17"/>
        <v>0.15848936729838525</v>
      </c>
      <c r="C46" s="16">
        <f t="shared" si="17"/>
        <v>0.14469785316828326</v>
      </c>
      <c r="F46" s="1"/>
      <c r="Q46" s="61"/>
      <c r="R46" s="61"/>
      <c r="S46" s="61"/>
      <c r="T46" s="61"/>
      <c r="U46" s="61"/>
    </row>
    <row r="47" spans="1:21">
      <c r="A47" s="10">
        <v>16</v>
      </c>
      <c r="B47" s="16">
        <f t="shared" si="17"/>
        <v>0.16799872933628837</v>
      </c>
      <c r="C47" s="16">
        <f t="shared" si="17"/>
        <v>0.15337972435838026</v>
      </c>
      <c r="F47" s="1"/>
      <c r="Q47" s="61" t="s">
        <v>29</v>
      </c>
      <c r="R47" s="61">
        <v>405529.9952</v>
      </c>
      <c r="S47" s="61">
        <v>257573.18721004261</v>
      </c>
      <c r="T47" s="61"/>
      <c r="U47" s="61"/>
    </row>
    <row r="48" spans="1:21">
      <c r="A48" s="10">
        <v>17</v>
      </c>
      <c r="B48" s="16">
        <f t="shared" si="17"/>
        <v>0.17807865309646567</v>
      </c>
      <c r="C48" s="16">
        <f t="shared" si="17"/>
        <v>0.16258250781988309</v>
      </c>
      <c r="F48" s="1"/>
      <c r="Q48" s="61"/>
      <c r="R48" s="61"/>
      <c r="S48" s="61"/>
      <c r="T48" s="61">
        <v>405529.9952</v>
      </c>
      <c r="U48" s="61">
        <v>321933.83940199233</v>
      </c>
    </row>
    <row r="49" spans="1:21">
      <c r="A49" s="10">
        <v>18</v>
      </c>
      <c r="B49" s="16">
        <f t="shared" si="17"/>
        <v>0.18876337228225362</v>
      </c>
      <c r="C49" s="16">
        <f t="shared" si="17"/>
        <v>0.1723374582890761</v>
      </c>
      <c r="F49" s="1"/>
      <c r="Q49" s="61"/>
      <c r="R49" s="61"/>
      <c r="S49" s="61"/>
      <c r="T49" s="61"/>
      <c r="U49" s="61"/>
    </row>
    <row r="50" spans="1:21">
      <c r="A50" s="10">
        <v>19</v>
      </c>
      <c r="B50" s="16">
        <f t="shared" ref="B50:C51" si="18">B49*(1+$A$31%)</f>
        <v>0.20008917461918885</v>
      </c>
      <c r="C50" s="16">
        <f t="shared" si="18"/>
        <v>0.18267770578642067</v>
      </c>
      <c r="F50" s="1"/>
      <c r="Q50" s="61" t="s">
        <v>30</v>
      </c>
      <c r="R50" s="61">
        <v>414020.00451999996</v>
      </c>
      <c r="S50" s="61">
        <v>251654.38463382641</v>
      </c>
      <c r="T50" s="61"/>
      <c r="U50" s="61"/>
    </row>
    <row r="51" spans="1:21">
      <c r="A51" s="10">
        <v>20</v>
      </c>
      <c r="B51" s="16">
        <f t="shared" si="18"/>
        <v>0.21209452509634019</v>
      </c>
      <c r="C51" s="16">
        <f t="shared" si="18"/>
        <v>0.19363836813360594</v>
      </c>
      <c r="F51" s="1"/>
      <c r="Q51" s="60"/>
      <c r="R51" s="60"/>
      <c r="S51" s="60"/>
      <c r="T51" s="62">
        <v>414020.00451999996</v>
      </c>
      <c r="U51" s="62">
        <v>314536.08632581582</v>
      </c>
    </row>
    <row r="52" spans="1:21">
      <c r="A52" s="9" t="s">
        <v>32</v>
      </c>
      <c r="B52" s="15">
        <f>SUM(B32:B51)</f>
        <v>2.5786699433686753</v>
      </c>
      <c r="C52" s="44">
        <f>SUM(C32:C51)</f>
        <v>2.3542778370270359</v>
      </c>
      <c r="F52" s="1"/>
      <c r="Q52" s="60"/>
      <c r="R52" s="60"/>
      <c r="S52" s="60"/>
      <c r="T52" s="60"/>
      <c r="U52" s="60"/>
    </row>
    <row r="53" spans="1:21">
      <c r="A53" s="9" t="s">
        <v>33</v>
      </c>
      <c r="B53" s="15">
        <f>SUM(B32:B46)</f>
        <v>1.6316454889381382</v>
      </c>
      <c r="C53" s="15">
        <f>SUM(C32:C46)</f>
        <v>1.4896620726396697</v>
      </c>
      <c r="F53" s="1"/>
    </row>
    <row r="54" spans="1:21">
      <c r="F54" s="1"/>
    </row>
    <row r="60" spans="1:21">
      <c r="I60" s="53"/>
    </row>
    <row r="61" spans="1:21" ht="14.25" customHeight="1">
      <c r="F61" s="63"/>
      <c r="G61" s="63"/>
      <c r="I61" s="53"/>
      <c r="J61" s="54"/>
      <c r="K61" s="55"/>
      <c r="L61" s="55"/>
      <c r="M61" s="55"/>
      <c r="N61" s="55"/>
    </row>
    <row r="62" spans="1:21">
      <c r="F62" s="63"/>
      <c r="G62" s="63"/>
      <c r="I62" s="53"/>
      <c r="J62" s="54"/>
      <c r="K62" s="55"/>
      <c r="L62" s="55"/>
      <c r="M62" s="55"/>
      <c r="N62" s="55"/>
    </row>
    <row r="63" spans="1:21">
      <c r="F63" s="63"/>
      <c r="G63" s="63"/>
      <c r="I63" s="53"/>
      <c r="J63" s="54"/>
      <c r="K63" s="55"/>
      <c r="L63" s="55"/>
      <c r="M63" s="55"/>
      <c r="N63" s="55"/>
    </row>
    <row r="64" spans="1:21">
      <c r="F64" s="63"/>
      <c r="G64" s="63"/>
      <c r="I64" s="53"/>
      <c r="J64" s="54"/>
      <c r="K64" s="55"/>
      <c r="L64" s="55"/>
      <c r="M64" s="55"/>
      <c r="N64" s="55"/>
    </row>
    <row r="67" spans="1:14" s="51" customFormat="1">
      <c r="A67"/>
      <c r="B67"/>
      <c r="C67"/>
      <c r="D67"/>
      <c r="E67" s="2"/>
      <c r="G67" s="1"/>
      <c r="H67" s="1"/>
    </row>
    <row r="68" spans="1:14" s="51" customFormat="1">
      <c r="A68"/>
      <c r="B68"/>
      <c r="C68"/>
      <c r="D68"/>
      <c r="E68" s="2"/>
      <c r="G68" s="1"/>
      <c r="H68" s="1"/>
    </row>
    <row r="69" spans="1:14" s="51" customFormat="1">
      <c r="A69"/>
      <c r="B69"/>
      <c r="C69"/>
      <c r="D69"/>
      <c r="E69" s="2"/>
      <c r="G69" s="1"/>
      <c r="H69" s="1"/>
    </row>
    <row r="70" spans="1:14" s="51" customFormat="1">
      <c r="A70"/>
      <c r="B70"/>
      <c r="C70"/>
      <c r="D70"/>
      <c r="E70" s="2"/>
      <c r="G70" s="1"/>
      <c r="H70" s="1"/>
    </row>
    <row r="71" spans="1:14" s="51" customFormat="1">
      <c r="A71"/>
      <c r="B71"/>
      <c r="C71"/>
      <c r="D71"/>
      <c r="E71" s="2"/>
      <c r="G71" s="1"/>
      <c r="H71" s="1"/>
    </row>
    <row r="72" spans="1:14" s="51" customFormat="1">
      <c r="A72"/>
      <c r="B72"/>
      <c r="C72"/>
      <c r="D72"/>
      <c r="E72" s="2"/>
      <c r="G72" s="1"/>
      <c r="H72" s="1"/>
    </row>
    <row r="73" spans="1:14" s="51" customFormat="1">
      <c r="A73"/>
      <c r="B73"/>
      <c r="C73"/>
      <c r="D73"/>
      <c r="E73" s="2"/>
      <c r="G73" s="1"/>
      <c r="H73" s="1"/>
      <c r="I73" s="1"/>
      <c r="J73" s="1"/>
    </row>
    <row r="74" spans="1:14" s="51" customFormat="1">
      <c r="A74"/>
      <c r="B74"/>
      <c r="C74"/>
      <c r="D74"/>
      <c r="E74" s="2"/>
      <c r="G74" s="1"/>
      <c r="H74" s="1"/>
      <c r="I74" s="1"/>
      <c r="J74" s="1"/>
    </row>
    <row r="75" spans="1:14" s="51" customFormat="1">
      <c r="A75"/>
      <c r="B75"/>
      <c r="C75"/>
      <c r="D75"/>
      <c r="E75" s="2"/>
      <c r="G75" s="1"/>
      <c r="H75" s="1"/>
      <c r="I75" s="1"/>
      <c r="J75" s="1"/>
    </row>
    <row r="76" spans="1:14" s="51" customFormat="1">
      <c r="A76"/>
      <c r="B76"/>
      <c r="C76"/>
      <c r="D76"/>
      <c r="E76" s="2"/>
      <c r="G76" s="1"/>
      <c r="H76" s="1"/>
    </row>
    <row r="77" spans="1:14" s="51" customFormat="1">
      <c r="A77"/>
      <c r="B77"/>
      <c r="C77"/>
      <c r="D77"/>
      <c r="E77" s="2"/>
      <c r="G77" s="1"/>
      <c r="H77" s="1"/>
      <c r="I77" s="1"/>
      <c r="J77" s="1"/>
    </row>
    <row r="78" spans="1:14" s="51" customFormat="1">
      <c r="A78"/>
      <c r="B78"/>
      <c r="C78"/>
      <c r="D78"/>
      <c r="E78" s="1"/>
      <c r="G78" s="1"/>
      <c r="H78" s="1"/>
      <c r="I78" s="56"/>
      <c r="J78" s="2"/>
      <c r="K78" s="2"/>
      <c r="L78" s="2"/>
      <c r="M78" s="2"/>
      <c r="N78" s="2"/>
    </row>
    <row r="79" spans="1:14" s="51" customFormat="1">
      <c r="A79"/>
      <c r="B79"/>
      <c r="C79"/>
      <c r="D79"/>
      <c r="E79" s="1"/>
      <c r="G79" s="1"/>
      <c r="H79" s="1"/>
      <c r="I79" s="56"/>
      <c r="J79" s="57"/>
      <c r="K79" s="58"/>
      <c r="L79" s="59"/>
      <c r="M79" s="59"/>
      <c r="N79" s="59"/>
    </row>
    <row r="80" spans="1:14">
      <c r="I80" s="2"/>
      <c r="J80" s="2"/>
      <c r="K80" s="2"/>
      <c r="L80" s="58"/>
      <c r="M80" s="58"/>
      <c r="N80" s="58"/>
    </row>
    <row r="81" spans="9:14">
      <c r="I81" s="56"/>
      <c r="J81" s="57"/>
      <c r="K81" s="58"/>
      <c r="L81" s="2"/>
      <c r="M81" s="2"/>
      <c r="N81" s="2"/>
    </row>
    <row r="82" spans="9:14">
      <c r="I82" s="2"/>
      <c r="J82" s="2"/>
      <c r="K82" s="2"/>
      <c r="L82" s="58"/>
      <c r="M82" s="58"/>
      <c r="N82" s="58"/>
    </row>
    <row r="83" spans="9:14">
      <c r="I83" s="56"/>
      <c r="J83" s="57"/>
      <c r="K83" s="58"/>
      <c r="L83" s="2"/>
      <c r="M83" s="2"/>
      <c r="N83" s="2"/>
    </row>
    <row r="84" spans="9:14">
      <c r="I84" s="2"/>
      <c r="J84" s="2"/>
      <c r="K84" s="2"/>
      <c r="L84" s="58"/>
      <c r="M84" s="58"/>
      <c r="N84" s="58"/>
    </row>
    <row r="85" spans="9:14">
      <c r="I85" s="56"/>
      <c r="J85" s="57"/>
      <c r="K85" s="58"/>
      <c r="L85" s="2"/>
      <c r="M85" s="2"/>
      <c r="N85" s="2"/>
    </row>
    <row r="86" spans="9:14">
      <c r="I86" s="2"/>
      <c r="J86" s="2"/>
      <c r="K86" s="2"/>
      <c r="L86" s="58"/>
      <c r="M86" s="58"/>
      <c r="N86" s="58"/>
    </row>
    <row r="91" spans="9:14">
      <c r="N91" s="56"/>
    </row>
    <row r="92" spans="9:14">
      <c r="N92" s="56"/>
    </row>
    <row r="93" spans="9:14">
      <c r="N93" s="56"/>
    </row>
    <row r="94" spans="9:14">
      <c r="N94" s="56"/>
    </row>
    <row r="95" spans="9:14">
      <c r="N95" s="56"/>
    </row>
    <row r="96" spans="9:14">
      <c r="N96" s="56"/>
    </row>
    <row r="97" spans="14:14">
      <c r="N97" s="56"/>
    </row>
    <row r="98" spans="14:14">
      <c r="N98" s="56"/>
    </row>
    <row r="99" spans="14:14">
      <c r="N99" s="56"/>
    </row>
    <row r="100" spans="14:14">
      <c r="N100" s="56"/>
    </row>
    <row r="101" spans="14:14">
      <c r="N101" s="56"/>
    </row>
    <row r="102" spans="14:14">
      <c r="N102" s="56"/>
    </row>
    <row r="103" spans="14:14">
      <c r="N103" s="56"/>
    </row>
  </sheetData>
  <mergeCells count="4">
    <mergeCell ref="F61:G61"/>
    <mergeCell ref="F62:G62"/>
    <mergeCell ref="F63:G63"/>
    <mergeCell ref="F64:G64"/>
  </mergeCells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ENERGIE augmentation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Dessinateur-3</dc:creator>
  <cp:lastModifiedBy>kevin</cp:lastModifiedBy>
  <cp:lastPrinted>2012-12-03T09:19:01Z</cp:lastPrinted>
  <dcterms:created xsi:type="dcterms:W3CDTF">2011-01-18T14:32:24Z</dcterms:created>
  <dcterms:modified xsi:type="dcterms:W3CDTF">2012-12-11T11:36:22Z</dcterms:modified>
</cp:coreProperties>
</file>