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18795" windowHeight="12270" activeTab="1"/>
  </bookViews>
  <sheets>
    <sheet name="Relevés" sheetId="1" r:id="rId1"/>
    <sheet name="Base de données" sheetId="2" r:id="rId2"/>
    <sheet name="Présentation" sheetId="3" r:id="rId3"/>
  </sheets>
  <definedNames>
    <definedName name="gestionimage1">OFFSET('Base de données'!$B$2,Présentation!$G$12,0)</definedName>
    <definedName name="Gestionimage2">OFFSET('Base de données'!$B$2,Présentation!$I$18,0)</definedName>
    <definedName name="Gestionimage3">OFFSET('Base de données'!$B$2,Présentation!$D$15,0)</definedName>
    <definedName name="gestionimage4">OFFSET('Base de données'!$B$2,Présentation!$G$45,0)</definedName>
    <definedName name="gestionimage5">OFFSET('Base de données'!$B$2,Présentation!$D$47,0)</definedName>
    <definedName name="gestionimage6">OFFSET('Base de données'!$B$2,Présentation!$I$49,0)</definedName>
    <definedName name="Plagenoms1">'Base de données'!$A$2:$A$23</definedName>
    <definedName name="Plagenoms2">'Base de données'!$A$2:$A$23</definedName>
    <definedName name="Plagenoms3">'Base de données'!$A$2:$A$23</definedName>
    <definedName name="Plagenoms4">'Base de données'!$A$2:$A$23</definedName>
    <definedName name="Plagenoms5">'Base de données'!$A$2:$A$23</definedName>
    <definedName name="Plagenoms6">'Base de données'!$A$2:$A$23</definedName>
  </definedNames>
  <calcPr calcId="125725"/>
</workbook>
</file>

<file path=xl/calcChain.xml><?xml version="1.0" encoding="utf-8"?>
<calcChain xmlns="http://schemas.openxmlformats.org/spreadsheetml/2006/main">
  <c r="F16" i="3"/>
  <c r="B23"/>
  <c r="A23" s="1"/>
  <c r="B22"/>
  <c r="A22" s="1"/>
  <c r="B21"/>
  <c r="A21" s="1"/>
  <c r="B20"/>
  <c r="A20" s="1"/>
  <c r="B19"/>
  <c r="A19" s="1"/>
  <c r="B18"/>
  <c r="A18" s="1"/>
  <c r="B17"/>
  <c r="A17" s="1"/>
  <c r="B16"/>
  <c r="A16" s="1"/>
  <c r="B15"/>
  <c r="A15" s="1"/>
  <c r="B14"/>
  <c r="A14" s="1"/>
  <c r="B13"/>
  <c r="A13" s="1"/>
  <c r="B12"/>
  <c r="A12" s="1"/>
  <c r="B11"/>
  <c r="A11" s="1"/>
  <c r="B10"/>
  <c r="A10" s="1"/>
  <c r="B9"/>
  <c r="C60"/>
  <c r="V24" i="1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3"/>
  <c r="S16"/>
  <c r="T16"/>
  <c r="U16"/>
  <c r="S15"/>
  <c r="T15"/>
  <c r="U15"/>
  <c r="S14"/>
  <c r="T14"/>
  <c r="U14"/>
  <c r="S13"/>
  <c r="T13"/>
  <c r="U13"/>
  <c r="S12"/>
  <c r="T12"/>
  <c r="U12"/>
  <c r="S11"/>
  <c r="T11"/>
  <c r="U11"/>
  <c r="S10"/>
  <c r="T10"/>
  <c r="U10"/>
  <c r="F16"/>
  <c r="G16"/>
  <c r="H16"/>
  <c r="F15"/>
  <c r="G15"/>
  <c r="H15"/>
  <c r="F14"/>
  <c r="G14"/>
  <c r="H14"/>
  <c r="F13"/>
  <c r="G13"/>
  <c r="H13"/>
  <c r="F12"/>
  <c r="G12"/>
  <c r="H12"/>
  <c r="F11"/>
  <c r="G11"/>
  <c r="H11"/>
  <c r="F10"/>
  <c r="G10"/>
  <c r="H10"/>
  <c r="I20" i="3"/>
  <c r="I18"/>
  <c r="G12"/>
  <c r="D18"/>
  <c r="D15"/>
  <c r="I49"/>
  <c r="G45"/>
  <c r="D47"/>
  <c r="F48"/>
  <c r="D50"/>
  <c r="I52"/>
  <c r="J53"/>
  <c r="E51"/>
  <c r="G49"/>
  <c r="B49"/>
  <c r="A49" s="1"/>
  <c r="B48"/>
  <c r="A48" s="1"/>
  <c r="B47"/>
  <c r="A47" s="1"/>
  <c r="B46"/>
  <c r="A46" s="1"/>
  <c r="B45"/>
  <c r="A45" s="1"/>
  <c r="B44"/>
  <c r="A44" s="1"/>
  <c r="B43"/>
  <c r="A43" s="1"/>
  <c r="B42"/>
  <c r="A42" s="1"/>
  <c r="B41"/>
  <c r="A41" s="1"/>
  <c r="B40"/>
  <c r="A40" s="1"/>
  <c r="B39"/>
  <c r="A39" s="1"/>
  <c r="B38"/>
  <c r="A38" s="1"/>
  <c r="B37"/>
  <c r="A37" s="1"/>
  <c r="B36"/>
  <c r="A36" s="1"/>
  <c r="U24" i="1"/>
  <c r="L60" i="3" s="1"/>
  <c r="T24" i="1"/>
  <c r="I60" i="3" s="1"/>
  <c r="S24" i="1"/>
  <c r="E60" i="3" s="1"/>
  <c r="U23" i="1"/>
  <c r="T23"/>
  <c r="S23"/>
  <c r="U22"/>
  <c r="T22"/>
  <c r="S22"/>
  <c r="U21"/>
  <c r="T21"/>
  <c r="S21"/>
  <c r="U20"/>
  <c r="T20"/>
  <c r="S20"/>
  <c r="U19"/>
  <c r="T19"/>
  <c r="S19"/>
  <c r="U18"/>
  <c r="T18"/>
  <c r="S18"/>
  <c r="U17"/>
  <c r="T17"/>
  <c r="S17"/>
  <c r="U9"/>
  <c r="T9"/>
  <c r="S9"/>
  <c r="U8"/>
  <c r="T8"/>
  <c r="S8"/>
  <c r="U7"/>
  <c r="T7"/>
  <c r="S7"/>
  <c r="U6"/>
  <c r="T6"/>
  <c r="S6"/>
  <c r="U5"/>
  <c r="T5"/>
  <c r="S5"/>
  <c r="U4"/>
  <c r="T4"/>
  <c r="S4"/>
  <c r="U3"/>
  <c r="T3"/>
  <c r="S3"/>
  <c r="A9" i="3"/>
  <c r="B8"/>
  <c r="A8" s="1"/>
  <c r="B7"/>
  <c r="A7" s="1"/>
  <c r="B6"/>
  <c r="A6" s="1"/>
  <c r="B5"/>
  <c r="A5" s="1"/>
  <c r="B4"/>
  <c r="A4" s="1"/>
  <c r="B3"/>
  <c r="A3" s="1"/>
  <c r="H4" i="1"/>
  <c r="H5"/>
  <c r="H6"/>
  <c r="H7"/>
  <c r="H8"/>
  <c r="H9"/>
  <c r="H17"/>
  <c r="H18"/>
  <c r="H19"/>
  <c r="H20"/>
  <c r="H21"/>
  <c r="H22"/>
  <c r="H23"/>
  <c r="H3"/>
  <c r="J21" i="3"/>
  <c r="G17"/>
  <c r="E19"/>
  <c r="G7" i="1"/>
  <c r="G8"/>
  <c r="G9"/>
  <c r="G17"/>
  <c r="G18"/>
  <c r="G19"/>
  <c r="G20"/>
  <c r="G21"/>
  <c r="G22"/>
  <c r="G23"/>
  <c r="F7"/>
  <c r="F8"/>
  <c r="F9"/>
  <c r="F17"/>
  <c r="F18"/>
  <c r="F19"/>
  <c r="F20"/>
  <c r="F21"/>
  <c r="F22"/>
  <c r="F23"/>
  <c r="G4"/>
  <c r="G5"/>
  <c r="G6"/>
  <c r="G3"/>
  <c r="F4"/>
  <c r="F5"/>
  <c r="F6"/>
  <c r="F3"/>
  <c r="I24" l="1"/>
  <c r="C28" i="3" s="1"/>
  <c r="F24" i="1"/>
  <c r="E28" i="3" s="1"/>
  <c r="G24" i="1"/>
  <c r="I28" i="3" s="1"/>
  <c r="H24" i="1"/>
  <c r="L28" i="3" s="1"/>
</calcChain>
</file>

<file path=xl/sharedStrings.xml><?xml version="1.0" encoding="utf-8"?>
<sst xmlns="http://schemas.openxmlformats.org/spreadsheetml/2006/main" count="158" uniqueCount="55">
  <si>
    <t>Cartes</t>
  </si>
  <si>
    <t>David</t>
  </si>
  <si>
    <t>Erika</t>
  </si>
  <si>
    <t>Employés</t>
  </si>
  <si>
    <t>Photos</t>
  </si>
  <si>
    <t>Sebastien</t>
  </si>
  <si>
    <t>Magali</t>
  </si>
  <si>
    <t>N°</t>
  </si>
  <si>
    <t>Cartes ouvertes :</t>
  </si>
  <si>
    <t>Secteur vente :</t>
  </si>
  <si>
    <t>Secteur jeux-jouets :</t>
  </si>
  <si>
    <t>Mettre à jour la colonne "Cartes" avec le nombre</t>
  </si>
  <si>
    <t>de cartes ouvertes durant la semaine, puis</t>
  </si>
  <si>
    <t>"Trier et filtrer" et enfin "Trier du plus petit au plus</t>
  </si>
  <si>
    <t>grand".</t>
  </si>
  <si>
    <t>Il ne vous reste plus qu'à admirer le travail en</t>
  </si>
  <si>
    <t>Feuil3 ^^</t>
  </si>
  <si>
    <t>Vente</t>
  </si>
  <si>
    <t>Jeux</t>
  </si>
  <si>
    <t>Secteurs</t>
  </si>
  <si>
    <t>Cartes Secteur Vente</t>
  </si>
  <si>
    <t>Cartes Secteur Jeux</t>
  </si>
  <si>
    <t>Marie-Line</t>
  </si>
  <si>
    <t>Tiphaine</t>
  </si>
  <si>
    <t>Roseline</t>
  </si>
  <si>
    <t>Christelle</t>
  </si>
  <si>
    <t>Magdalena</t>
  </si>
  <si>
    <t>Sandrine</t>
  </si>
  <si>
    <t>Claire</t>
  </si>
  <si>
    <t>Jean-François</t>
  </si>
  <si>
    <t>Julien</t>
  </si>
  <si>
    <t>José</t>
  </si>
  <si>
    <t>Caisse</t>
  </si>
  <si>
    <t>Cartes Secteur Caisse</t>
  </si>
  <si>
    <t>OUVERTURE DE CARTE CLUB TOYS R US DANS LA SEMAINE</t>
  </si>
  <si>
    <t>Secteur caisse :</t>
  </si>
  <si>
    <t>Infos :</t>
  </si>
  <si>
    <t>CUMUL ANNUEL</t>
  </si>
  <si>
    <t>CUMUL HEBDOMADAIRE</t>
  </si>
  <si>
    <t>OUVERTURE DE CARTE CLUB TOYS R US DANS L'ANNEE</t>
  </si>
  <si>
    <t>Bad</t>
  </si>
  <si>
    <t>Emilie</t>
  </si>
  <si>
    <t>Cynthia</t>
  </si>
  <si>
    <t>Olivier</t>
  </si>
  <si>
    <t>Karine</t>
  </si>
  <si>
    <t>Réception</t>
  </si>
  <si>
    <t>Thomas M</t>
  </si>
  <si>
    <t>Thomas R</t>
  </si>
  <si>
    <t>Thomfas R</t>
  </si>
  <si>
    <t>sélectionner de B3 à E23, ensuite cliquer sur</t>
  </si>
  <si>
    <t>Secteur Réception :</t>
  </si>
  <si>
    <t>Cartes Secteur Réception</t>
  </si>
  <si>
    <t>Emplacement photo Bad</t>
  </si>
  <si>
    <t>Emplacement photo David</t>
  </si>
  <si>
    <t>…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</si>
</sst>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0" xfId="0" applyBorder="1"/>
    <xf numFmtId="0" fontId="0" fillId="0" borderId="6" xfId="0" applyBorder="1"/>
    <xf numFmtId="0" fontId="0" fillId="0" borderId="8" xfId="0" applyBorder="1"/>
    <xf numFmtId="0" fontId="0" fillId="2" borderId="4" xfId="0" applyFill="1" applyBorder="1"/>
    <xf numFmtId="0" fontId="0" fillId="2" borderId="0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1" xfId="0" applyFill="1" applyBorder="1"/>
    <xf numFmtId="0" fontId="1" fillId="2" borderId="0" xfId="0" applyFont="1" applyFill="1" applyBorder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4" xfId="0" applyFont="1" applyBorder="1"/>
    <xf numFmtId="0" fontId="0" fillId="0" borderId="9" xfId="0" applyBorder="1"/>
    <xf numFmtId="0" fontId="0" fillId="0" borderId="9" xfId="0" applyBorder="1" applyAlignment="1">
      <alignment wrapText="1"/>
    </xf>
    <xf numFmtId="0" fontId="0" fillId="0" borderId="9" xfId="0" applyFill="1" applyBorder="1"/>
    <xf numFmtId="0" fontId="0" fillId="0" borderId="0" xfId="0" applyAlignment="1">
      <alignment horizontal="left"/>
    </xf>
    <xf numFmtId="0" fontId="0" fillId="3" borderId="0" xfId="0" applyFill="1" applyBorder="1"/>
    <xf numFmtId="0" fontId="0" fillId="3" borderId="0" xfId="0" applyFill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1" fillId="2" borderId="7" xfId="0" applyFont="1" applyFill="1" applyBorder="1" applyAlignment="1">
      <alignment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2" fillId="4" borderId="19" xfId="0" applyFont="1" applyFill="1" applyBorder="1" applyAlignment="1">
      <alignment horizontal="left" vertical="center"/>
    </xf>
    <xf numFmtId="0" fontId="2" fillId="4" borderId="20" xfId="0" applyFont="1" applyFill="1" applyBorder="1" applyAlignment="1">
      <alignment horizontal="left" vertical="center"/>
    </xf>
    <xf numFmtId="0" fontId="2" fillId="4" borderId="21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left" vertical="center"/>
    </xf>
    <xf numFmtId="0" fontId="0" fillId="0" borderId="22" xfId="0" applyBorder="1"/>
    <xf numFmtId="0" fontId="0" fillId="0" borderId="15" xfId="0" applyFill="1" applyBorder="1"/>
    <xf numFmtId="0" fontId="0" fillId="0" borderId="23" xfId="0" applyBorder="1"/>
    <xf numFmtId="0" fontId="0" fillId="0" borderId="22" xfId="0" applyFill="1" applyBorder="1"/>
    <xf numFmtId="0" fontId="0" fillId="0" borderId="0" xfId="0" applyFont="1"/>
    <xf numFmtId="0" fontId="0" fillId="0" borderId="7" xfId="0" applyBorder="1"/>
    <xf numFmtId="0" fontId="0" fillId="0" borderId="4" xfId="0" applyBorder="1"/>
    <xf numFmtId="0" fontId="0" fillId="5" borderId="1" xfId="0" applyFill="1" applyBorder="1"/>
    <xf numFmtId="0" fontId="0" fillId="5" borderId="2" xfId="0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6" xfId="0" applyFont="1" applyFill="1" applyBorder="1"/>
    <xf numFmtId="0" fontId="0" fillId="5" borderId="7" xfId="0" applyFill="1" applyBorder="1"/>
    <xf numFmtId="0" fontId="0" fillId="5" borderId="5" xfId="0" applyFill="1" applyBorder="1"/>
    <xf numFmtId="0" fontId="2" fillId="0" borderId="0" xfId="0" applyFont="1" applyBorder="1"/>
    <xf numFmtId="0" fontId="2" fillId="0" borderId="5" xfId="0" applyFont="1" applyBorder="1"/>
    <xf numFmtId="0" fontId="0" fillId="0" borderId="12" xfId="0" applyFill="1" applyBorder="1"/>
    <xf numFmtId="0" fontId="2" fillId="4" borderId="24" xfId="0" applyFont="1" applyFill="1" applyBorder="1" applyAlignment="1">
      <alignment horizontal="center" vertical="center" wrapText="1"/>
    </xf>
    <xf numFmtId="0" fontId="0" fillId="0" borderId="25" xfId="0" applyBorder="1"/>
    <xf numFmtId="0" fontId="0" fillId="0" borderId="26" xfId="0" applyBorder="1"/>
    <xf numFmtId="0" fontId="2" fillId="4" borderId="28" xfId="0" applyFont="1" applyFill="1" applyBorder="1" applyAlignment="1">
      <alignment horizontal="left" vertical="center"/>
    </xf>
    <xf numFmtId="0" fontId="0" fillId="3" borderId="26" xfId="0" applyFill="1" applyBorder="1"/>
    <xf numFmtId="0" fontId="0" fillId="0" borderId="29" xfId="0" applyBorder="1"/>
    <xf numFmtId="0" fontId="0" fillId="0" borderId="27" xfId="0" applyBorder="1"/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left" vertical="top"/>
    </xf>
    <xf numFmtId="0" fontId="0" fillId="0" borderId="3" xfId="0" applyFont="1" applyBorder="1" applyAlignment="1">
      <alignment horizontal="left" vertical="top"/>
    </xf>
    <xf numFmtId="0" fontId="0" fillId="0" borderId="4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0" fontId="0" fillId="0" borderId="5" xfId="0" applyFont="1" applyBorder="1" applyAlignment="1">
      <alignment horizontal="left" vertical="top"/>
    </xf>
    <xf numFmtId="0" fontId="0" fillId="0" borderId="6" xfId="0" applyFont="1" applyBorder="1" applyAlignment="1">
      <alignment horizontal="left" vertical="top"/>
    </xf>
    <xf numFmtId="0" fontId="0" fillId="0" borderId="7" xfId="0" applyFont="1" applyBorder="1" applyAlignment="1">
      <alignment horizontal="left" vertical="top"/>
    </xf>
    <xf numFmtId="0" fontId="0" fillId="0" borderId="8" xfId="0" applyFont="1" applyBorder="1" applyAlignment="1">
      <alignment horizontal="left" vertical="top"/>
    </xf>
    <xf numFmtId="0" fontId="1" fillId="5" borderId="4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vertical/>
        <horizontal/>
      </border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 patternType="solid">
          <bgColor theme="0" tint="-0.499984740745262"/>
        </patternFill>
      </fill>
    </dxf>
    <dxf>
      <font>
        <color theme="0" tint="-0.499984740745262"/>
      </font>
      <fill>
        <patternFill patternType="solid">
          <bgColor theme="0" tint="-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31"/>
  <sheetViews>
    <sheetView workbookViewId="0">
      <selection activeCell="B3" sqref="B3:E23"/>
    </sheetView>
  </sheetViews>
  <sheetFormatPr baseColWidth="10" defaultRowHeight="15"/>
  <cols>
    <col min="1" max="1" width="3.140625" bestFit="1" customWidth="1"/>
    <col min="2" max="2" width="6.7109375" customWidth="1"/>
    <col min="3" max="3" width="13" customWidth="1"/>
    <col min="4" max="4" width="9.7109375" bestFit="1" customWidth="1"/>
    <col min="5" max="5" width="3.140625" bestFit="1" customWidth="1"/>
    <col min="6" max="6" width="7.5703125" customWidth="1"/>
    <col min="7" max="8" width="7.85546875" customWidth="1"/>
    <col min="9" max="9" width="9.7109375" customWidth="1"/>
    <col min="15" max="15" width="6.28515625" customWidth="1"/>
    <col min="16" max="16" width="12.7109375" customWidth="1"/>
    <col min="17" max="17" width="10" bestFit="1" customWidth="1"/>
    <col min="18" max="18" width="3.28515625" customWidth="1"/>
    <col min="19" max="21" width="7.7109375" bestFit="1" customWidth="1"/>
    <col min="22" max="22" width="10" bestFit="1" customWidth="1"/>
  </cols>
  <sheetData>
    <row r="1" spans="1:22" ht="15.75" thickBot="1">
      <c r="B1" s="26"/>
      <c r="C1" s="26"/>
      <c r="D1" s="26"/>
      <c r="E1" s="26"/>
      <c r="F1" s="26"/>
      <c r="G1" s="26"/>
      <c r="H1" s="26"/>
      <c r="I1" s="26"/>
    </row>
    <row r="2" spans="1:22" ht="60.75" thickBot="1">
      <c r="A2" s="31"/>
      <c r="B2" s="58" t="s">
        <v>0</v>
      </c>
      <c r="C2" s="32" t="s">
        <v>3</v>
      </c>
      <c r="D2" s="32" t="s">
        <v>19</v>
      </c>
      <c r="E2" s="33" t="s">
        <v>7</v>
      </c>
      <c r="F2" s="34" t="s">
        <v>20</v>
      </c>
      <c r="G2" s="35" t="s">
        <v>21</v>
      </c>
      <c r="H2" s="55" t="s">
        <v>33</v>
      </c>
      <c r="I2" s="36" t="s">
        <v>51</v>
      </c>
      <c r="J2" t="s">
        <v>11</v>
      </c>
      <c r="N2" s="31"/>
      <c r="O2" s="37" t="s">
        <v>0</v>
      </c>
      <c r="P2" s="32" t="s">
        <v>3</v>
      </c>
      <c r="Q2" s="32" t="s">
        <v>19</v>
      </c>
      <c r="R2" s="33" t="s">
        <v>7</v>
      </c>
      <c r="S2" s="34" t="s">
        <v>20</v>
      </c>
      <c r="T2" s="35" t="s">
        <v>21</v>
      </c>
      <c r="U2" s="55" t="s">
        <v>33</v>
      </c>
      <c r="V2" s="36" t="s">
        <v>51</v>
      </c>
    </row>
    <row r="3" spans="1:22">
      <c r="A3" s="31"/>
      <c r="B3" s="3">
        <v>0</v>
      </c>
      <c r="C3" s="54" t="s">
        <v>24</v>
      </c>
      <c r="D3" s="25" t="s">
        <v>32</v>
      </c>
      <c r="E3" s="27">
        <v>7</v>
      </c>
      <c r="F3" s="3">
        <f>IF(D3="Vente",B3,0)</f>
        <v>0</v>
      </c>
      <c r="G3" s="25">
        <f>IF(D3="Jeux",B3,0)</f>
        <v>0</v>
      </c>
      <c r="H3" s="2">
        <f>IF(D3="Caisse",B3,0)</f>
        <v>0</v>
      </c>
      <c r="I3" s="27">
        <f>IF(D3="Réception",B3,0)</f>
        <v>0</v>
      </c>
      <c r="J3" t="s">
        <v>12</v>
      </c>
      <c r="N3" s="31"/>
      <c r="O3" s="3">
        <v>1</v>
      </c>
      <c r="P3" s="25" t="s">
        <v>6</v>
      </c>
      <c r="Q3" s="25" t="s">
        <v>17</v>
      </c>
      <c r="R3" s="27">
        <v>4</v>
      </c>
      <c r="S3" s="3">
        <f>IF(Q3="Vente",O3,0)</f>
        <v>1</v>
      </c>
      <c r="T3" s="25">
        <f>IF(Q3="Jeux",O3,0)</f>
        <v>0</v>
      </c>
      <c r="U3" s="2">
        <f>IF(Q3="Caisse",O3,0)</f>
        <v>0</v>
      </c>
      <c r="V3" s="61">
        <f>IF(Q3="Réception",O3,0)</f>
        <v>0</v>
      </c>
    </row>
    <row r="4" spans="1:22">
      <c r="A4" s="31"/>
      <c r="B4" s="23">
        <v>0</v>
      </c>
      <c r="C4" s="17" t="s">
        <v>28</v>
      </c>
      <c r="D4" s="15" t="s">
        <v>18</v>
      </c>
      <c r="E4" s="24">
        <v>11</v>
      </c>
      <c r="F4" s="23">
        <f t="shared" ref="F4:F23" si="0">IF(D4="Vente",B4,0)</f>
        <v>0</v>
      </c>
      <c r="G4" s="15">
        <f t="shared" ref="G4:G23" si="1">IF(D4="Jeux",B4,0)</f>
        <v>0</v>
      </c>
      <c r="H4" s="56">
        <f t="shared" ref="H4:H23" si="2">IF(D4="Caisse",B4,0)</f>
        <v>0</v>
      </c>
      <c r="I4" s="24">
        <f t="shared" ref="I4:I23" si="3">IF(D4="Réception",B4,0)</f>
        <v>0</v>
      </c>
      <c r="J4" t="s">
        <v>49</v>
      </c>
      <c r="N4" s="31"/>
      <c r="O4" s="23">
        <v>2</v>
      </c>
      <c r="P4" s="15" t="s">
        <v>5</v>
      </c>
      <c r="Q4" s="15" t="s">
        <v>18</v>
      </c>
      <c r="R4" s="24">
        <v>3</v>
      </c>
      <c r="S4" s="23">
        <f t="shared" ref="S4:S23" si="4">IF(Q4="Vente",O4,0)</f>
        <v>0</v>
      </c>
      <c r="T4" s="15">
        <f t="shared" ref="T4:T23" si="5">IF(Q4="Jeux",O4,0)</f>
        <v>2</v>
      </c>
      <c r="U4" s="56">
        <f t="shared" ref="U4:U23" si="6">IF(Q4="Caisse",O4,0)</f>
        <v>0</v>
      </c>
      <c r="V4" s="60">
        <f t="shared" ref="V4:V23" si="7">IF(Q4="Réception",O4,0)</f>
        <v>0</v>
      </c>
    </row>
    <row r="5" spans="1:22">
      <c r="A5" s="31"/>
      <c r="B5" s="23">
        <v>0</v>
      </c>
      <c r="C5" s="17" t="s">
        <v>30</v>
      </c>
      <c r="D5" s="15" t="s">
        <v>45</v>
      </c>
      <c r="E5" s="24">
        <v>19</v>
      </c>
      <c r="F5" s="23">
        <f t="shared" si="0"/>
        <v>0</v>
      </c>
      <c r="G5" s="15">
        <f t="shared" si="1"/>
        <v>0</v>
      </c>
      <c r="H5" s="56">
        <f t="shared" si="2"/>
        <v>0</v>
      </c>
      <c r="I5" s="24">
        <f t="shared" si="3"/>
        <v>0</v>
      </c>
      <c r="J5" t="s">
        <v>13</v>
      </c>
      <c r="N5" s="31"/>
      <c r="O5" s="23">
        <v>4</v>
      </c>
      <c r="P5" s="15" t="s">
        <v>1</v>
      </c>
      <c r="Q5" s="15" t="s">
        <v>18</v>
      </c>
      <c r="R5" s="24">
        <v>1</v>
      </c>
      <c r="S5" s="23">
        <f t="shared" si="4"/>
        <v>0</v>
      </c>
      <c r="T5" s="15">
        <f t="shared" si="5"/>
        <v>4</v>
      </c>
      <c r="U5" s="56">
        <f t="shared" si="6"/>
        <v>0</v>
      </c>
      <c r="V5" s="15">
        <f t="shared" si="7"/>
        <v>0</v>
      </c>
    </row>
    <row r="6" spans="1:22">
      <c r="A6" s="31"/>
      <c r="B6" s="23">
        <v>1</v>
      </c>
      <c r="C6" s="17" t="s">
        <v>27</v>
      </c>
      <c r="D6" s="15" t="s">
        <v>18</v>
      </c>
      <c r="E6" s="24">
        <v>10</v>
      </c>
      <c r="F6" s="23">
        <f t="shared" si="0"/>
        <v>0</v>
      </c>
      <c r="G6" s="15">
        <f t="shared" si="1"/>
        <v>1</v>
      </c>
      <c r="H6" s="56">
        <f t="shared" si="2"/>
        <v>0</v>
      </c>
      <c r="I6" s="24">
        <f t="shared" si="3"/>
        <v>0</v>
      </c>
      <c r="J6" t="s">
        <v>14</v>
      </c>
      <c r="N6" s="31"/>
      <c r="O6" s="23">
        <v>5</v>
      </c>
      <c r="P6" s="15" t="s">
        <v>2</v>
      </c>
      <c r="Q6" s="15" t="s">
        <v>17</v>
      </c>
      <c r="R6" s="24">
        <v>2</v>
      </c>
      <c r="S6" s="23">
        <f t="shared" si="4"/>
        <v>5</v>
      </c>
      <c r="T6" s="15">
        <f t="shared" si="5"/>
        <v>0</v>
      </c>
      <c r="U6" s="56">
        <f t="shared" si="6"/>
        <v>0</v>
      </c>
      <c r="V6" s="25">
        <f t="shared" si="7"/>
        <v>0</v>
      </c>
    </row>
    <row r="7" spans="1:22">
      <c r="A7" s="31"/>
      <c r="B7" s="23">
        <v>2</v>
      </c>
      <c r="C7" s="17" t="s">
        <v>26</v>
      </c>
      <c r="D7" s="15" t="s">
        <v>32</v>
      </c>
      <c r="E7" s="24">
        <v>9</v>
      </c>
      <c r="F7" s="23">
        <f t="shared" si="0"/>
        <v>0</v>
      </c>
      <c r="G7" s="15">
        <f t="shared" si="1"/>
        <v>0</v>
      </c>
      <c r="H7" s="56">
        <f t="shared" si="2"/>
        <v>2</v>
      </c>
      <c r="I7" s="24">
        <f t="shared" si="3"/>
        <v>0</v>
      </c>
      <c r="J7" t="s">
        <v>15</v>
      </c>
      <c r="N7" s="31"/>
      <c r="O7" s="23"/>
      <c r="P7" s="17" t="s">
        <v>22</v>
      </c>
      <c r="Q7" s="15" t="s">
        <v>17</v>
      </c>
      <c r="R7" s="24">
        <v>5</v>
      </c>
      <c r="S7" s="23">
        <f t="shared" si="4"/>
        <v>0</v>
      </c>
      <c r="T7" s="15">
        <f t="shared" si="5"/>
        <v>0</v>
      </c>
      <c r="U7" s="56">
        <f t="shared" si="6"/>
        <v>0</v>
      </c>
      <c r="V7" s="25">
        <f t="shared" si="7"/>
        <v>0</v>
      </c>
    </row>
    <row r="8" spans="1:22">
      <c r="A8" s="31"/>
      <c r="B8" s="23">
        <v>2</v>
      </c>
      <c r="C8" s="15" t="s">
        <v>2</v>
      </c>
      <c r="D8" s="15" t="s">
        <v>17</v>
      </c>
      <c r="E8" s="24">
        <v>2</v>
      </c>
      <c r="F8" s="23">
        <f t="shared" si="0"/>
        <v>2</v>
      </c>
      <c r="G8" s="15">
        <f t="shared" si="1"/>
        <v>0</v>
      </c>
      <c r="H8" s="56">
        <f t="shared" si="2"/>
        <v>0</v>
      </c>
      <c r="I8" s="24">
        <f t="shared" si="3"/>
        <v>0</v>
      </c>
      <c r="J8" t="s">
        <v>16</v>
      </c>
      <c r="N8" s="31"/>
      <c r="O8" s="23"/>
      <c r="P8" s="17" t="s">
        <v>23</v>
      </c>
      <c r="Q8" s="15" t="s">
        <v>32</v>
      </c>
      <c r="R8" s="24">
        <v>6</v>
      </c>
      <c r="S8" s="23">
        <f t="shared" si="4"/>
        <v>0</v>
      </c>
      <c r="T8" s="15">
        <f t="shared" si="5"/>
        <v>0</v>
      </c>
      <c r="U8" s="56">
        <f t="shared" si="6"/>
        <v>0</v>
      </c>
      <c r="V8" s="15">
        <f t="shared" si="7"/>
        <v>0</v>
      </c>
    </row>
    <row r="9" spans="1:22">
      <c r="A9" s="31"/>
      <c r="B9" s="23">
        <v>3</v>
      </c>
      <c r="C9" s="17" t="s">
        <v>29</v>
      </c>
      <c r="D9" s="15" t="s">
        <v>17</v>
      </c>
      <c r="E9" s="24">
        <v>12</v>
      </c>
      <c r="F9" s="23">
        <f t="shared" si="0"/>
        <v>3</v>
      </c>
      <c r="G9" s="15">
        <f t="shared" si="1"/>
        <v>0</v>
      </c>
      <c r="H9" s="56">
        <f t="shared" si="2"/>
        <v>0</v>
      </c>
      <c r="I9" s="24">
        <f t="shared" si="3"/>
        <v>0</v>
      </c>
      <c r="N9" s="31"/>
      <c r="O9" s="23"/>
      <c r="P9" s="17" t="s">
        <v>24</v>
      </c>
      <c r="Q9" s="15" t="s">
        <v>32</v>
      </c>
      <c r="R9" s="24">
        <v>7</v>
      </c>
      <c r="S9" s="23">
        <f t="shared" si="4"/>
        <v>0</v>
      </c>
      <c r="T9" s="15">
        <f t="shared" si="5"/>
        <v>0</v>
      </c>
      <c r="U9" s="56">
        <f t="shared" si="6"/>
        <v>0</v>
      </c>
      <c r="V9" s="15">
        <f t="shared" si="7"/>
        <v>0</v>
      </c>
    </row>
    <row r="10" spans="1:22">
      <c r="A10" s="31"/>
      <c r="B10" s="23">
        <v>3</v>
      </c>
      <c r="C10" s="17" t="s">
        <v>44</v>
      </c>
      <c r="D10" s="15" t="s">
        <v>17</v>
      </c>
      <c r="E10" s="24">
        <v>18</v>
      </c>
      <c r="F10" s="23">
        <f t="shared" si="0"/>
        <v>3</v>
      </c>
      <c r="G10" s="15">
        <f t="shared" si="1"/>
        <v>0</v>
      </c>
      <c r="H10" s="56">
        <f t="shared" si="2"/>
        <v>0</v>
      </c>
      <c r="I10" s="24">
        <f t="shared" si="3"/>
        <v>0</v>
      </c>
      <c r="N10" s="31"/>
      <c r="O10" s="23"/>
      <c r="P10" s="17" t="s">
        <v>41</v>
      </c>
      <c r="Q10" s="15" t="s">
        <v>32</v>
      </c>
      <c r="R10" s="24">
        <v>15</v>
      </c>
      <c r="S10" s="23">
        <f t="shared" si="4"/>
        <v>0</v>
      </c>
      <c r="T10" s="15">
        <f t="shared" si="5"/>
        <v>0</v>
      </c>
      <c r="U10" s="56">
        <f t="shared" si="6"/>
        <v>0</v>
      </c>
      <c r="V10" s="25">
        <f t="shared" si="7"/>
        <v>0</v>
      </c>
    </row>
    <row r="11" spans="1:22">
      <c r="A11" s="31"/>
      <c r="B11" s="23">
        <v>3</v>
      </c>
      <c r="C11" s="15" t="s">
        <v>5</v>
      </c>
      <c r="D11" s="15" t="s">
        <v>18</v>
      </c>
      <c r="E11" s="24">
        <v>3</v>
      </c>
      <c r="F11" s="23">
        <f t="shared" si="0"/>
        <v>0</v>
      </c>
      <c r="G11" s="15">
        <f t="shared" si="1"/>
        <v>3</v>
      </c>
      <c r="H11" s="56">
        <f t="shared" si="2"/>
        <v>0</v>
      </c>
      <c r="I11" s="24">
        <f t="shared" si="3"/>
        <v>0</v>
      </c>
      <c r="K11" s="1"/>
      <c r="N11" s="31"/>
      <c r="O11" s="23"/>
      <c r="P11" s="17" t="s">
        <v>42</v>
      </c>
      <c r="Q11" s="15" t="s">
        <v>18</v>
      </c>
      <c r="R11" s="24">
        <v>16</v>
      </c>
      <c r="S11" s="23">
        <f t="shared" si="4"/>
        <v>0</v>
      </c>
      <c r="T11" s="15">
        <f t="shared" si="5"/>
        <v>0</v>
      </c>
      <c r="U11" s="15">
        <f t="shared" si="6"/>
        <v>0</v>
      </c>
      <c r="V11" s="31">
        <f t="shared" si="7"/>
        <v>0</v>
      </c>
    </row>
    <row r="12" spans="1:22">
      <c r="A12" s="31"/>
      <c r="B12" s="23">
        <v>4</v>
      </c>
      <c r="C12" s="17" t="s">
        <v>43</v>
      </c>
      <c r="D12" s="15" t="s">
        <v>18</v>
      </c>
      <c r="E12" s="24">
        <v>17</v>
      </c>
      <c r="F12" s="23">
        <f t="shared" si="0"/>
        <v>0</v>
      </c>
      <c r="G12" s="15">
        <f t="shared" si="1"/>
        <v>4</v>
      </c>
      <c r="H12" s="56">
        <f t="shared" si="2"/>
        <v>0</v>
      </c>
      <c r="I12" s="24">
        <f t="shared" si="3"/>
        <v>0</v>
      </c>
      <c r="K12" s="1"/>
      <c r="N12" s="31"/>
      <c r="O12" s="23"/>
      <c r="P12" s="17" t="s">
        <v>43</v>
      </c>
      <c r="Q12" s="15" t="s">
        <v>18</v>
      </c>
      <c r="R12" s="24">
        <v>17</v>
      </c>
      <c r="S12" s="23">
        <f t="shared" si="4"/>
        <v>0</v>
      </c>
      <c r="T12" s="15">
        <f t="shared" si="5"/>
        <v>0</v>
      </c>
      <c r="U12" s="56">
        <f t="shared" si="6"/>
        <v>0</v>
      </c>
      <c r="V12" s="60">
        <f t="shared" si="7"/>
        <v>0</v>
      </c>
    </row>
    <row r="13" spans="1:22">
      <c r="A13" s="31"/>
      <c r="B13" s="23">
        <v>5</v>
      </c>
      <c r="C13" s="17" t="s">
        <v>25</v>
      </c>
      <c r="D13" s="15" t="s">
        <v>32</v>
      </c>
      <c r="E13" s="24">
        <v>8</v>
      </c>
      <c r="F13" s="23">
        <f t="shared" si="0"/>
        <v>0</v>
      </c>
      <c r="G13" s="15">
        <f t="shared" si="1"/>
        <v>0</v>
      </c>
      <c r="H13" s="56">
        <f t="shared" si="2"/>
        <v>5</v>
      </c>
      <c r="I13" s="24">
        <f t="shared" si="3"/>
        <v>0</v>
      </c>
      <c r="J13" s="1"/>
      <c r="L13" s="1"/>
      <c r="N13" s="31"/>
      <c r="O13" s="23"/>
      <c r="P13" s="17" t="s">
        <v>44</v>
      </c>
      <c r="Q13" s="15" t="s">
        <v>17</v>
      </c>
      <c r="R13" s="24">
        <v>18</v>
      </c>
      <c r="S13" s="23">
        <f t="shared" si="4"/>
        <v>0</v>
      </c>
      <c r="T13" s="15">
        <f t="shared" si="5"/>
        <v>0</v>
      </c>
      <c r="U13" s="56">
        <f t="shared" si="6"/>
        <v>0</v>
      </c>
      <c r="V13" s="60">
        <f t="shared" si="7"/>
        <v>0</v>
      </c>
    </row>
    <row r="14" spans="1:22">
      <c r="A14" s="31"/>
      <c r="B14" s="23">
        <v>6</v>
      </c>
      <c r="C14" s="17" t="s">
        <v>31</v>
      </c>
      <c r="D14" s="15" t="s">
        <v>17</v>
      </c>
      <c r="E14" s="24">
        <v>14</v>
      </c>
      <c r="F14" s="23">
        <f t="shared" si="0"/>
        <v>6</v>
      </c>
      <c r="G14" s="15">
        <f t="shared" si="1"/>
        <v>0</v>
      </c>
      <c r="H14" s="56">
        <f t="shared" si="2"/>
        <v>0</v>
      </c>
      <c r="I14" s="24">
        <f t="shared" si="3"/>
        <v>0</v>
      </c>
      <c r="N14" s="31"/>
      <c r="O14" s="23"/>
      <c r="P14" s="17" t="s">
        <v>30</v>
      </c>
      <c r="Q14" s="15" t="s">
        <v>45</v>
      </c>
      <c r="R14" s="24">
        <v>19</v>
      </c>
      <c r="S14" s="23">
        <f t="shared" si="4"/>
        <v>0</v>
      </c>
      <c r="T14" s="15">
        <f t="shared" si="5"/>
        <v>0</v>
      </c>
      <c r="U14" s="56">
        <f t="shared" si="6"/>
        <v>0</v>
      </c>
      <c r="V14" s="60">
        <f t="shared" si="7"/>
        <v>0</v>
      </c>
    </row>
    <row r="15" spans="1:22">
      <c r="A15" s="31"/>
      <c r="B15" s="23">
        <v>7</v>
      </c>
      <c r="C15" s="17" t="s">
        <v>41</v>
      </c>
      <c r="D15" s="15" t="s">
        <v>32</v>
      </c>
      <c r="E15" s="24">
        <v>15</v>
      </c>
      <c r="F15" s="23">
        <f t="shared" si="0"/>
        <v>0</v>
      </c>
      <c r="G15" s="15">
        <f t="shared" si="1"/>
        <v>0</v>
      </c>
      <c r="H15" s="56">
        <f t="shared" si="2"/>
        <v>7</v>
      </c>
      <c r="I15" s="24">
        <f t="shared" si="3"/>
        <v>0</v>
      </c>
      <c r="N15" s="31"/>
      <c r="O15" s="23"/>
      <c r="P15" s="17" t="s">
        <v>46</v>
      </c>
      <c r="Q15" s="15" t="s">
        <v>45</v>
      </c>
      <c r="R15" s="24">
        <v>20</v>
      </c>
      <c r="S15" s="23">
        <f t="shared" si="4"/>
        <v>0</v>
      </c>
      <c r="T15" s="15">
        <f t="shared" si="5"/>
        <v>0</v>
      </c>
      <c r="U15" s="56">
        <f t="shared" si="6"/>
        <v>0</v>
      </c>
      <c r="V15" s="60">
        <f t="shared" si="7"/>
        <v>0</v>
      </c>
    </row>
    <row r="16" spans="1:22">
      <c r="A16" s="31"/>
      <c r="B16" s="23">
        <v>8</v>
      </c>
      <c r="C16" s="17" t="s">
        <v>42</v>
      </c>
      <c r="D16" s="15" t="s">
        <v>18</v>
      </c>
      <c r="E16" s="24">
        <v>16</v>
      </c>
      <c r="F16" s="23">
        <f t="shared" si="0"/>
        <v>0</v>
      </c>
      <c r="G16" s="15">
        <f t="shared" si="1"/>
        <v>8</v>
      </c>
      <c r="H16" s="56">
        <f t="shared" si="2"/>
        <v>0</v>
      </c>
      <c r="I16" s="24">
        <f t="shared" si="3"/>
        <v>0</v>
      </c>
      <c r="N16" s="31"/>
      <c r="O16" s="23"/>
      <c r="P16" s="17" t="s">
        <v>48</v>
      </c>
      <c r="Q16" s="15" t="s">
        <v>45</v>
      </c>
      <c r="R16" s="24">
        <v>21</v>
      </c>
      <c r="S16" s="23">
        <f t="shared" si="4"/>
        <v>0</v>
      </c>
      <c r="T16" s="15">
        <f t="shared" si="5"/>
        <v>0</v>
      </c>
      <c r="U16" s="56">
        <f t="shared" si="6"/>
        <v>0</v>
      </c>
      <c r="V16" s="15">
        <f t="shared" si="7"/>
        <v>0</v>
      </c>
    </row>
    <row r="17" spans="1:22">
      <c r="A17" s="31"/>
      <c r="B17" s="23">
        <v>9</v>
      </c>
      <c r="C17" s="17" t="s">
        <v>30</v>
      </c>
      <c r="D17" s="15" t="s">
        <v>17</v>
      </c>
      <c r="E17" s="24">
        <v>13</v>
      </c>
      <c r="F17" s="23">
        <f t="shared" si="0"/>
        <v>9</v>
      </c>
      <c r="G17" s="15">
        <f t="shared" si="1"/>
        <v>0</v>
      </c>
      <c r="H17" s="56">
        <f t="shared" si="2"/>
        <v>0</v>
      </c>
      <c r="I17" s="24">
        <f t="shared" si="3"/>
        <v>0</v>
      </c>
      <c r="N17" s="31"/>
      <c r="O17" s="23"/>
      <c r="P17" s="17" t="s">
        <v>25</v>
      </c>
      <c r="Q17" s="15" t="s">
        <v>32</v>
      </c>
      <c r="R17" s="24">
        <v>8</v>
      </c>
      <c r="S17" s="23">
        <f t="shared" si="4"/>
        <v>0</v>
      </c>
      <c r="T17" s="15">
        <f t="shared" si="5"/>
        <v>0</v>
      </c>
      <c r="U17" s="56">
        <f t="shared" si="6"/>
        <v>0</v>
      </c>
      <c r="V17" s="25">
        <f t="shared" si="7"/>
        <v>0</v>
      </c>
    </row>
    <row r="18" spans="1:22">
      <c r="A18" s="31"/>
      <c r="B18" s="23">
        <v>10</v>
      </c>
      <c r="C18" s="17" t="s">
        <v>22</v>
      </c>
      <c r="D18" s="15" t="s">
        <v>17</v>
      </c>
      <c r="E18" s="24">
        <v>5</v>
      </c>
      <c r="F18" s="23">
        <f t="shared" si="0"/>
        <v>10</v>
      </c>
      <c r="G18" s="15">
        <f t="shared" si="1"/>
        <v>0</v>
      </c>
      <c r="H18" s="56">
        <f t="shared" si="2"/>
        <v>0</v>
      </c>
      <c r="I18" s="24">
        <f t="shared" si="3"/>
        <v>0</v>
      </c>
      <c r="N18" s="31"/>
      <c r="O18" s="23"/>
      <c r="P18" s="17" t="s">
        <v>26</v>
      </c>
      <c r="Q18" s="15" t="s">
        <v>32</v>
      </c>
      <c r="R18" s="24">
        <v>9</v>
      </c>
      <c r="S18" s="23">
        <f t="shared" si="4"/>
        <v>0</v>
      </c>
      <c r="T18" s="15">
        <f t="shared" si="5"/>
        <v>0</v>
      </c>
      <c r="U18" s="56">
        <f t="shared" si="6"/>
        <v>0</v>
      </c>
      <c r="V18" s="25">
        <f t="shared" si="7"/>
        <v>0</v>
      </c>
    </row>
    <row r="19" spans="1:22">
      <c r="A19" s="31"/>
      <c r="B19" s="23">
        <v>11</v>
      </c>
      <c r="C19" s="17" t="s">
        <v>46</v>
      </c>
      <c r="D19" s="15" t="s">
        <v>45</v>
      </c>
      <c r="E19" s="24">
        <v>20</v>
      </c>
      <c r="F19" s="23">
        <f t="shared" si="0"/>
        <v>0</v>
      </c>
      <c r="G19" s="15">
        <f t="shared" si="1"/>
        <v>0</v>
      </c>
      <c r="H19" s="56">
        <f t="shared" si="2"/>
        <v>0</v>
      </c>
      <c r="I19" s="24">
        <f t="shared" si="3"/>
        <v>11</v>
      </c>
      <c r="N19" s="31"/>
      <c r="O19" s="23"/>
      <c r="P19" s="17" t="s">
        <v>27</v>
      </c>
      <c r="Q19" s="15" t="s">
        <v>18</v>
      </c>
      <c r="R19" s="24">
        <v>10</v>
      </c>
      <c r="S19" s="23">
        <f t="shared" si="4"/>
        <v>0</v>
      </c>
      <c r="T19" s="15">
        <f t="shared" si="5"/>
        <v>0</v>
      </c>
      <c r="U19" s="56">
        <f t="shared" si="6"/>
        <v>0</v>
      </c>
      <c r="V19" s="25">
        <f t="shared" si="7"/>
        <v>0</v>
      </c>
    </row>
    <row r="20" spans="1:22">
      <c r="A20" s="31"/>
      <c r="B20" s="23">
        <v>14</v>
      </c>
      <c r="C20" s="17" t="s">
        <v>23</v>
      </c>
      <c r="D20" s="15" t="s">
        <v>32</v>
      </c>
      <c r="E20" s="24">
        <v>6</v>
      </c>
      <c r="F20" s="23">
        <f t="shared" si="0"/>
        <v>0</v>
      </c>
      <c r="G20" s="15">
        <f t="shared" si="1"/>
        <v>0</v>
      </c>
      <c r="H20" s="56">
        <f t="shared" si="2"/>
        <v>14</v>
      </c>
      <c r="I20" s="24">
        <f t="shared" si="3"/>
        <v>0</v>
      </c>
      <c r="N20" s="31"/>
      <c r="O20" s="23"/>
      <c r="P20" s="17" t="s">
        <v>28</v>
      </c>
      <c r="Q20" s="15" t="s">
        <v>18</v>
      </c>
      <c r="R20" s="24">
        <v>11</v>
      </c>
      <c r="S20" s="23">
        <f t="shared" si="4"/>
        <v>0</v>
      </c>
      <c r="T20" s="15">
        <f t="shared" si="5"/>
        <v>0</v>
      </c>
      <c r="U20" s="56">
        <f t="shared" si="6"/>
        <v>0</v>
      </c>
      <c r="V20" s="25">
        <f t="shared" si="7"/>
        <v>0</v>
      </c>
    </row>
    <row r="21" spans="1:22">
      <c r="A21" s="31"/>
      <c r="B21" s="23">
        <v>35</v>
      </c>
      <c r="C21" s="17" t="s">
        <v>47</v>
      </c>
      <c r="D21" s="15" t="s">
        <v>45</v>
      </c>
      <c r="E21" s="24">
        <v>21</v>
      </c>
      <c r="F21" s="23">
        <f t="shared" si="0"/>
        <v>0</v>
      </c>
      <c r="G21" s="15">
        <f t="shared" si="1"/>
        <v>0</v>
      </c>
      <c r="H21" s="56">
        <f t="shared" si="2"/>
        <v>0</v>
      </c>
      <c r="I21" s="24">
        <f t="shared" si="3"/>
        <v>35</v>
      </c>
      <c r="N21" s="31"/>
      <c r="O21" s="23"/>
      <c r="P21" s="17" t="s">
        <v>29</v>
      </c>
      <c r="Q21" s="15" t="s">
        <v>17</v>
      </c>
      <c r="R21" s="24">
        <v>12</v>
      </c>
      <c r="S21" s="23">
        <f t="shared" si="4"/>
        <v>0</v>
      </c>
      <c r="T21" s="15">
        <f t="shared" si="5"/>
        <v>0</v>
      </c>
      <c r="U21" s="56">
        <f t="shared" si="6"/>
        <v>0</v>
      </c>
      <c r="V21" s="15">
        <f t="shared" si="7"/>
        <v>0</v>
      </c>
    </row>
    <row r="22" spans="1:22">
      <c r="A22" s="31"/>
      <c r="B22" s="23">
        <v>36</v>
      </c>
      <c r="C22" s="15" t="s">
        <v>1</v>
      </c>
      <c r="D22" s="15" t="s">
        <v>18</v>
      </c>
      <c r="E22" s="24">
        <v>1</v>
      </c>
      <c r="F22" s="23">
        <f t="shared" si="0"/>
        <v>0</v>
      </c>
      <c r="G22" s="15">
        <f t="shared" si="1"/>
        <v>36</v>
      </c>
      <c r="H22" s="56">
        <f t="shared" si="2"/>
        <v>0</v>
      </c>
      <c r="I22" s="24">
        <f t="shared" si="3"/>
        <v>0</v>
      </c>
      <c r="N22" s="31"/>
      <c r="O22" s="23"/>
      <c r="P22" s="17" t="s">
        <v>30</v>
      </c>
      <c r="Q22" s="15" t="s">
        <v>17</v>
      </c>
      <c r="R22" s="24">
        <v>13</v>
      </c>
      <c r="S22" s="23">
        <f t="shared" si="4"/>
        <v>0</v>
      </c>
      <c r="T22" s="15">
        <f t="shared" si="5"/>
        <v>0</v>
      </c>
      <c r="U22" s="56">
        <f t="shared" si="6"/>
        <v>0</v>
      </c>
      <c r="V22" s="15">
        <f t="shared" si="7"/>
        <v>0</v>
      </c>
    </row>
    <row r="23" spans="1:22" ht="15.75" thickBot="1">
      <c r="A23" s="31"/>
      <c r="B23" s="38">
        <v>36</v>
      </c>
      <c r="C23" s="28" t="s">
        <v>6</v>
      </c>
      <c r="D23" s="28" t="s">
        <v>17</v>
      </c>
      <c r="E23" s="29">
        <v>4</v>
      </c>
      <c r="F23" s="23">
        <f t="shared" si="0"/>
        <v>36</v>
      </c>
      <c r="G23" s="15">
        <f t="shared" si="1"/>
        <v>0</v>
      </c>
      <c r="H23" s="56">
        <f t="shared" si="2"/>
        <v>0</v>
      </c>
      <c r="I23" s="24">
        <f t="shared" si="3"/>
        <v>0</v>
      </c>
      <c r="L23" s="42"/>
      <c r="N23" s="31"/>
      <c r="O23" s="30"/>
      <c r="P23" s="39" t="s">
        <v>31</v>
      </c>
      <c r="Q23" s="28" t="s">
        <v>17</v>
      </c>
      <c r="R23" s="29">
        <v>14</v>
      </c>
      <c r="S23" s="23">
        <f t="shared" si="4"/>
        <v>0</v>
      </c>
      <c r="T23" s="15">
        <f t="shared" si="5"/>
        <v>0</v>
      </c>
      <c r="U23" s="56">
        <f t="shared" si="6"/>
        <v>0</v>
      </c>
      <c r="V23" s="15">
        <f t="shared" si="7"/>
        <v>0</v>
      </c>
    </row>
    <row r="24" spans="1:22" ht="15.75" thickBot="1">
      <c r="E24" s="31"/>
      <c r="F24" s="38">
        <f>SUM(F3:F23)</f>
        <v>69</v>
      </c>
      <c r="G24" s="28">
        <f>SUM(G3:G23)</f>
        <v>52</v>
      </c>
      <c r="H24" s="57">
        <f>SUM(H3:H23)</f>
        <v>28</v>
      </c>
      <c r="I24" s="29">
        <f>SUM(I3:I23)</f>
        <v>46</v>
      </c>
      <c r="R24" s="40"/>
      <c r="S24" s="41">
        <f>SUM(S3:S23)</f>
        <v>6</v>
      </c>
      <c r="T24" s="39">
        <f>SUM(T3:T23)</f>
        <v>6</v>
      </c>
      <c r="U24" s="59">
        <f>SUM(U3:U23)</f>
        <v>0</v>
      </c>
      <c r="V24" s="25">
        <f>SUM(V3:V23)</f>
        <v>0</v>
      </c>
    </row>
    <row r="27" spans="1:22">
      <c r="B27" s="12" t="s">
        <v>38</v>
      </c>
      <c r="O27" s="12" t="s">
        <v>37</v>
      </c>
    </row>
    <row r="31" spans="1:22">
      <c r="L31" s="1"/>
    </row>
  </sheetData>
  <sortState ref="B3:E23">
    <sortCondition ref="B3"/>
  </sortState>
  <conditionalFormatting sqref="F3:H23">
    <cfRule type="cellIs" dxfId="7" priority="5" operator="equal">
      <formula>0</formula>
    </cfRule>
  </conditionalFormatting>
  <conditionalFormatting sqref="S3:U24">
    <cfRule type="cellIs" dxfId="6" priority="4" operator="equal">
      <formula>0</formula>
    </cfRule>
  </conditionalFormatting>
  <conditionalFormatting sqref="H24">
    <cfRule type="cellIs" dxfId="5" priority="3" operator="equal">
      <formula>0</formula>
    </cfRule>
  </conditionalFormatting>
  <conditionalFormatting sqref="I3:I24">
    <cfRule type="cellIs" dxfId="4" priority="2" operator="equal">
      <formula>0</formula>
    </cfRule>
  </conditionalFormatting>
  <conditionalFormatting sqref="V3:V24">
    <cfRule type="cellIs" dxfId="3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1"/>
  <sheetViews>
    <sheetView tabSelected="1" topLeftCell="A2" workbookViewId="0">
      <selection activeCell="B5" sqref="B5"/>
    </sheetView>
  </sheetViews>
  <sheetFormatPr baseColWidth="10" defaultRowHeight="15"/>
  <cols>
    <col min="1" max="1" width="12.7109375" customWidth="1"/>
    <col min="2" max="2" width="25.7109375" customWidth="1"/>
  </cols>
  <sheetData>
    <row r="1" spans="1:2">
      <c r="A1" s="15" t="s">
        <v>3</v>
      </c>
      <c r="B1" s="15" t="s">
        <v>4</v>
      </c>
    </row>
    <row r="2" spans="1:2" ht="99.95" customHeight="1">
      <c r="A2" s="15" t="s">
        <v>40</v>
      </c>
      <c r="B2" s="15" t="s">
        <v>52</v>
      </c>
    </row>
    <row r="3" spans="1:2" ht="99.95" customHeight="1">
      <c r="A3" s="15" t="s">
        <v>1</v>
      </c>
      <c r="B3" s="15" t="s">
        <v>53</v>
      </c>
    </row>
    <row r="4" spans="1:2" ht="99.95" customHeight="1">
      <c r="A4" s="15" t="s">
        <v>2</v>
      </c>
      <c r="B4" s="15" t="s">
        <v>54</v>
      </c>
    </row>
    <row r="5" spans="1:2" ht="99.95" customHeight="1">
      <c r="A5" s="15" t="s">
        <v>5</v>
      </c>
      <c r="B5" s="15"/>
    </row>
    <row r="6" spans="1:2" ht="99.95" customHeight="1">
      <c r="A6" s="15" t="s">
        <v>6</v>
      </c>
      <c r="B6" s="15"/>
    </row>
    <row r="7" spans="1:2" ht="99.95" customHeight="1">
      <c r="A7" s="17" t="s">
        <v>22</v>
      </c>
      <c r="B7" s="15"/>
    </row>
    <row r="8" spans="1:2" ht="99.95" customHeight="1">
      <c r="A8" s="17" t="s">
        <v>23</v>
      </c>
      <c r="B8" s="15"/>
    </row>
    <row r="9" spans="1:2" ht="99.95" customHeight="1">
      <c r="A9" s="17" t="s">
        <v>24</v>
      </c>
      <c r="B9" s="15"/>
    </row>
    <row r="10" spans="1:2" ht="99.95" customHeight="1">
      <c r="A10" s="17" t="s">
        <v>25</v>
      </c>
      <c r="B10" s="15"/>
    </row>
    <row r="11" spans="1:2" ht="99.95" customHeight="1">
      <c r="A11" s="17" t="s">
        <v>26</v>
      </c>
      <c r="B11" s="15"/>
    </row>
    <row r="12" spans="1:2" ht="99.95" customHeight="1">
      <c r="A12" s="17" t="s">
        <v>27</v>
      </c>
      <c r="B12" s="15"/>
    </row>
    <row r="13" spans="1:2" ht="99.95" customHeight="1">
      <c r="A13" s="17" t="s">
        <v>28</v>
      </c>
      <c r="B13" s="15"/>
    </row>
    <row r="14" spans="1:2" ht="99.95" customHeight="1">
      <c r="A14" s="17" t="s">
        <v>29</v>
      </c>
      <c r="B14" s="15"/>
    </row>
    <row r="15" spans="1:2" ht="99.95" customHeight="1">
      <c r="A15" s="17" t="s">
        <v>30</v>
      </c>
      <c r="B15" s="15"/>
    </row>
    <row r="16" spans="1:2" ht="99.95" customHeight="1">
      <c r="A16" s="17" t="s">
        <v>31</v>
      </c>
      <c r="B16" s="15"/>
    </row>
    <row r="17" spans="1:2" ht="99.95" customHeight="1">
      <c r="A17" s="17" t="s">
        <v>41</v>
      </c>
      <c r="B17" s="15"/>
    </row>
    <row r="18" spans="1:2" ht="99.95" customHeight="1">
      <c r="A18" s="17" t="s">
        <v>42</v>
      </c>
      <c r="B18" s="15"/>
    </row>
    <row r="19" spans="1:2" ht="99.95" customHeight="1">
      <c r="A19" s="17" t="s">
        <v>43</v>
      </c>
      <c r="B19" s="15"/>
    </row>
    <row r="20" spans="1:2" ht="99.95" customHeight="1">
      <c r="A20" s="17" t="s">
        <v>44</v>
      </c>
      <c r="B20" s="15"/>
    </row>
    <row r="21" spans="1:2" ht="99.95" customHeight="1">
      <c r="A21" s="17" t="s">
        <v>30</v>
      </c>
      <c r="B21" s="15"/>
    </row>
    <row r="22" spans="1:2" ht="99.95" customHeight="1">
      <c r="A22" s="17" t="s">
        <v>46</v>
      </c>
      <c r="B22" s="15"/>
    </row>
    <row r="23" spans="1:2" ht="99.95" customHeight="1">
      <c r="A23" s="17" t="s">
        <v>47</v>
      </c>
      <c r="B23" s="15"/>
    </row>
    <row r="24" spans="1:2" ht="99.95" customHeight="1">
      <c r="A24" s="15"/>
      <c r="B24" s="15"/>
    </row>
    <row r="25" spans="1:2" ht="99.95" customHeight="1">
      <c r="A25" s="15"/>
      <c r="B25" s="15"/>
    </row>
    <row r="26" spans="1:2" ht="99.95" customHeight="1">
      <c r="A26" s="15"/>
      <c r="B26" s="15"/>
    </row>
    <row r="27" spans="1:2" ht="99.95" customHeight="1">
      <c r="A27" s="15"/>
      <c r="B27" s="15"/>
    </row>
    <row r="28" spans="1:2" ht="99.95" customHeight="1">
      <c r="A28" s="15"/>
      <c r="B28" s="15"/>
    </row>
    <row r="29" spans="1:2" ht="99.95" customHeight="1">
      <c r="A29" s="15"/>
      <c r="B29" s="15"/>
    </row>
    <row r="30" spans="1:2" ht="99.95" customHeight="1">
      <c r="A30" s="15"/>
      <c r="B30" s="15"/>
    </row>
    <row r="31" spans="1:2" ht="99.95" customHeight="1">
      <c r="A31" s="15"/>
      <c r="B31" s="1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2:L65"/>
  <sheetViews>
    <sheetView workbookViewId="0">
      <selection activeCell="K10" sqref="K10"/>
    </sheetView>
  </sheetViews>
  <sheetFormatPr baseColWidth="10" defaultRowHeight="15"/>
  <cols>
    <col min="1" max="1" width="12.7109375" customWidth="1"/>
    <col min="2" max="2" width="6.28515625" customWidth="1"/>
    <col min="3" max="3" width="7.85546875" customWidth="1"/>
    <col min="4" max="4" width="15.42578125" customWidth="1"/>
    <col min="5" max="5" width="6.5703125" customWidth="1"/>
    <col min="6" max="6" width="15.28515625" customWidth="1"/>
    <col min="7" max="7" width="7.42578125" customWidth="1"/>
    <col min="9" max="9" width="15.42578125" customWidth="1"/>
    <col min="10" max="10" width="7.42578125" customWidth="1"/>
    <col min="11" max="11" width="7.140625" customWidth="1"/>
  </cols>
  <sheetData>
    <row r="2" spans="1:10" ht="15" customHeight="1">
      <c r="A2" s="15" t="s">
        <v>3</v>
      </c>
      <c r="B2" s="16" t="s">
        <v>0</v>
      </c>
      <c r="D2" s="63" t="s">
        <v>34</v>
      </c>
      <c r="E2" s="63"/>
      <c r="F2" s="63"/>
      <c r="G2" s="63"/>
      <c r="H2" s="63"/>
      <c r="I2" s="63"/>
      <c r="J2" s="62">
        <v>42</v>
      </c>
    </row>
    <row r="3" spans="1:10" ht="15" customHeight="1">
      <c r="A3" s="15" t="str">
        <f>IF(B3=0," ",Relevés!C23)</f>
        <v>Magali</v>
      </c>
      <c r="B3" s="15">
        <f>Relevés!B23</f>
        <v>36</v>
      </c>
      <c r="D3" s="63"/>
      <c r="E3" s="63"/>
      <c r="F3" s="63"/>
      <c r="G3" s="63"/>
      <c r="H3" s="63"/>
      <c r="I3" s="63"/>
      <c r="J3" s="62"/>
    </row>
    <row r="4" spans="1:10">
      <c r="A4" s="15" t="str">
        <f>IF(B4=0," ",Relevés!C22)</f>
        <v>David</v>
      </c>
      <c r="B4" s="15">
        <f>Relevés!B22</f>
        <v>36</v>
      </c>
      <c r="C4" s="1"/>
      <c r="D4" s="1"/>
    </row>
    <row r="5" spans="1:10">
      <c r="A5" s="15" t="str">
        <f>IF(B5=0," ",Relevés!C21)</f>
        <v>Thomas R</v>
      </c>
      <c r="B5" s="15">
        <f>Relevés!B21</f>
        <v>35</v>
      </c>
      <c r="C5" s="1"/>
      <c r="D5" s="1"/>
    </row>
    <row r="6" spans="1:10">
      <c r="A6" s="15" t="str">
        <f>IF(B6=0," ",Relevés!C20)</f>
        <v>Tiphaine</v>
      </c>
      <c r="B6" s="15">
        <f>Relevés!B20</f>
        <v>14</v>
      </c>
      <c r="C6" s="1"/>
      <c r="D6" s="1"/>
    </row>
    <row r="7" spans="1:10">
      <c r="A7" s="15" t="str">
        <f>IF(B7=0," ",Relevés!C19)</f>
        <v>Thomas M</v>
      </c>
      <c r="B7" s="15">
        <f>Relevés!B19</f>
        <v>11</v>
      </c>
      <c r="C7" s="1"/>
      <c r="D7" s="1"/>
    </row>
    <row r="8" spans="1:10">
      <c r="A8" s="15" t="str">
        <f>IF(B8=0," ",Relevés!C18)</f>
        <v>Marie-Line</v>
      </c>
      <c r="B8" s="15">
        <f>Relevés!B18</f>
        <v>10</v>
      </c>
      <c r="C8" s="1"/>
      <c r="D8" s="1"/>
    </row>
    <row r="9" spans="1:10">
      <c r="A9" s="15" t="str">
        <f>IF(B9=0," ",Relevés!C17)</f>
        <v>Julien</v>
      </c>
      <c r="B9" s="15">
        <f>Relevés!B17</f>
        <v>9</v>
      </c>
    </row>
    <row r="10" spans="1:10">
      <c r="A10" s="15" t="str">
        <f>IF(B10=0," ",Relevés!C16)</f>
        <v>Cynthia</v>
      </c>
      <c r="B10" s="15">
        <f>Relevés!B16</f>
        <v>8</v>
      </c>
    </row>
    <row r="11" spans="1:10">
      <c r="A11" s="15" t="str">
        <f>IF(B11=0," ",Relevés!C15)</f>
        <v>Emilie</v>
      </c>
      <c r="B11" s="15">
        <f>Relevés!B15</f>
        <v>7</v>
      </c>
    </row>
    <row r="12" spans="1:10">
      <c r="A12" s="15" t="str">
        <f>IF(B12=0," ",Relevés!C14)</f>
        <v>José</v>
      </c>
      <c r="B12" s="15">
        <f>Relevés!B14</f>
        <v>6</v>
      </c>
      <c r="G12">
        <f>IF(LARGE(Relevés!B3:B23,1)=0,0,VLOOKUP(LARGE(Relevés!B3:B23,1),Relevés!B3:E23,4))</f>
        <v>4</v>
      </c>
    </row>
    <row r="13" spans="1:10">
      <c r="A13" s="15" t="str">
        <f>IF(B13=0," ",Relevés!C13)</f>
        <v>Christelle</v>
      </c>
      <c r="B13" s="15">
        <f>Relevés!B13</f>
        <v>5</v>
      </c>
    </row>
    <row r="14" spans="1:10">
      <c r="A14" s="15" t="str">
        <f>IF(B14=0," ",Relevés!C12)</f>
        <v>Olivier</v>
      </c>
      <c r="B14" s="15">
        <f>Relevés!B12</f>
        <v>4</v>
      </c>
    </row>
    <row r="15" spans="1:10">
      <c r="A15" s="15" t="str">
        <f>IF(B15=0," ",Relevés!C11)</f>
        <v>Sebastien</v>
      </c>
      <c r="B15" s="15">
        <f>Relevés!B11</f>
        <v>3</v>
      </c>
      <c r="D15" s="77">
        <f>IF(LARGE(Relevés!B3:B23,2)=0,0,VLOOKUP(LARGE(Relevés!B3:B23,2),Relevés!B3:E23,4))</f>
        <v>4</v>
      </c>
      <c r="E15" s="77"/>
    </row>
    <row r="16" spans="1:10">
      <c r="A16" s="15" t="str">
        <f>IF(B16=0," ",Relevés!C10)</f>
        <v>Karine</v>
      </c>
      <c r="B16" s="15">
        <f>Relevés!B10</f>
        <v>3</v>
      </c>
      <c r="F16" s="80" t="str">
        <f>IF(LARGE(Relevés!B3:B23,1)=0,"Bad",VLOOKUP(LARGE(Relevés!B3:B23,1),Relevés!B3:D23,2))</f>
        <v>Magali</v>
      </c>
      <c r="G16" s="80"/>
      <c r="H16" s="80"/>
    </row>
    <row r="17" spans="1:12">
      <c r="A17" s="15" t="str">
        <f>IF(B17=0," ",Relevés!C9)</f>
        <v>Jean-François</v>
      </c>
      <c r="B17" s="15">
        <f>Relevés!B9</f>
        <v>3</v>
      </c>
      <c r="F17" s="12" t="s">
        <v>8</v>
      </c>
      <c r="G17" s="13">
        <f>LARGE(Relevés!B3:B23,1)</f>
        <v>36</v>
      </c>
      <c r="H17" s="12"/>
    </row>
    <row r="18" spans="1:12">
      <c r="A18" s="15" t="str">
        <f>IF(B18=0," ",Relevés!C8)</f>
        <v>Erika</v>
      </c>
      <c r="B18" s="15">
        <f>Relevés!B8</f>
        <v>2</v>
      </c>
      <c r="D18" s="80" t="str">
        <f>IF(LARGE(Relevés!B3:B23,2)=0,"Bad",VLOOKUP(LARGE(Relevés!B3:B23,2),Relevés!B3:C23,2))</f>
        <v>Magali</v>
      </c>
      <c r="E18" s="80"/>
      <c r="I18" s="77">
        <f>IF(LARGE(Relevés!B3:B23,3)=0,0,VLOOKUP(LARGE(Relevés!B3:B23,3),Relevés!B3:E23,4))</f>
        <v>21</v>
      </c>
      <c r="J18" s="77"/>
    </row>
    <row r="19" spans="1:12">
      <c r="A19" s="15" t="str">
        <f>IF(B19=0," ",Relevés!C7)</f>
        <v>Magdalena</v>
      </c>
      <c r="B19" s="15">
        <f>Relevés!B7</f>
        <v>2</v>
      </c>
      <c r="D19" s="12" t="s">
        <v>8</v>
      </c>
      <c r="E19" s="13">
        <f>LARGE(Relevés!B3:B23,2)</f>
        <v>36</v>
      </c>
      <c r="F19" s="10"/>
      <c r="G19" s="6"/>
      <c r="H19" s="7"/>
    </row>
    <row r="20" spans="1:12" ht="15" customHeight="1">
      <c r="A20" s="15" t="str">
        <f>IF(B20=0," ",Relevés!C6)</f>
        <v>Sandrine</v>
      </c>
      <c r="B20" s="15">
        <f>Relevés!B6</f>
        <v>1</v>
      </c>
      <c r="D20" s="1"/>
      <c r="E20" s="3"/>
      <c r="F20" s="73">
        <v>1</v>
      </c>
      <c r="G20" s="73"/>
      <c r="H20" s="73"/>
      <c r="I20" s="78" t="str">
        <f>IF(LARGE(Relevés!B3:B23,3)=0,"Bad",VLOOKUP(LARGE(Relevés!B3:B23,3),Relevés!B3:D23,2))</f>
        <v>Thomas R</v>
      </c>
      <c r="J20" s="79"/>
    </row>
    <row r="21" spans="1:12" ht="15" customHeight="1">
      <c r="A21" s="15" t="str">
        <f>IF(B21=0," ",Relevés!C5)</f>
        <v xml:space="preserve"> </v>
      </c>
      <c r="B21" s="15">
        <f>Relevés!B5</f>
        <v>0</v>
      </c>
      <c r="D21" s="10"/>
      <c r="E21" s="6"/>
      <c r="F21" s="73"/>
      <c r="G21" s="73"/>
      <c r="H21" s="73"/>
      <c r="I21" s="14" t="s">
        <v>8</v>
      </c>
      <c r="J21" s="21">
        <f>LARGE(Relevés!B3:B23,3)</f>
        <v>35</v>
      </c>
    </row>
    <row r="22" spans="1:12" ht="15" customHeight="1">
      <c r="A22" s="15" t="str">
        <f>IF(B22=0," ",Relevés!C4)</f>
        <v xml:space="preserve"> </v>
      </c>
      <c r="B22" s="15">
        <f>Relevés!B4</f>
        <v>0</v>
      </c>
      <c r="D22" s="81">
        <v>2</v>
      </c>
      <c r="E22" s="73"/>
      <c r="F22" s="73"/>
      <c r="G22" s="73"/>
      <c r="H22" s="73"/>
      <c r="I22" s="2"/>
      <c r="J22" s="1"/>
    </row>
    <row r="23" spans="1:12" ht="15" customHeight="1">
      <c r="A23" s="15" t="str">
        <f>IF(B23=0," ",Relevés!C3)</f>
        <v xml:space="preserve"> </v>
      </c>
      <c r="B23" s="15">
        <f>Relevés!B3</f>
        <v>0</v>
      </c>
      <c r="D23" s="81"/>
      <c r="E23" s="73"/>
      <c r="F23" s="73"/>
      <c r="G23" s="73"/>
      <c r="H23" s="73"/>
      <c r="I23" s="6"/>
      <c r="J23" s="7"/>
    </row>
    <row r="24" spans="1:12" ht="15" customHeight="1">
      <c r="D24" s="81"/>
      <c r="E24" s="73"/>
      <c r="F24" s="5"/>
      <c r="G24" s="5"/>
      <c r="H24" s="11"/>
      <c r="I24" s="73">
        <v>3</v>
      </c>
      <c r="J24" s="74"/>
    </row>
    <row r="25" spans="1:12" ht="15" customHeight="1">
      <c r="D25" s="81"/>
      <c r="E25" s="73"/>
      <c r="F25" s="5"/>
      <c r="G25" s="5"/>
      <c r="H25" s="11"/>
      <c r="I25" s="73"/>
      <c r="J25" s="74"/>
    </row>
    <row r="26" spans="1:12" ht="15" customHeight="1">
      <c r="D26" s="4"/>
      <c r="E26" s="5"/>
      <c r="F26" s="5"/>
      <c r="G26" s="5"/>
      <c r="H26" s="11"/>
      <c r="I26" s="73"/>
      <c r="J26" s="74"/>
    </row>
    <row r="27" spans="1:12" ht="15" customHeight="1">
      <c r="D27" s="8"/>
      <c r="E27" s="9"/>
      <c r="F27" s="9"/>
      <c r="G27" s="9"/>
      <c r="H27" s="22"/>
      <c r="I27" s="75"/>
      <c r="J27" s="76"/>
    </row>
    <row r="28" spans="1:12">
      <c r="A28" s="12" t="s">
        <v>50</v>
      </c>
      <c r="C28">
        <f>Relevés!I24</f>
        <v>46</v>
      </c>
      <c r="D28" s="12" t="s">
        <v>9</v>
      </c>
      <c r="E28" s="20">
        <f>Relevés!F24</f>
        <v>69</v>
      </c>
      <c r="F28" s="19"/>
      <c r="G28" s="12" t="s">
        <v>10</v>
      </c>
      <c r="H28" s="19"/>
      <c r="I28" s="20">
        <f>Relevés!G24</f>
        <v>52</v>
      </c>
      <c r="J28" s="12" t="s">
        <v>35</v>
      </c>
      <c r="L28" s="18">
        <f>Relevés!H24</f>
        <v>28</v>
      </c>
    </row>
    <row r="29" spans="1:12">
      <c r="D29" s="12"/>
      <c r="E29" s="20"/>
      <c r="F29" s="19"/>
      <c r="G29" s="12"/>
      <c r="H29" s="19"/>
      <c r="I29" s="20"/>
      <c r="J29" s="12"/>
      <c r="L29" s="18"/>
    </row>
    <row r="30" spans="1:12">
      <c r="A30" s="64" t="s">
        <v>36</v>
      </c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6"/>
    </row>
    <row r="31" spans="1:12">
      <c r="A31" s="67"/>
      <c r="B31" s="68"/>
      <c r="C31" s="68"/>
      <c r="D31" s="68"/>
      <c r="E31" s="68"/>
      <c r="F31" s="68"/>
      <c r="G31" s="68"/>
      <c r="H31" s="68"/>
      <c r="I31" s="68"/>
      <c r="J31" s="68"/>
      <c r="K31" s="68"/>
      <c r="L31" s="69"/>
    </row>
    <row r="32" spans="1:12">
      <c r="A32" s="67"/>
      <c r="B32" s="68"/>
      <c r="C32" s="68"/>
      <c r="D32" s="68"/>
      <c r="E32" s="68"/>
      <c r="F32" s="68"/>
      <c r="G32" s="68"/>
      <c r="H32" s="68"/>
      <c r="I32" s="68"/>
      <c r="J32" s="68"/>
      <c r="K32" s="68"/>
      <c r="L32" s="69"/>
    </row>
    <row r="33" spans="1:12">
      <c r="A33" s="70"/>
      <c r="B33" s="71"/>
      <c r="C33" s="71"/>
      <c r="D33" s="71"/>
      <c r="E33" s="71"/>
      <c r="F33" s="71"/>
      <c r="G33" s="71"/>
      <c r="H33" s="71"/>
      <c r="I33" s="71"/>
      <c r="J33" s="71"/>
      <c r="K33" s="71"/>
      <c r="L33" s="72"/>
    </row>
    <row r="35" spans="1:12" ht="30">
      <c r="A35" s="15" t="s">
        <v>3</v>
      </c>
      <c r="B35" s="16" t="s">
        <v>0</v>
      </c>
      <c r="D35" s="63" t="s">
        <v>39</v>
      </c>
      <c r="E35" s="63"/>
      <c r="F35" s="63"/>
      <c r="G35" s="63"/>
      <c r="H35" s="63"/>
      <c r="I35" s="63"/>
      <c r="J35" s="62">
        <v>2011</v>
      </c>
    </row>
    <row r="36" spans="1:12">
      <c r="A36" s="15" t="str">
        <f>IF(B36=0," ",Relevés!C23)</f>
        <v xml:space="preserve"> </v>
      </c>
      <c r="B36" s="15">
        <f>Relevés!O23</f>
        <v>0</v>
      </c>
      <c r="D36" s="63"/>
      <c r="E36" s="63"/>
      <c r="F36" s="63"/>
      <c r="G36" s="63"/>
      <c r="H36" s="63"/>
      <c r="I36" s="63"/>
      <c r="J36" s="62"/>
    </row>
    <row r="37" spans="1:12">
      <c r="A37" s="15" t="str">
        <f>IF(B37=0," ",Relevés!C22)</f>
        <v xml:space="preserve"> </v>
      </c>
      <c r="B37" s="15">
        <f>Relevés!O22</f>
        <v>0</v>
      </c>
    </row>
    <row r="38" spans="1:12">
      <c r="A38" s="15" t="str">
        <f>IF(B38=0," ",Relevés!C21)</f>
        <v xml:space="preserve"> </v>
      </c>
      <c r="B38" s="15">
        <f>Relevés!O21</f>
        <v>0</v>
      </c>
    </row>
    <row r="39" spans="1:12">
      <c r="A39" s="15" t="str">
        <f>IF(B39=0," ",Relevés!C20)</f>
        <v xml:space="preserve"> </v>
      </c>
      <c r="B39" s="15">
        <f>Relevés!O20</f>
        <v>0</v>
      </c>
    </row>
    <row r="40" spans="1:12">
      <c r="A40" s="15" t="str">
        <f>IF(B40=0," ",Relevés!C19)</f>
        <v xml:space="preserve"> </v>
      </c>
      <c r="B40" s="15">
        <f>Relevés!O19</f>
        <v>0</v>
      </c>
    </row>
    <row r="41" spans="1:12">
      <c r="A41" s="15" t="str">
        <f>IF(B41=0," ",Relevés!C18)</f>
        <v xml:space="preserve"> </v>
      </c>
      <c r="B41" s="15">
        <f>Relevés!O18</f>
        <v>0</v>
      </c>
    </row>
    <row r="42" spans="1:12">
      <c r="A42" s="15" t="str">
        <f>IF(B42=0," ",Relevés!C17)</f>
        <v xml:space="preserve"> </v>
      </c>
      <c r="B42" s="15">
        <f>Relevés!O17</f>
        <v>0</v>
      </c>
    </row>
    <row r="43" spans="1:12">
      <c r="A43" s="15" t="str">
        <f>IF(B43=0," ",Relevés!C9)</f>
        <v xml:space="preserve"> </v>
      </c>
      <c r="B43" s="15">
        <f>Relevés!O9</f>
        <v>0</v>
      </c>
    </row>
    <row r="44" spans="1:12">
      <c r="A44" s="15" t="str">
        <f>IF(B44=0," ",Relevés!C8)</f>
        <v xml:space="preserve"> </v>
      </c>
      <c r="B44" s="15">
        <f>Relevés!O8</f>
        <v>0</v>
      </c>
    </row>
    <row r="45" spans="1:12">
      <c r="A45" s="15" t="str">
        <f>IF(B45=0," ",Relevés!C7)</f>
        <v xml:space="preserve"> </v>
      </c>
      <c r="B45" s="15">
        <f>Relevés!O7</f>
        <v>0</v>
      </c>
      <c r="G45">
        <f>VLOOKUP(LARGE(Relevés!O3:O23,1),Relevés!O3:R23,4)</f>
        <v>2</v>
      </c>
    </row>
    <row r="46" spans="1:12">
      <c r="A46" s="15" t="str">
        <f>IF(B46=0," ",Relevés!C6)</f>
        <v>Sandrine</v>
      </c>
      <c r="B46" s="15">
        <f>Relevés!O6</f>
        <v>5</v>
      </c>
    </row>
    <row r="47" spans="1:12">
      <c r="A47" s="15" t="str">
        <f>IF(B47=0," ",Relevés!C5)</f>
        <v>Julien</v>
      </c>
      <c r="B47" s="15">
        <f>Relevés!O5</f>
        <v>4</v>
      </c>
      <c r="D47" s="77">
        <f>VLOOKUP(LARGE(Relevés!O3:O23,2),Relevés!O3:R23,4)</f>
        <v>1</v>
      </c>
      <c r="E47" s="77"/>
    </row>
    <row r="48" spans="1:12">
      <c r="A48" s="15" t="str">
        <f>IF(B48=0," ",Relevés!C4)</f>
        <v>Claire</v>
      </c>
      <c r="B48" s="15">
        <f>Relevés!O4</f>
        <v>2</v>
      </c>
      <c r="F48" s="80" t="str">
        <f>VLOOKUP(LARGE(Relevés!O3:O23,1),Relevés!O3:P23,2)</f>
        <v>Erika</v>
      </c>
      <c r="G48" s="80"/>
      <c r="H48" s="80"/>
    </row>
    <row r="49" spans="1:12">
      <c r="A49" s="15" t="str">
        <f>IF(B49=0," ",Relevés!C3)</f>
        <v>Roseline</v>
      </c>
      <c r="B49" s="15">
        <f>Relevés!O3</f>
        <v>1</v>
      </c>
      <c r="F49" s="52" t="s">
        <v>8</v>
      </c>
      <c r="G49" s="12">
        <f>LARGE(Relevés!O3:O23,1)</f>
        <v>5</v>
      </c>
      <c r="I49" s="77">
        <f>VLOOKUP(LARGE(Relevés!O3:O23,3),Relevés!O3:R23,4)</f>
        <v>3</v>
      </c>
      <c r="J49" s="77"/>
    </row>
    <row r="50" spans="1:12">
      <c r="D50" s="79" t="str">
        <f>VLOOKUP(LARGE(Relevés!O3:O23,2),Relevés!O3:P23,2)</f>
        <v>David</v>
      </c>
      <c r="E50" s="79"/>
    </row>
    <row r="51" spans="1:12">
      <c r="D51" s="52" t="s">
        <v>8</v>
      </c>
      <c r="E51" s="53">
        <f>LARGE(Relevés!O3:O23,2)</f>
        <v>4</v>
      </c>
      <c r="F51" s="46"/>
      <c r="G51" s="46"/>
      <c r="H51" s="46"/>
      <c r="I51" s="44"/>
    </row>
    <row r="52" spans="1:12">
      <c r="D52" s="1"/>
      <c r="E52" s="3"/>
      <c r="F52" s="91">
        <v>1</v>
      </c>
      <c r="G52" s="91"/>
      <c r="H52" s="91"/>
      <c r="I52" s="78" t="str">
        <f>VLOOKUP(LARGE(Relevés!O3:O23,3),Relevés!O3:P23,2)</f>
        <v>Sebastien</v>
      </c>
      <c r="J52" s="79"/>
    </row>
    <row r="53" spans="1:12">
      <c r="D53" s="45"/>
      <c r="E53" s="46"/>
      <c r="F53" s="91"/>
      <c r="G53" s="91"/>
      <c r="H53" s="91"/>
      <c r="I53" s="14" t="s">
        <v>8</v>
      </c>
      <c r="J53" s="52">
        <f>LARGE(Relevés!O3:O23,3)</f>
        <v>2</v>
      </c>
    </row>
    <row r="54" spans="1:12">
      <c r="D54" s="90">
        <v>2</v>
      </c>
      <c r="E54" s="91"/>
      <c r="F54" s="91"/>
      <c r="G54" s="91"/>
      <c r="H54" s="91"/>
      <c r="I54" s="2"/>
      <c r="J54" s="43"/>
      <c r="K54" s="1"/>
    </row>
    <row r="55" spans="1:12">
      <c r="D55" s="90"/>
      <c r="E55" s="91"/>
      <c r="F55" s="91"/>
      <c r="G55" s="91"/>
      <c r="H55" s="91"/>
      <c r="I55" s="48"/>
      <c r="J55" s="51"/>
      <c r="K55" s="1"/>
    </row>
    <row r="56" spans="1:12">
      <c r="D56" s="90"/>
      <c r="E56" s="91"/>
      <c r="F56" s="48"/>
      <c r="G56" s="48"/>
      <c r="H56" s="48"/>
      <c r="I56" s="91">
        <v>3</v>
      </c>
      <c r="J56" s="92"/>
    </row>
    <row r="57" spans="1:12">
      <c r="D57" s="90"/>
      <c r="E57" s="91"/>
      <c r="F57" s="48"/>
      <c r="G57" s="48"/>
      <c r="H57" s="48"/>
      <c r="I57" s="91"/>
      <c r="J57" s="92"/>
    </row>
    <row r="58" spans="1:12">
      <c r="D58" s="47"/>
      <c r="E58" s="48"/>
      <c r="F58" s="48"/>
      <c r="G58" s="48"/>
      <c r="H58" s="48"/>
      <c r="I58" s="91"/>
      <c r="J58" s="92"/>
    </row>
    <row r="59" spans="1:12">
      <c r="D59" s="49"/>
      <c r="E59" s="50"/>
      <c r="F59" s="50"/>
      <c r="G59" s="50"/>
      <c r="H59" s="50"/>
      <c r="I59" s="93"/>
      <c r="J59" s="94"/>
    </row>
    <row r="60" spans="1:12">
      <c r="A60" s="12" t="s">
        <v>50</v>
      </c>
      <c r="C60">
        <f>Relevés!V24</f>
        <v>0</v>
      </c>
      <c r="D60" s="12" t="s">
        <v>9</v>
      </c>
      <c r="E60" s="18">
        <f>Relevés!S24</f>
        <v>6</v>
      </c>
      <c r="G60" s="12" t="s">
        <v>10</v>
      </c>
      <c r="I60" s="18">
        <f>Relevés!T24</f>
        <v>6</v>
      </c>
      <c r="J60" s="12" t="s">
        <v>35</v>
      </c>
      <c r="L60" s="18">
        <f>Relevés!U24</f>
        <v>0</v>
      </c>
    </row>
    <row r="62" spans="1:12">
      <c r="A62" s="64" t="s">
        <v>36</v>
      </c>
      <c r="B62" s="82"/>
      <c r="C62" s="82"/>
      <c r="D62" s="82"/>
      <c r="E62" s="82"/>
      <c r="F62" s="82"/>
      <c r="G62" s="82"/>
      <c r="H62" s="82"/>
      <c r="I62" s="82"/>
      <c r="J62" s="82"/>
      <c r="K62" s="82"/>
      <c r="L62" s="83"/>
    </row>
    <row r="63" spans="1:12">
      <c r="A63" s="84"/>
      <c r="B63" s="85"/>
      <c r="C63" s="85"/>
      <c r="D63" s="85"/>
      <c r="E63" s="85"/>
      <c r="F63" s="85"/>
      <c r="G63" s="85"/>
      <c r="H63" s="85"/>
      <c r="I63" s="85"/>
      <c r="J63" s="85"/>
      <c r="K63" s="85"/>
      <c r="L63" s="86"/>
    </row>
    <row r="64" spans="1:12">
      <c r="A64" s="84"/>
      <c r="B64" s="85"/>
      <c r="C64" s="85"/>
      <c r="D64" s="85"/>
      <c r="E64" s="85"/>
      <c r="F64" s="85"/>
      <c r="G64" s="85"/>
      <c r="H64" s="85"/>
      <c r="I64" s="85"/>
      <c r="J64" s="85"/>
      <c r="K64" s="85"/>
      <c r="L64" s="86"/>
    </row>
    <row r="65" spans="1:12">
      <c r="A65" s="87"/>
      <c r="B65" s="88"/>
      <c r="C65" s="88"/>
      <c r="D65" s="88"/>
      <c r="E65" s="88"/>
      <c r="F65" s="88"/>
      <c r="G65" s="88"/>
      <c r="H65" s="88"/>
      <c r="I65" s="88"/>
      <c r="J65" s="88"/>
      <c r="K65" s="88"/>
      <c r="L65" s="89"/>
    </row>
  </sheetData>
  <mergeCells count="22">
    <mergeCell ref="A62:L65"/>
    <mergeCell ref="D54:E57"/>
    <mergeCell ref="F52:H55"/>
    <mergeCell ref="I56:J59"/>
    <mergeCell ref="I52:J52"/>
    <mergeCell ref="D35:I36"/>
    <mergeCell ref="J35:J36"/>
    <mergeCell ref="F48:H48"/>
    <mergeCell ref="D50:E50"/>
    <mergeCell ref="D47:E47"/>
    <mergeCell ref="I49:J49"/>
    <mergeCell ref="J2:J3"/>
    <mergeCell ref="D2:I3"/>
    <mergeCell ref="A30:L33"/>
    <mergeCell ref="I24:J27"/>
    <mergeCell ref="I18:J18"/>
    <mergeCell ref="I20:J20"/>
    <mergeCell ref="F16:H16"/>
    <mergeCell ref="D15:E15"/>
    <mergeCell ref="D18:E18"/>
    <mergeCell ref="D22:E25"/>
    <mergeCell ref="F20:H23"/>
  </mergeCells>
  <conditionalFormatting sqref="A3:B16 A17:A23">
    <cfRule type="cellIs" dxfId="2" priority="3" operator="equal">
      <formula>0</formula>
    </cfRule>
  </conditionalFormatting>
  <conditionalFormatting sqref="A36:B49">
    <cfRule type="cellIs" dxfId="1" priority="2" operator="equal">
      <formula>0</formula>
    </cfRule>
  </conditionalFormatting>
  <conditionalFormatting sqref="B3:B23">
    <cfRule type="cellIs" dxfId="0" priority="1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Relevés</vt:lpstr>
      <vt:lpstr>Base de données</vt:lpstr>
      <vt:lpstr>Présentation</vt:lpstr>
      <vt:lpstr>Plagenoms1</vt:lpstr>
      <vt:lpstr>Plagenoms2</vt:lpstr>
      <vt:lpstr>Plagenoms3</vt:lpstr>
      <vt:lpstr>Plagenoms4</vt:lpstr>
      <vt:lpstr>Plagenoms5</vt:lpstr>
      <vt:lpstr>Plagenoms6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Xray</dc:creator>
  <cp:lastModifiedBy>Xray</cp:lastModifiedBy>
  <cp:lastPrinted>2011-01-27T19:57:54Z</cp:lastPrinted>
  <dcterms:created xsi:type="dcterms:W3CDTF">2011-01-16T17:18:03Z</dcterms:created>
  <dcterms:modified xsi:type="dcterms:W3CDTF">2011-02-03T00:14:46Z</dcterms:modified>
</cp:coreProperties>
</file>