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Utilisateurs\patrick3\Desktop\"/>
    </mc:Choice>
  </mc:AlternateContent>
  <xr:revisionPtr revIDLastSave="0" documentId="13_ncr:1_{8FC11547-1C4B-460D-8BB7-42F4953B070E}" xr6:coauthVersionLast="47" xr6:coauthVersionMax="47" xr10:uidLastSave="{00000000-0000-0000-0000-000000000000}"/>
  <bookViews>
    <workbookView xWindow="-120" yWindow="-120" windowWidth="29040" windowHeight="16440" activeTab="3" xr2:uid="{161AAD78-5F93-46C9-BBAD-991C9229B91C}"/>
  </bookViews>
  <sheets>
    <sheet name="Process Suivi SI" sheetId="4" r:id="rId1"/>
    <sheet name="Réferentiel" sheetId="2" r:id="rId2"/>
    <sheet name="BASE" sheetId="6" r:id="rId3"/>
    <sheet name="Grille AE" sheetId="1" r:id="rId4"/>
    <sheet name="Feuil3" sheetId="3" r:id="rId5"/>
  </sheets>
  <externalReferences>
    <externalReference r:id="rId6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1" l="1"/>
  <c r="O15" i="6"/>
  <c r="N15" i="6"/>
  <c r="L15" i="6"/>
  <c r="K15" i="6"/>
  <c r="J15" i="6"/>
  <c r="I15" i="6"/>
  <c r="H15" i="6"/>
  <c r="G15" i="6"/>
  <c r="F15" i="6"/>
  <c r="E15" i="6"/>
  <c r="D15" i="6"/>
  <c r="C15" i="6"/>
  <c r="M15" i="6" s="1"/>
  <c r="O14" i="6"/>
  <c r="N14" i="6"/>
  <c r="L14" i="6"/>
  <c r="K14" i="6"/>
  <c r="J14" i="6"/>
  <c r="I14" i="6"/>
  <c r="H14" i="6"/>
  <c r="G14" i="6"/>
  <c r="F14" i="6"/>
  <c r="E14" i="6"/>
  <c r="D14" i="6"/>
  <c r="C14" i="6"/>
  <c r="M14" i="6" s="1"/>
  <c r="O13" i="6"/>
  <c r="N13" i="6"/>
  <c r="L13" i="6"/>
  <c r="K13" i="6"/>
  <c r="J13" i="6"/>
  <c r="I13" i="6"/>
  <c r="H13" i="6"/>
  <c r="G13" i="6"/>
  <c r="F13" i="6"/>
  <c r="E13" i="6"/>
  <c r="D13" i="6"/>
  <c r="C13" i="6"/>
  <c r="O12" i="6"/>
  <c r="N12" i="6"/>
  <c r="L12" i="6"/>
  <c r="K12" i="6"/>
  <c r="J12" i="6"/>
  <c r="I12" i="6"/>
  <c r="H12" i="6"/>
  <c r="G12" i="6"/>
  <c r="E12" i="6"/>
  <c r="D12" i="6"/>
  <c r="C12" i="6"/>
  <c r="O11" i="6"/>
  <c r="N11" i="6"/>
  <c r="L11" i="6"/>
  <c r="K11" i="6"/>
  <c r="J11" i="6"/>
  <c r="I11" i="6"/>
  <c r="H11" i="6"/>
  <c r="G11" i="6"/>
  <c r="F11" i="6"/>
  <c r="E11" i="6"/>
  <c r="D11" i="6"/>
  <c r="C11" i="6"/>
  <c r="O10" i="6"/>
  <c r="N10" i="6"/>
  <c r="N17" i="6" s="1"/>
  <c r="L10" i="6"/>
  <c r="K10" i="6"/>
  <c r="J10" i="6"/>
  <c r="I10" i="6"/>
  <c r="H10" i="6"/>
  <c r="G10" i="6"/>
  <c r="F10" i="6"/>
  <c r="E10" i="6"/>
  <c r="D10" i="6"/>
  <c r="C10" i="6"/>
  <c r="O9" i="6"/>
  <c r="N9" i="6"/>
  <c r="K9" i="6"/>
  <c r="J9" i="6"/>
  <c r="I9" i="6"/>
  <c r="H9" i="6"/>
  <c r="G9" i="6"/>
  <c r="F9" i="6"/>
  <c r="E9" i="6"/>
  <c r="D9" i="6"/>
  <c r="C9" i="6"/>
  <c r="N8" i="6"/>
  <c r="K8" i="6"/>
  <c r="J8" i="6"/>
  <c r="I8" i="6"/>
  <c r="H8" i="6"/>
  <c r="G8" i="6"/>
  <c r="F8" i="6"/>
  <c r="E8" i="6"/>
  <c r="D8" i="6"/>
  <c r="C8" i="6"/>
  <c r="O7" i="6"/>
  <c r="N7" i="6"/>
  <c r="L7" i="6"/>
  <c r="K7" i="6"/>
  <c r="J7" i="6"/>
  <c r="I7" i="6"/>
  <c r="H7" i="6"/>
  <c r="G7" i="6"/>
  <c r="F7" i="6"/>
  <c r="E7" i="6"/>
  <c r="D7" i="6"/>
  <c r="C7" i="6"/>
  <c r="O6" i="6"/>
  <c r="N6" i="6"/>
  <c r="L6" i="6"/>
  <c r="K6" i="6"/>
  <c r="J6" i="6"/>
  <c r="I6" i="6"/>
  <c r="H6" i="6"/>
  <c r="G6" i="6"/>
  <c r="F6" i="6"/>
  <c r="E6" i="6"/>
  <c r="D6" i="6"/>
  <c r="C6" i="6"/>
  <c r="O5" i="6"/>
  <c r="N5" i="6"/>
  <c r="L5" i="6"/>
  <c r="K5" i="6"/>
  <c r="J5" i="6"/>
  <c r="I5" i="6"/>
  <c r="H5" i="6"/>
  <c r="G5" i="6"/>
  <c r="F5" i="6"/>
  <c r="E5" i="6"/>
  <c r="D5" i="6"/>
  <c r="C5" i="6"/>
  <c r="O4" i="6"/>
  <c r="N4" i="6"/>
  <c r="L4" i="6"/>
  <c r="K4" i="6"/>
  <c r="J4" i="6"/>
  <c r="I4" i="6"/>
  <c r="H4" i="6"/>
  <c r="G4" i="6"/>
  <c r="F4" i="6"/>
  <c r="E4" i="6"/>
  <c r="D4" i="6"/>
  <c r="C4" i="6"/>
  <c r="O3" i="6"/>
  <c r="N3" i="6"/>
  <c r="L3" i="6"/>
  <c r="K3" i="6"/>
  <c r="K17" i="6" s="1"/>
  <c r="J3" i="6"/>
  <c r="I3" i="6"/>
  <c r="I17" i="6" s="1"/>
  <c r="H3" i="6"/>
  <c r="G3" i="6"/>
  <c r="F3" i="6"/>
  <c r="E3" i="6"/>
  <c r="E17" i="6" s="1"/>
  <c r="D3" i="6"/>
  <c r="C3" i="6"/>
  <c r="C17" i="6" s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M13" i="6" l="1"/>
  <c r="G17" i="6"/>
  <c r="D17" i="6"/>
  <c r="H17" i="6"/>
  <c r="O17" i="6"/>
  <c r="F17" i="6"/>
  <c r="J17" i="6"/>
  <c r="M9" i="6"/>
  <c r="M10" i="6"/>
  <c r="M11" i="6"/>
  <c r="M12" i="6"/>
  <c r="M5" i="6"/>
  <c r="M7" i="6"/>
  <c r="M8" i="6"/>
  <c r="M4" i="6"/>
  <c r="M6" i="6"/>
  <c r="M3" i="6"/>
  <c r="I6" i="1"/>
  <c r="J6" i="1" s="1"/>
  <c r="M17" i="6" l="1"/>
  <c r="K6" i="1"/>
  <c r="L9" i="6" l="1"/>
  <c r="L8" i="6" l="1"/>
  <c r="L17" i="6" s="1"/>
</calcChain>
</file>

<file path=xl/sharedStrings.xml><?xml version="1.0" encoding="utf-8"?>
<sst xmlns="http://schemas.openxmlformats.org/spreadsheetml/2006/main" count="201" uniqueCount="146">
  <si>
    <t>ACTIVITES</t>
  </si>
  <si>
    <t>TYPE D ECOUTE</t>
  </si>
  <si>
    <t>TYPOLOGIE</t>
  </si>
  <si>
    <t>DEMANDE</t>
  </si>
  <si>
    <t>NUMERO DE LIGNE</t>
  </si>
  <si>
    <t>INDICE</t>
  </si>
  <si>
    <t>DMC</t>
  </si>
  <si>
    <t>Prise en charge et accompagnement du contact</t>
  </si>
  <si>
    <t>Accueil du client</t>
  </si>
  <si>
    <t>Questionnement</t>
  </si>
  <si>
    <t>Reformulation</t>
  </si>
  <si>
    <t>Mise en attente</t>
  </si>
  <si>
    <t>Délai d'attente</t>
  </si>
  <si>
    <t>Conlusion du Contact</t>
  </si>
  <si>
    <t>Prise de Congé</t>
  </si>
  <si>
    <t>Qualité de la réponse</t>
  </si>
  <si>
    <t>Pertinence de la réponse</t>
  </si>
  <si>
    <t>Traitement des objections</t>
  </si>
  <si>
    <t>Respect process</t>
  </si>
  <si>
    <t>Savoir saisir des opportunités</t>
  </si>
  <si>
    <t>Mise en autonomie du client</t>
  </si>
  <si>
    <t>Argumentation</t>
  </si>
  <si>
    <t>Experience client / Attitude de service</t>
  </si>
  <si>
    <t>Amabilité / Sourire</t>
  </si>
  <si>
    <t>Empathie / Sympathie</t>
  </si>
  <si>
    <t>Directivité</t>
  </si>
  <si>
    <t>KPI NORMATIF</t>
  </si>
  <si>
    <t xml:space="preserve">Satisfaction client  </t>
  </si>
  <si>
    <t>FCR</t>
  </si>
  <si>
    <t>Conforme</t>
  </si>
  <si>
    <t>Non conforme</t>
  </si>
  <si>
    <t>SI</t>
  </si>
  <si>
    <t>Ecoute de suivi</t>
  </si>
  <si>
    <t>Ecoute scan</t>
  </si>
  <si>
    <t>FO Appel Entrant</t>
  </si>
  <si>
    <t>Oui</t>
  </si>
  <si>
    <t>Non</t>
  </si>
  <si>
    <t>Items</t>
  </si>
  <si>
    <t>Eval</t>
  </si>
  <si>
    <t>NA</t>
  </si>
  <si>
    <t>Score</t>
  </si>
  <si>
    <t xml:space="preserve">Commentaire évaluateur
</t>
  </si>
  <si>
    <t>Identification / Authentification</t>
  </si>
  <si>
    <t>Présentation de l'enquête</t>
  </si>
  <si>
    <t>CONFORME</t>
  </si>
  <si>
    <t>NON CONFORME</t>
  </si>
  <si>
    <t>SITUATION INACCEPTABLE</t>
  </si>
  <si>
    <t>NON APPLICABLE</t>
  </si>
  <si>
    <t>OUI</t>
  </si>
  <si>
    <t>NON</t>
  </si>
  <si>
    <t>FO Appel Entrant MVOLA</t>
  </si>
  <si>
    <t>_</t>
  </si>
  <si>
    <t>Absence d'identification ou identification partielle, ne respectant pas le process et principe d'identification ou authentification</t>
  </si>
  <si>
    <t>Manque de quesitonnement aboutissant à une incompréhension de la demande client</t>
  </si>
  <si>
    <t>La demande du client est claire et précise, qui ne nécessite plus de questionnement</t>
  </si>
  <si>
    <t>Absence de reformulation, ou reformulation perroquet</t>
  </si>
  <si>
    <t>Non respect ou suivi partiel du process de MEA</t>
  </si>
  <si>
    <t>Pas de mise en attente durant l'appel</t>
  </si>
  <si>
    <t>Délai d'attente de 120sec non respecté</t>
  </si>
  <si>
    <t>Absence de résumé d'appel, verrouillant et sécurisant la bonne compréhension du client</t>
  </si>
  <si>
    <t>Le CC utilise le boutton "Mute" au lieu de "Suspendre" pour lancement de la musique d'attente</t>
  </si>
  <si>
    <t>Absence ou manque de clarté au niveau de la promotion de l'enquête</t>
  </si>
  <si>
    <t>Pas d'envoi d'enquête avec une qualification correcte</t>
  </si>
  <si>
    <t>Le CC influence directement le client pour la réponse à l'enquête</t>
  </si>
  <si>
    <t>1 des consignes n'a pas été respectée</t>
  </si>
  <si>
    <t>La prise de congé est intempestive</t>
  </si>
  <si>
    <t>Information / solution correcte mais incomplète</t>
  </si>
  <si>
    <t>L'information / solution donnée par le CC est inadaptée / inappropriée</t>
  </si>
  <si>
    <t>Pas d'objection cliente</t>
  </si>
  <si>
    <t>L'agent a directement cédé/ignoré l'objection cliente</t>
  </si>
  <si>
    <t>Le process de traitement est bien adapté et correcte, respectant ce qui est  dans la BDC</t>
  </si>
  <si>
    <t>Process appliqué inadapté</t>
  </si>
  <si>
    <t>Manque de sourire et dynamisme</t>
  </si>
  <si>
    <t>Le CC hausse le ton, ne garde pas son sans froid envers le client</t>
  </si>
  <si>
    <t>Absence ou manque d'empathie envers la réclamation ou mécontentement client</t>
  </si>
  <si>
    <t>Présence d'hésitation / du blanc pendant l'appel
Excès de directivité</t>
  </si>
  <si>
    <t>Rebond / Mise en autonomie du client</t>
  </si>
  <si>
    <t>Argumentation (rebond / digitalisation)</t>
  </si>
  <si>
    <t>Absence de rebond / mise en autonomie du client or qu'opportunité bien présentée</t>
  </si>
  <si>
    <t>Rebond / digitalisation bien argumentée</t>
  </si>
  <si>
    <t>Absence ou manque d'argumentation sur le rebond / digitalisation faite</t>
  </si>
  <si>
    <t>Savoir dire / Discours</t>
  </si>
  <si>
    <t>Utilisation d'un jargon profesionnel / Mots noirs</t>
  </si>
  <si>
    <t>La demande a été bien résolue au premier contact, ne menant plus le client à rappeler le service</t>
  </si>
  <si>
    <t>Motif de non-conformité / NA / SI</t>
  </si>
  <si>
    <t>Pondération</t>
  </si>
  <si>
    <t>SCORE BRUT / 20</t>
  </si>
  <si>
    <t>SCORE NET / 20</t>
  </si>
  <si>
    <t>% Net</t>
  </si>
  <si>
    <t>SI = La note passera automatiquement à moitié</t>
  </si>
  <si>
    <t>Savoir dire et parler / Discours</t>
  </si>
  <si>
    <t>La difficulté à parler et comprendre le francais est très ressentie en appel</t>
  </si>
  <si>
    <t>Le CSA RESPECTE la Charte de présentation : "Bonjour + présentation CC + présentation de l'entreprise  et service+ phrase d'accroche"</t>
  </si>
  <si>
    <t>Le CSA ne respecte pas ou respecte partiellement la Charte de présentation</t>
  </si>
  <si>
    <t>Le CSA identifie correctement son interlocuteur suivant les principes d'identification (nom de l'interlocuteur et numéro associé à la demande) si besoin le nom du titulaire de la ligne 
Il es recommandé de demander le nom de l'interlocuteur</t>
  </si>
  <si>
    <t>Le CSA QUESTIONNE de façon contextuelle en procédant à la technique de l'entonnoir (procéder à des techniques de questionnement pour découvrir les besoins du client), quand la demande cliente est inexplicite</t>
  </si>
  <si>
    <t>Le CSA REFORMULE la demande du client pour démontrer une bonne compréhension et prise en charge de la demande</t>
  </si>
  <si>
    <t>Le CSA respecte bien le délai d'attente de 120sec</t>
  </si>
  <si>
    <t>Le CSA récapitule tous les points essentiels vus durant l'entretien. 
Formule de résumé: récap du motif d'appel client + récap de la solution ou information donnée + récap finalité de l'appel / actions à venir</t>
  </si>
  <si>
    <t>Le cas nécessitant une promotion d'enquête et le CSA informe le client sur le déroulement de l'enquête de satisfaction</t>
  </si>
  <si>
    <t>Le CSA REMERCIE et prend congé avec courtoisie : Je vous remercie pour votre appel et je vous souhaite une excellente journée/soirée/week-end/fin de semaine
Le CSA LAISSE au client l'initiative de RACCROCHER</t>
  </si>
  <si>
    <t>Le CSA donne une information / solution correcte, complète et précise</t>
  </si>
  <si>
    <t>Le CSA a bien traité l'objection cliente en mettant en avant les bons arguments afin de convaincre le client sur l'efficacité de la solution / information donnée</t>
  </si>
  <si>
    <t>Le CSA reste sourirant, aimable et dynamique tout au long de l'appel</t>
  </si>
  <si>
    <t>Le CSA reste sympathique tout au long de l'appel , et empathique face au mécontentement ou réclamation cliente (accépter la réclamation cliente et s'excuser de l'incident)</t>
  </si>
  <si>
    <t>Le CSA gère bien les blancs, et bien directif dans la mise en avant de l'information / solution</t>
  </si>
  <si>
    <t>Le CSA est à l'aise sur l'échange (MG ou FR), adopte un discours clair, précis et concis</t>
  </si>
  <si>
    <t>Le CSA sait bien saisir l'opportunité pour faire un rebond / mise en autonomie du client, lié au contexte de l'appel ou la demande initiale du client</t>
  </si>
  <si>
    <t>En se mettant à la place du client, aurais-je été satifait de la prise en charge et prestation du CSA?</t>
  </si>
  <si>
    <r>
      <rPr>
        <b/>
        <sz val="11"/>
        <color theme="1"/>
        <rFont val="Aptos Narrow"/>
        <scheme val="minor"/>
      </rPr>
      <t>Le CSA DEMANDE L ACCORD du client pour la MEA</t>
    </r>
    <r>
      <rPr>
        <sz val="11"/>
        <color theme="1"/>
        <rFont val="Aptos Narrow"/>
        <family val="2"/>
        <scheme val="minor"/>
      </rPr>
      <t xml:space="preserve"> : puis-je vous mettre en attente le temps pour moi de…..
Le CSA utilise la musique d'attente pendant la MEA, en cliquant sur le boutton "Suspendre" dans Vocalcom
 </t>
    </r>
    <r>
      <rPr>
        <b/>
        <sz val="11"/>
        <color theme="1"/>
        <rFont val="Aptos Narrow"/>
        <scheme val="minor"/>
      </rPr>
      <t>Le CSA REMERCIE et PERSONNALISE</t>
    </r>
    <r>
      <rPr>
        <sz val="11"/>
        <color theme="1"/>
        <rFont val="Aptos Narrow"/>
        <family val="2"/>
        <scheme val="minor"/>
      </rPr>
      <t xml:space="preserve">  lors de la reprise : Le CSA reprend son interlocuteur avec les formules de politesse adéquates </t>
    </r>
    <r>
      <rPr>
        <b/>
        <sz val="11"/>
        <color theme="1"/>
        <rFont val="Aptos Narrow"/>
        <scheme val="minor"/>
      </rPr>
      <t>en mentionnant son NOM</t>
    </r>
    <r>
      <rPr>
        <sz val="11"/>
        <color theme="1"/>
        <rFont val="Aptos Narrow"/>
        <family val="2"/>
        <scheme val="minor"/>
      </rPr>
      <t xml:space="preserve"> </t>
    </r>
  </si>
  <si>
    <t>Date de detection</t>
  </si>
  <si>
    <t>Sujet de la SI</t>
  </si>
  <si>
    <t>LOGIN</t>
  </si>
  <si>
    <t>Nom + Prénom</t>
  </si>
  <si>
    <t>CUMUL</t>
  </si>
  <si>
    <t>SCORE MENSUEL</t>
  </si>
  <si>
    <t xml:space="preserve">NB </t>
  </si>
  <si>
    <t xml:space="preserve">NOTE </t>
  </si>
  <si>
    <t>NB</t>
  </si>
  <si>
    <t>NOTE</t>
  </si>
  <si>
    <t>TOTAL EVAL</t>
  </si>
  <si>
    <t>MOY QUALITE</t>
  </si>
  <si>
    <t>RASOARIMALALA Volonirina Santatra Ny Ho Avy Safidy</t>
  </si>
  <si>
    <t>RAHARIVOLOLONA Hiarisoa Evah</t>
  </si>
  <si>
    <t>VITA Faniry</t>
  </si>
  <si>
    <t>HERIMAMPIONONA Tahiry Rovaniaina Larissa</t>
  </si>
  <si>
    <t>RANDRIAMIHAJA Todisoa Tsioritiana</t>
  </si>
  <si>
    <t>MIARISOA Fitiavana Lucie</t>
  </si>
  <si>
    <t>RAZANAMANITRA Onitiana Tahiriniaina</t>
  </si>
  <si>
    <t>RABETOKOTANY Iriantsoa Jessica</t>
  </si>
  <si>
    <t>BARIJAONA MERANTIANA Estelle Odette</t>
  </si>
  <si>
    <t>RAKOTOARISOA Zoliniaina El-Voary</t>
  </si>
  <si>
    <t>RAKOTOARITIANA Gabrinah</t>
  </si>
  <si>
    <t>RANDRIAMAROMANANA Miavisoa Laura</t>
  </si>
  <si>
    <t>RAJOELISON Tsinjo Haritiana</t>
  </si>
  <si>
    <t>TOTAL et MOYENNE</t>
  </si>
  <si>
    <t xml:space="preserve">                                            </t>
  </si>
  <si>
    <t>NOM + PRENOM</t>
  </si>
  <si>
    <t>EVALUATEUR</t>
  </si>
  <si>
    <t>Evaluateur</t>
  </si>
  <si>
    <t>Patrick</t>
  </si>
  <si>
    <t>Martina</t>
  </si>
  <si>
    <t>Ravaka</t>
  </si>
  <si>
    <t>Typologie</t>
  </si>
  <si>
    <t>Informer assister</t>
  </si>
  <si>
    <t>Reclamaer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</si>
</sst>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]hh:mm:ss;@"/>
  </numFmts>
  <fonts count="28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name val="Aptos Narrow"/>
      <family val="2"/>
      <scheme val="minor"/>
    </font>
    <font>
      <sz val="9"/>
      <color rgb="FF333333"/>
      <name val="Arial"/>
      <family val="2"/>
    </font>
    <font>
      <b/>
      <sz val="8"/>
      <color rgb="FF201F35"/>
      <name val="Verdana"/>
      <family val="2"/>
    </font>
    <font>
      <b/>
      <sz val="16"/>
      <color theme="0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u/>
      <sz val="16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sz val="20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22"/>
      <color rgb="FFFF0000"/>
      <name val="Aptos Narrow"/>
      <family val="2"/>
      <scheme val="minor"/>
    </font>
    <font>
      <b/>
      <sz val="11"/>
      <color theme="1"/>
      <name val="Aptos Narrow"/>
      <scheme val="minor"/>
    </font>
    <font>
      <sz val="11"/>
      <color theme="1"/>
      <name val="Aptos Narrow"/>
      <scheme val="minor"/>
    </font>
    <font>
      <b/>
      <sz val="10"/>
      <name val="Aptos Narrow"/>
      <family val="2"/>
      <scheme val="minor"/>
    </font>
    <font>
      <b/>
      <sz val="8"/>
      <name val="Aptos Narrow"/>
      <family val="2"/>
      <scheme val="minor"/>
    </font>
    <font>
      <b/>
      <sz val="11"/>
      <color theme="1"/>
      <name val="Calibri"/>
      <family val="2"/>
    </font>
    <font>
      <b/>
      <sz val="9"/>
      <color theme="1"/>
      <name val="Arial"/>
      <family val="2"/>
    </font>
    <font>
      <b/>
      <sz val="10"/>
      <color theme="1"/>
      <name val="Franklin Gothic Book"/>
      <family val="2"/>
    </font>
    <font>
      <b/>
      <sz val="10"/>
      <color theme="1"/>
      <name val="Roboto"/>
    </font>
    <font>
      <b/>
      <sz val="14"/>
      <color theme="1"/>
      <name val="Aptos Narrow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EFF0F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3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 applyProtection="1">
      <alignment horizontal="left"/>
      <protection locked="0"/>
    </xf>
    <xf numFmtId="0" fontId="0" fillId="0" borderId="0" xfId="0" applyAlignment="1">
      <alignment wrapText="1"/>
    </xf>
    <xf numFmtId="0" fontId="5" fillId="0" borderId="0" xfId="0" applyFont="1" applyProtection="1">
      <protection locked="0"/>
    </xf>
    <xf numFmtId="0" fontId="5" fillId="0" borderId="0" xfId="0" applyFont="1"/>
    <xf numFmtId="0" fontId="3" fillId="8" borderId="1" xfId="0" applyFont="1" applyFill="1" applyBorder="1" applyAlignment="1">
      <alignment horizontal="center" vertical="center"/>
    </xf>
    <xf numFmtId="0" fontId="10" fillId="0" borderId="0" xfId="0" applyFont="1" applyAlignment="1">
      <alignment wrapText="1"/>
    </xf>
    <xf numFmtId="0" fontId="2" fillId="9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10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2" fillId="14" borderId="3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 vertical="center"/>
    </xf>
    <xf numFmtId="0" fontId="13" fillId="14" borderId="3" xfId="0" applyFont="1" applyFill="1" applyBorder="1" applyAlignment="1">
      <alignment horizontal="center" vertical="center" wrapText="1"/>
    </xf>
    <xf numFmtId="0" fontId="3" fillId="7" borderId="3" xfId="0" applyFont="1" applyFill="1" applyBorder="1" applyAlignment="1">
      <alignment horizontal="center" vertical="center" wrapText="1"/>
    </xf>
    <xf numFmtId="0" fontId="4" fillId="0" borderId="0" xfId="0" applyFont="1"/>
    <xf numFmtId="0" fontId="17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16" borderId="3" xfId="0" applyFont="1" applyFill="1" applyBorder="1" applyAlignment="1">
      <alignment horizontal="center" vertical="center"/>
    </xf>
    <xf numFmtId="0" fontId="23" fillId="7" borderId="3" xfId="0" applyFont="1" applyFill="1" applyBorder="1" applyAlignment="1">
      <alignment horizontal="center" vertical="center" wrapText="1"/>
    </xf>
    <xf numFmtId="9" fontId="0" fillId="0" borderId="3" xfId="1" applyFont="1" applyBorder="1" applyAlignment="1">
      <alignment horizontal="center" vertical="center"/>
    </xf>
    <xf numFmtId="9" fontId="24" fillId="0" borderId="3" xfId="1" applyFont="1" applyBorder="1" applyAlignment="1">
      <alignment horizontal="center" vertical="center"/>
    </xf>
    <xf numFmtId="0" fontId="25" fillId="7" borderId="3" xfId="0" applyFont="1" applyFill="1" applyBorder="1" applyAlignment="1">
      <alignment horizontal="center" vertical="center" wrapText="1"/>
    </xf>
    <xf numFmtId="0" fontId="26" fillId="7" borderId="3" xfId="0" applyFont="1" applyFill="1" applyBorder="1" applyAlignment="1">
      <alignment horizontal="center" vertical="center" wrapText="1"/>
    </xf>
    <xf numFmtId="9" fontId="0" fillId="14" borderId="3" xfId="1" applyFont="1" applyFill="1" applyBorder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17" fillId="7" borderId="3" xfId="0" applyFont="1" applyFill="1" applyBorder="1" applyAlignment="1">
      <alignment horizontal="center" vertical="center"/>
    </xf>
    <xf numFmtId="9" fontId="17" fillId="7" borderId="3" xfId="0" applyNumberFormat="1" applyFont="1" applyFill="1" applyBorder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1" fillId="1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0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wrapText="1"/>
    </xf>
    <xf numFmtId="0" fontId="13" fillId="0" borderId="3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8" fillId="14" borderId="2" xfId="0" applyFont="1" applyFill="1" applyBorder="1" applyAlignment="1">
      <alignment horizontal="center" vertical="center"/>
    </xf>
    <xf numFmtId="0" fontId="18" fillId="14" borderId="4" xfId="0" applyFont="1" applyFill="1" applyBorder="1" applyAlignment="1">
      <alignment horizontal="center" vertical="center"/>
    </xf>
    <xf numFmtId="0" fontId="18" fillId="14" borderId="5" xfId="0" applyFont="1" applyFill="1" applyBorder="1" applyAlignment="1">
      <alignment horizontal="center" vertical="center"/>
    </xf>
    <xf numFmtId="0" fontId="18" fillId="14" borderId="6" xfId="0" applyFont="1" applyFill="1" applyBorder="1" applyAlignment="1">
      <alignment horizontal="center" vertical="center"/>
    </xf>
    <xf numFmtId="0" fontId="18" fillId="14" borderId="7" xfId="0" applyFont="1" applyFill="1" applyBorder="1" applyAlignment="1">
      <alignment horizontal="center" vertical="center"/>
    </xf>
    <xf numFmtId="0" fontId="18" fillId="14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16" borderId="9" xfId="0" applyFont="1" applyFill="1" applyBorder="1" applyAlignment="1">
      <alignment horizontal="center" vertical="center"/>
    </xf>
    <xf numFmtId="0" fontId="3" fillId="16" borderId="11" xfId="0" applyFont="1" applyFill="1" applyBorder="1" applyAlignment="1">
      <alignment horizontal="center" vertical="center"/>
    </xf>
    <xf numFmtId="0" fontId="27" fillId="7" borderId="3" xfId="0" applyFont="1" applyFill="1" applyBorder="1" applyAlignment="1">
      <alignment horizontal="center"/>
    </xf>
    <xf numFmtId="0" fontId="21" fillId="15" borderId="3" xfId="0" applyFont="1" applyFill="1" applyBorder="1" applyAlignment="1">
      <alignment horizontal="center" vertical="center" wrapText="1"/>
    </xf>
    <xf numFmtId="0" fontId="22" fillId="15" borderId="3" xfId="0" applyFont="1" applyFill="1" applyBorder="1" applyAlignment="1">
      <alignment horizontal="center" vertical="center" wrapText="1"/>
    </xf>
    <xf numFmtId="0" fontId="12" fillId="11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0" xfId="0" applyBorder="1"/>
    <xf numFmtId="0" fontId="0" fillId="0" borderId="16" xfId="0" applyBorder="1" applyAlignment="1">
      <alignment horizontal="center" vertical="center"/>
    </xf>
    <xf numFmtId="0" fontId="12" fillId="11" borderId="12" xfId="0" applyFont="1" applyFill="1" applyBorder="1" applyAlignment="1">
      <alignment horizontal="center" vertical="top" wrapText="1"/>
    </xf>
    <xf numFmtId="0" fontId="12" fillId="11" borderId="19" xfId="0" applyFont="1" applyFill="1" applyBorder="1" applyAlignment="1">
      <alignment horizontal="center" vertical="top" wrapText="1"/>
    </xf>
    <xf numFmtId="0" fontId="12" fillId="11" borderId="20" xfId="0" applyFont="1" applyFill="1" applyBorder="1" applyAlignment="1">
      <alignment horizontal="center" vertical="top" wrapText="1"/>
    </xf>
    <xf numFmtId="0" fontId="12" fillId="11" borderId="21" xfId="0" applyFont="1" applyFill="1" applyBorder="1" applyAlignment="1">
      <alignment horizontal="center" vertical="top" wrapText="1"/>
    </xf>
    <xf numFmtId="0" fontId="12" fillId="11" borderId="15" xfId="0" applyFont="1" applyFill="1" applyBorder="1" applyAlignment="1">
      <alignment horizontal="center" vertical="top" wrapText="1"/>
    </xf>
    <xf numFmtId="0" fontId="12" fillId="11" borderId="22" xfId="0" applyFont="1" applyFill="1" applyBorder="1" applyAlignment="1">
      <alignment horizontal="center" vertical="top" wrapText="1"/>
    </xf>
    <xf numFmtId="0" fontId="12" fillId="11" borderId="17" xfId="0" applyFont="1" applyFill="1" applyBorder="1" applyAlignment="1">
      <alignment horizontal="center" vertical="top" wrapText="1"/>
    </xf>
    <xf numFmtId="0" fontId="12" fillId="11" borderId="18" xfId="0" applyFont="1" applyFill="1" applyBorder="1" applyAlignment="1">
      <alignment horizontal="center" vertical="top" wrapText="1"/>
    </xf>
    <xf numFmtId="0" fontId="2" fillId="3" borderId="23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15" fillId="3" borderId="14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4" borderId="16" xfId="0" applyFont="1" applyFill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16" fillId="0" borderId="16" xfId="0" applyFont="1" applyBorder="1" applyAlignment="1" applyProtection="1">
      <alignment horizontal="center" vertical="center"/>
      <protection locked="0"/>
    </xf>
    <xf numFmtId="9" fontId="16" fillId="0" borderId="26" xfId="1" applyFont="1" applyBorder="1" applyAlignment="1" applyProtection="1">
      <alignment horizontal="center" vertical="center"/>
      <protection locked="0"/>
    </xf>
    <xf numFmtId="0" fontId="0" fillId="0" borderId="27" xfId="0" applyBorder="1" applyAlignment="1">
      <alignment horizontal="center" vertical="center" wrapText="1"/>
    </xf>
    <xf numFmtId="0" fontId="2" fillId="3" borderId="28" xfId="0" applyFont="1" applyFill="1" applyBorder="1" applyAlignment="1">
      <alignment horizontal="center" vertical="center"/>
    </xf>
    <xf numFmtId="0" fontId="0" fillId="0" borderId="29" xfId="0" applyBorder="1"/>
    <xf numFmtId="0" fontId="0" fillId="0" borderId="3" xfId="0" applyBorder="1" applyAlignment="1" applyProtection="1">
      <alignment horizontal="center" vertical="center"/>
      <protection hidden="1"/>
    </xf>
    <xf numFmtId="0" fontId="5" fillId="0" borderId="3" xfId="0" applyFont="1" applyBorder="1"/>
    <xf numFmtId="0" fontId="0" fillId="0" borderId="23" xfId="0" applyBorder="1" applyAlignment="1">
      <alignment wrapText="1"/>
    </xf>
    <xf numFmtId="0" fontId="11" fillId="13" borderId="28" xfId="0" applyFont="1" applyFill="1" applyBorder="1" applyAlignment="1">
      <alignment horizontal="center" vertical="center"/>
    </xf>
    <xf numFmtId="0" fontId="8" fillId="12" borderId="30" xfId="0" applyFont="1" applyFill="1" applyBorder="1" applyAlignment="1">
      <alignment horizontal="center" vertical="center" wrapText="1"/>
    </xf>
    <xf numFmtId="0" fontId="2" fillId="12" borderId="31" xfId="0" applyFont="1" applyFill="1" applyBorder="1" applyAlignment="1">
      <alignment horizontal="center" vertical="center"/>
    </xf>
    <xf numFmtId="0" fontId="8" fillId="5" borderId="30" xfId="0" applyFont="1" applyFill="1" applyBorder="1" applyAlignment="1">
      <alignment horizontal="center" vertical="center" wrapText="1"/>
    </xf>
    <xf numFmtId="0" fontId="2" fillId="5" borderId="31" xfId="0" applyFont="1" applyFill="1" applyBorder="1" applyAlignment="1">
      <alignment horizontal="center" vertical="center"/>
    </xf>
    <xf numFmtId="0" fontId="8" fillId="8" borderId="30" xfId="0" applyFont="1" applyFill="1" applyBorder="1" applyAlignment="1">
      <alignment horizontal="center" vertical="center" wrapText="1"/>
    </xf>
    <xf numFmtId="0" fontId="3" fillId="8" borderId="31" xfId="0" applyFont="1" applyFill="1" applyBorder="1" applyAlignment="1">
      <alignment horizontal="center" vertical="center"/>
    </xf>
    <xf numFmtId="0" fontId="9" fillId="7" borderId="30" xfId="0" applyFont="1" applyFill="1" applyBorder="1" applyAlignment="1">
      <alignment horizontal="center" vertical="center" wrapText="1"/>
    </xf>
    <xf numFmtId="0" fontId="3" fillId="7" borderId="31" xfId="0" applyFont="1" applyFill="1" applyBorder="1" applyAlignment="1">
      <alignment horizontal="center" vertical="center"/>
    </xf>
    <xf numFmtId="0" fontId="8" fillId="9" borderId="30" xfId="0" applyFont="1" applyFill="1" applyBorder="1" applyAlignment="1">
      <alignment horizontal="center" vertical="center" wrapText="1"/>
    </xf>
    <xf numFmtId="0" fontId="2" fillId="9" borderId="31" xfId="0" applyFont="1" applyFill="1" applyBorder="1" applyAlignment="1">
      <alignment horizontal="center" vertical="center"/>
    </xf>
    <xf numFmtId="0" fontId="8" fillId="9" borderId="24" xfId="0" applyFont="1" applyFill="1" applyBorder="1" applyAlignment="1">
      <alignment horizontal="center" vertical="center" wrapText="1"/>
    </xf>
    <xf numFmtId="0" fontId="2" fillId="9" borderId="29" xfId="0" applyFont="1" applyFill="1" applyBorder="1" applyAlignment="1">
      <alignment horizontal="center" vertical="center"/>
    </xf>
    <xf numFmtId="0" fontId="11" fillId="13" borderId="23" xfId="0" applyFont="1" applyFill="1" applyBorder="1" applyAlignment="1">
      <alignment horizontal="center" vertical="center"/>
    </xf>
    <xf numFmtId="0" fontId="11" fillId="13" borderId="32" xfId="0" applyFont="1" applyFill="1" applyBorder="1" applyAlignment="1">
      <alignment horizontal="center" vertical="center"/>
    </xf>
    <xf numFmtId="0" fontId="11" fillId="13" borderId="32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0" fillId="0" borderId="31" xfId="0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5" fillId="0" borderId="33" xfId="0" applyFont="1" applyBorder="1" applyAlignment="1">
      <alignment horizontal="center"/>
    </xf>
    <xf numFmtId="0" fontId="5" fillId="0" borderId="33" xfId="0" applyFont="1" applyBorder="1"/>
    <xf numFmtId="0" fontId="0" fillId="0" borderId="29" xfId="0" applyBorder="1" applyAlignment="1">
      <alignment horizontal="center"/>
    </xf>
  </cellXfs>
  <cellStyles count="2">
    <cellStyle name="Normal" xfId="0" builtinId="0"/>
    <cellStyle name="Pourcentage" xfId="1" builtinId="5"/>
  </cellStyles>
  <dxfs count="21"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318709</xdr:colOff>
      <xdr:row>12</xdr:row>
      <xdr:rowOff>51707</xdr:rowOff>
    </xdr:from>
    <xdr:to>
      <xdr:col>2</xdr:col>
      <xdr:colOff>839107</xdr:colOff>
      <xdr:row>15</xdr:row>
      <xdr:rowOff>134257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9088DAB-9944-7505-69FA-D2E0BED035F6}"/>
            </a:ext>
          </a:extLst>
        </xdr:cNvPr>
        <xdr:cNvSpPr/>
      </xdr:nvSpPr>
      <xdr:spPr>
        <a:xfrm>
          <a:off x="318709" y="2228850"/>
          <a:ext cx="2572809" cy="626836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en place</a:t>
          </a:r>
          <a:r>
            <a:rPr lang="fr-FR" sz="1100" baseline="0"/>
            <a:t> d'un fichier de suivi SI</a:t>
          </a:r>
          <a:endParaRPr lang="fr-FR" sz="1100"/>
        </a:p>
      </xdr:txBody>
    </xdr:sp>
    <xdr:clientData/>
  </xdr:twoCellAnchor>
  <xdr:twoCellAnchor>
    <xdr:from>
      <xdr:col>5</xdr:col>
      <xdr:colOff>19050</xdr:colOff>
      <xdr:row>0</xdr:row>
      <xdr:rowOff>68036</xdr:rowOff>
    </xdr:from>
    <xdr:to>
      <xdr:col>8</xdr:col>
      <xdr:colOff>457200</xdr:colOff>
      <xdr:row>3</xdr:row>
      <xdr:rowOff>95250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6B2ABA3-EEA1-4BA8-B53C-7CD86C11ED80}"/>
            </a:ext>
          </a:extLst>
        </xdr:cNvPr>
        <xdr:cNvSpPr/>
      </xdr:nvSpPr>
      <xdr:spPr>
        <a:xfrm>
          <a:off x="4214586" y="68036"/>
          <a:ext cx="2955471" cy="5715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Détection</a:t>
          </a:r>
          <a:r>
            <a:rPr lang="fr-FR" sz="1100" baseline="0"/>
            <a:t> de la SI</a:t>
          </a:r>
          <a:endParaRPr lang="fr-FR" sz="1100"/>
        </a:p>
      </xdr:txBody>
    </xdr:sp>
    <xdr:clientData/>
  </xdr:twoCellAnchor>
  <xdr:twoCellAnchor>
    <xdr:from>
      <xdr:col>5</xdr:col>
      <xdr:colOff>6350</xdr:colOff>
      <xdr:row>4</xdr:row>
      <xdr:rowOff>171450</xdr:rowOff>
    </xdr:from>
    <xdr:to>
      <xdr:col>8</xdr:col>
      <xdr:colOff>444500</xdr:colOff>
      <xdr:row>8</xdr:row>
      <xdr:rowOff>69850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3508780A-64AD-475C-9E38-13B7FCCB4920}"/>
            </a:ext>
          </a:extLst>
        </xdr:cNvPr>
        <xdr:cNvSpPr/>
      </xdr:nvSpPr>
      <xdr:spPr>
        <a:xfrm>
          <a:off x="3816350" y="1092200"/>
          <a:ext cx="2724150" cy="6350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Renseignement</a:t>
          </a:r>
          <a:r>
            <a:rPr lang="fr-FR" sz="1100" baseline="0"/>
            <a:t> de la SI dans le fichier de suivi</a:t>
          </a:r>
          <a:endParaRPr lang="fr-FR" sz="1100"/>
        </a:p>
      </xdr:txBody>
    </xdr:sp>
    <xdr:clientData/>
  </xdr:twoCellAnchor>
  <xdr:twoCellAnchor>
    <xdr:from>
      <xdr:col>5</xdr:col>
      <xdr:colOff>11339</xdr:colOff>
      <xdr:row>10</xdr:row>
      <xdr:rowOff>0</xdr:rowOff>
    </xdr:from>
    <xdr:to>
      <xdr:col>8</xdr:col>
      <xdr:colOff>431800</xdr:colOff>
      <xdr:row>13</xdr:row>
      <xdr:rowOff>82550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A53767A-F9DA-4E94-8D6F-E5AE1A925D75}"/>
            </a:ext>
          </a:extLst>
        </xdr:cNvPr>
        <xdr:cNvSpPr/>
      </xdr:nvSpPr>
      <xdr:spPr>
        <a:xfrm>
          <a:off x="4206875" y="1814286"/>
          <a:ext cx="2937782" cy="62683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Débriefe immédiat</a:t>
          </a:r>
          <a:r>
            <a:rPr lang="fr-FR" sz="1100" baseline="0"/>
            <a:t> du CSA par le détecteur SI + Présence OPS</a:t>
          </a:r>
        </a:p>
      </xdr:txBody>
    </xdr:sp>
    <xdr:clientData/>
  </xdr:twoCellAnchor>
  <xdr:twoCellAnchor>
    <xdr:from>
      <xdr:col>5</xdr:col>
      <xdr:colOff>0</xdr:colOff>
      <xdr:row>15</xdr:row>
      <xdr:rowOff>0</xdr:rowOff>
    </xdr:from>
    <xdr:to>
      <xdr:col>8</xdr:col>
      <xdr:colOff>438150</xdr:colOff>
      <xdr:row>18</xdr:row>
      <xdr:rowOff>82550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2DC93E8D-2F80-46A9-AA86-0AE82C2FC3E8}"/>
            </a:ext>
          </a:extLst>
        </xdr:cNvPr>
        <xdr:cNvSpPr/>
      </xdr:nvSpPr>
      <xdr:spPr>
        <a:xfrm>
          <a:off x="4966607" y="2721429"/>
          <a:ext cx="2955472" cy="62683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Déploiement</a:t>
          </a:r>
          <a:r>
            <a:rPr lang="fr-FR" sz="1100" baseline="0"/>
            <a:t> des actions correctives (48h)</a:t>
          </a:r>
        </a:p>
      </xdr:txBody>
    </xdr:sp>
    <xdr:clientData/>
  </xdr:twoCellAnchor>
  <xdr:twoCellAnchor>
    <xdr:from>
      <xdr:col>5</xdr:col>
      <xdr:colOff>0</xdr:colOff>
      <xdr:row>20</xdr:row>
      <xdr:rowOff>0</xdr:rowOff>
    </xdr:from>
    <xdr:to>
      <xdr:col>8</xdr:col>
      <xdr:colOff>438150</xdr:colOff>
      <xdr:row>23</xdr:row>
      <xdr:rowOff>82550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F68646B0-A0E4-4C6F-9225-2FDAB4F5AA9D}"/>
            </a:ext>
          </a:extLst>
        </xdr:cNvPr>
        <xdr:cNvSpPr/>
      </xdr:nvSpPr>
      <xdr:spPr>
        <a:xfrm>
          <a:off x="4966607" y="3628571"/>
          <a:ext cx="2955472" cy="626836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Contre-évaluation après 48h</a:t>
          </a:r>
        </a:p>
      </xdr:txBody>
    </xdr:sp>
    <xdr:clientData/>
  </xdr:twoCellAnchor>
  <xdr:twoCellAnchor>
    <xdr:from>
      <xdr:col>5</xdr:col>
      <xdr:colOff>0</xdr:colOff>
      <xdr:row>25</xdr:row>
      <xdr:rowOff>0</xdr:rowOff>
    </xdr:from>
    <xdr:to>
      <xdr:col>8</xdr:col>
      <xdr:colOff>438150</xdr:colOff>
      <xdr:row>28</xdr:row>
      <xdr:rowOff>82550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FB1BBD5F-9D76-4EC4-80AD-8DCFE01BF213}"/>
            </a:ext>
          </a:extLst>
        </xdr:cNvPr>
        <xdr:cNvSpPr/>
      </xdr:nvSpPr>
      <xdr:spPr>
        <a:xfrm>
          <a:off x="4966607" y="4535714"/>
          <a:ext cx="2955472" cy="626836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Cloture de la SI</a:t>
          </a:r>
        </a:p>
      </xdr:txBody>
    </xdr:sp>
    <xdr:clientData/>
  </xdr:twoCellAnchor>
  <xdr:twoCellAnchor>
    <xdr:from>
      <xdr:col>8</xdr:col>
      <xdr:colOff>483810</xdr:colOff>
      <xdr:row>0</xdr:row>
      <xdr:rowOff>30238</xdr:rowOff>
    </xdr:from>
    <xdr:to>
      <xdr:col>9</xdr:col>
      <xdr:colOff>120952</xdr:colOff>
      <xdr:row>5</xdr:row>
      <xdr:rowOff>105834</xdr:rowOff>
    </xdr:to>
    <xdr:sp macro="" textlink="">
      <xdr:nvSpPr>
        <xdr:cNvPr id="9" name="Flèche : courbe vers la gauche 8">
          <a:extLst>
            <a:ext uri="{FF2B5EF4-FFF2-40B4-BE49-F238E27FC236}">
              <a16:creationId xmlns:a16="http://schemas.microsoft.com/office/drawing/2014/main" id="{16242C9C-A945-259C-8CAA-B661F48A4887}"/>
            </a:ext>
          </a:extLst>
        </xdr:cNvPr>
        <xdr:cNvSpPr/>
      </xdr:nvSpPr>
      <xdr:spPr>
        <a:xfrm>
          <a:off x="7967739" y="30238"/>
          <a:ext cx="476249" cy="982739"/>
        </a:xfrm>
        <a:prstGeom prst="curved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500138</xdr:colOff>
      <xdr:row>5</xdr:row>
      <xdr:rowOff>122161</xdr:rowOff>
    </xdr:from>
    <xdr:to>
      <xdr:col>9</xdr:col>
      <xdr:colOff>137280</xdr:colOff>
      <xdr:row>11</xdr:row>
      <xdr:rowOff>16329</xdr:rowOff>
    </xdr:to>
    <xdr:sp macro="" textlink="">
      <xdr:nvSpPr>
        <xdr:cNvPr id="10" name="Flèche : courbe vers la gauche 9">
          <a:extLst>
            <a:ext uri="{FF2B5EF4-FFF2-40B4-BE49-F238E27FC236}">
              <a16:creationId xmlns:a16="http://schemas.microsoft.com/office/drawing/2014/main" id="{0B6871FA-F7FF-485A-BB3B-45831072EAC3}"/>
            </a:ext>
          </a:extLst>
        </xdr:cNvPr>
        <xdr:cNvSpPr/>
      </xdr:nvSpPr>
      <xdr:spPr>
        <a:xfrm>
          <a:off x="7984067" y="1029304"/>
          <a:ext cx="476249" cy="982739"/>
        </a:xfrm>
        <a:prstGeom prst="curved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501348</xdr:colOff>
      <xdr:row>11</xdr:row>
      <xdr:rowOff>47777</xdr:rowOff>
    </xdr:from>
    <xdr:to>
      <xdr:col>9</xdr:col>
      <xdr:colOff>138490</xdr:colOff>
      <xdr:row>16</xdr:row>
      <xdr:rowOff>123373</xdr:rowOff>
    </xdr:to>
    <xdr:sp macro="" textlink="">
      <xdr:nvSpPr>
        <xdr:cNvPr id="11" name="Flèche : courbe vers la gauche 10">
          <a:extLst>
            <a:ext uri="{FF2B5EF4-FFF2-40B4-BE49-F238E27FC236}">
              <a16:creationId xmlns:a16="http://schemas.microsoft.com/office/drawing/2014/main" id="{CB3D56B8-C54E-4891-ADE5-AF6045B66930}"/>
            </a:ext>
          </a:extLst>
        </xdr:cNvPr>
        <xdr:cNvSpPr/>
      </xdr:nvSpPr>
      <xdr:spPr>
        <a:xfrm>
          <a:off x="7985277" y="2043491"/>
          <a:ext cx="476249" cy="982739"/>
        </a:xfrm>
        <a:prstGeom prst="curved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491370</xdr:colOff>
      <xdr:row>16</xdr:row>
      <xdr:rowOff>136071</xdr:rowOff>
    </xdr:from>
    <xdr:to>
      <xdr:col>9</xdr:col>
      <xdr:colOff>128512</xdr:colOff>
      <xdr:row>22</xdr:row>
      <xdr:rowOff>30238</xdr:rowOff>
    </xdr:to>
    <xdr:sp macro="" textlink="">
      <xdr:nvSpPr>
        <xdr:cNvPr id="12" name="Flèche : courbe vers la gauche 11">
          <a:extLst>
            <a:ext uri="{FF2B5EF4-FFF2-40B4-BE49-F238E27FC236}">
              <a16:creationId xmlns:a16="http://schemas.microsoft.com/office/drawing/2014/main" id="{D93289F0-3D84-4D2E-A1D6-918DE05FB29B}"/>
            </a:ext>
          </a:extLst>
        </xdr:cNvPr>
        <xdr:cNvSpPr/>
      </xdr:nvSpPr>
      <xdr:spPr>
        <a:xfrm>
          <a:off x="7975299" y="3038928"/>
          <a:ext cx="476249" cy="982739"/>
        </a:xfrm>
        <a:prstGeom prst="curved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491369</xdr:colOff>
      <xdr:row>22</xdr:row>
      <xdr:rowOff>60476</xdr:rowOff>
    </xdr:from>
    <xdr:to>
      <xdr:col>9</xdr:col>
      <xdr:colOff>128511</xdr:colOff>
      <xdr:row>27</xdr:row>
      <xdr:rowOff>136073</xdr:rowOff>
    </xdr:to>
    <xdr:sp macro="" textlink="">
      <xdr:nvSpPr>
        <xdr:cNvPr id="13" name="Flèche : courbe vers la gauche 12">
          <a:extLst>
            <a:ext uri="{FF2B5EF4-FFF2-40B4-BE49-F238E27FC236}">
              <a16:creationId xmlns:a16="http://schemas.microsoft.com/office/drawing/2014/main" id="{FA042607-7823-4D3F-A061-0C66471E8516}"/>
            </a:ext>
          </a:extLst>
        </xdr:cNvPr>
        <xdr:cNvSpPr/>
      </xdr:nvSpPr>
      <xdr:spPr>
        <a:xfrm>
          <a:off x="7975298" y="4051905"/>
          <a:ext cx="476249" cy="982739"/>
        </a:xfrm>
        <a:prstGeom prst="curvedLef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19050</xdr:colOff>
      <xdr:row>0</xdr:row>
      <xdr:rowOff>113393</xdr:rowOff>
    </xdr:from>
    <xdr:to>
      <xdr:col>8</xdr:col>
      <xdr:colOff>457200</xdr:colOff>
      <xdr:row>3</xdr:row>
      <xdr:rowOff>140607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52D770E6-6495-42E6-B7A8-6D3233990537}"/>
            </a:ext>
          </a:extLst>
        </xdr:cNvPr>
        <xdr:cNvSpPr/>
      </xdr:nvSpPr>
      <xdr:spPr>
        <a:xfrm>
          <a:off x="4985657" y="113393"/>
          <a:ext cx="2955472" cy="57150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Détection</a:t>
          </a:r>
          <a:r>
            <a:rPr lang="fr-FR" sz="1100" baseline="0"/>
            <a:t> de la SI</a:t>
          </a:r>
          <a:endParaRPr lang="fr-FR" sz="1100"/>
        </a:p>
      </xdr:txBody>
    </xdr:sp>
    <xdr:clientData/>
  </xdr:twoCellAnchor>
  <xdr:twoCellAnchor>
    <xdr:from>
      <xdr:col>5</xdr:col>
      <xdr:colOff>6350</xdr:colOff>
      <xdr:row>5</xdr:row>
      <xdr:rowOff>35378</xdr:rowOff>
    </xdr:from>
    <xdr:to>
      <xdr:col>8</xdr:col>
      <xdr:colOff>444500</xdr:colOff>
      <xdr:row>8</xdr:row>
      <xdr:rowOff>115207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FBE45A2B-0506-402E-8195-621F6D1AF695}"/>
            </a:ext>
          </a:extLst>
        </xdr:cNvPr>
        <xdr:cNvSpPr/>
      </xdr:nvSpPr>
      <xdr:spPr>
        <a:xfrm>
          <a:off x="4972957" y="942521"/>
          <a:ext cx="2955472" cy="62411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Renseignement</a:t>
          </a:r>
          <a:r>
            <a:rPr lang="fr-FR" sz="1100" baseline="0"/>
            <a:t> de la SI dans le fichier de suivi</a:t>
          </a:r>
          <a:endParaRPr lang="fr-FR" sz="1100"/>
        </a:p>
      </xdr:txBody>
    </xdr:sp>
    <xdr:clientData/>
  </xdr:twoCellAnchor>
  <xdr:twoCellAnchor>
    <xdr:from>
      <xdr:col>5</xdr:col>
      <xdr:colOff>11339</xdr:colOff>
      <xdr:row>10</xdr:row>
      <xdr:rowOff>45357</xdr:rowOff>
    </xdr:from>
    <xdr:to>
      <xdr:col>8</xdr:col>
      <xdr:colOff>431800</xdr:colOff>
      <xdr:row>13</xdr:row>
      <xdr:rowOff>127907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CD2987ED-21A7-4F89-A832-649DB009A809}"/>
            </a:ext>
          </a:extLst>
        </xdr:cNvPr>
        <xdr:cNvSpPr/>
      </xdr:nvSpPr>
      <xdr:spPr>
        <a:xfrm>
          <a:off x="4977946" y="1859643"/>
          <a:ext cx="2937783" cy="62683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Débriefe immédiat</a:t>
          </a:r>
          <a:r>
            <a:rPr lang="fr-FR" sz="1100" baseline="0"/>
            <a:t> du CSA par le détecteur SI + Présence OPS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FESSIONNEL/MC/NCMS/2024/SEPTEMBRE/EVAL%20QUALITE%20SEPT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lidation"/>
      <sheetName val="REFERENTIEL"/>
      <sheetName val="GLOSSAIRE NON CONFORMITE"/>
      <sheetName val="BASE"/>
      <sheetName val="Consolidé"/>
      <sheetName val="Feuil2"/>
      <sheetName val="Feuil1"/>
      <sheetName val="Grille"/>
      <sheetName val="VARIABLES"/>
      <sheetName val="MetaData-AEAS"/>
    </sheetNames>
    <sheetDataSet>
      <sheetData sheetId="0"/>
      <sheetData sheetId="1"/>
      <sheetData sheetId="2"/>
      <sheetData sheetId="3">
        <row r="1">
          <cell r="C1">
            <v>36</v>
          </cell>
          <cell r="E1">
            <v>37</v>
          </cell>
          <cell r="G1">
            <v>38</v>
          </cell>
          <cell r="I1">
            <v>39</v>
          </cell>
          <cell r="K1">
            <v>40</v>
          </cell>
        </row>
        <row r="3">
          <cell r="A3">
            <v>1549</v>
          </cell>
        </row>
        <row r="4">
          <cell r="A4">
            <v>1584</v>
          </cell>
        </row>
        <row r="5">
          <cell r="A5">
            <v>1539</v>
          </cell>
        </row>
        <row r="6">
          <cell r="A6">
            <v>1055</v>
          </cell>
        </row>
        <row r="7">
          <cell r="A7">
            <v>1888</v>
          </cell>
        </row>
        <row r="8">
          <cell r="A8">
            <v>1925</v>
          </cell>
          <cell r="E8">
            <v>2</v>
          </cell>
        </row>
        <row r="9">
          <cell r="A9">
            <v>1331</v>
          </cell>
          <cell r="E9">
            <v>2</v>
          </cell>
        </row>
        <row r="10">
          <cell r="A10">
            <v>1348</v>
          </cell>
        </row>
        <row r="11">
          <cell r="A11">
            <v>2003</v>
          </cell>
        </row>
        <row r="12">
          <cell r="A12">
            <v>2014</v>
          </cell>
        </row>
        <row r="13">
          <cell r="A13">
            <v>1494</v>
          </cell>
        </row>
        <row r="14">
          <cell r="A14">
            <v>1519</v>
          </cell>
        </row>
        <row r="15">
          <cell r="A15">
            <v>1578</v>
          </cell>
        </row>
      </sheetData>
      <sheetData sheetId="4">
        <row r="1">
          <cell r="B1" t="str">
            <v>SEMAINE</v>
          </cell>
          <cell r="E1" t="str">
            <v>IDENTIFIANT CC</v>
          </cell>
          <cell r="F1" t="str">
            <v>PRENOM CC</v>
          </cell>
          <cell r="I1" t="str">
            <v>PRESENCE D'ALERTE</v>
          </cell>
          <cell r="Q1" t="str">
            <v>SCORE</v>
          </cell>
          <cell r="U1" t="str">
            <v>Identification</v>
          </cell>
          <cell r="BQ1" t="str">
            <v>SI</v>
          </cell>
        </row>
        <row r="2">
          <cell r="B2">
            <v>36</v>
          </cell>
          <cell r="E2">
            <v>1549</v>
          </cell>
          <cell r="F2" t="str">
            <v>RASOARIMALALA Volonirina Santatra Ny Ho Avy Safidy</v>
          </cell>
          <cell r="Q2">
            <v>1</v>
          </cell>
          <cell r="U2" t="str">
            <v>CONFORME</v>
          </cell>
          <cell r="BQ2" t="str">
            <v>NON</v>
          </cell>
        </row>
        <row r="3">
          <cell r="B3">
            <v>36</v>
          </cell>
          <cell r="E3">
            <v>1549</v>
          </cell>
          <cell r="F3" t="str">
            <v>RASOARIMALALA Volonirina Santatra Ny Ho Avy Safidy</v>
          </cell>
          <cell r="Q3">
            <v>1</v>
          </cell>
          <cell r="U3" t="str">
            <v>CONFORME</v>
          </cell>
          <cell r="BQ3" t="str">
            <v>NON</v>
          </cell>
        </row>
        <row r="4">
          <cell r="B4">
            <v>36</v>
          </cell>
          <cell r="E4">
            <v>1584</v>
          </cell>
          <cell r="F4" t="str">
            <v>RAHARIVOLOLONA Hiarisoa Evah</v>
          </cell>
          <cell r="Q4">
            <v>1</v>
          </cell>
          <cell r="U4" t="str">
            <v>CONFORME</v>
          </cell>
          <cell r="BQ4" t="str">
            <v>NON</v>
          </cell>
        </row>
        <row r="5">
          <cell r="B5">
            <v>36</v>
          </cell>
          <cell r="E5">
            <v>1584</v>
          </cell>
          <cell r="F5" t="str">
            <v>RAHARIVOLOLONA Hiarisoa Evah</v>
          </cell>
          <cell r="Q5">
            <v>1</v>
          </cell>
          <cell r="U5" t="str">
            <v>CONFORME</v>
          </cell>
          <cell r="BQ5" t="str">
            <v>NON</v>
          </cell>
        </row>
        <row r="6">
          <cell r="B6">
            <v>36</v>
          </cell>
          <cell r="E6">
            <v>1539</v>
          </cell>
          <cell r="F6" t="str">
            <v>VITA Faniry</v>
          </cell>
          <cell r="Q6">
            <v>1</v>
          </cell>
          <cell r="U6" t="str">
            <v>CONFORME</v>
          </cell>
          <cell r="BQ6" t="str">
            <v>NON</v>
          </cell>
        </row>
        <row r="7">
          <cell r="B7">
            <v>36</v>
          </cell>
          <cell r="E7">
            <v>1539</v>
          </cell>
          <cell r="F7" t="str">
            <v>VITA Faniry</v>
          </cell>
          <cell r="Q7">
            <v>1</v>
          </cell>
          <cell r="U7" t="str">
            <v>CONFORME</v>
          </cell>
          <cell r="BQ7" t="str">
            <v>NON</v>
          </cell>
        </row>
        <row r="8">
          <cell r="B8">
            <v>36</v>
          </cell>
          <cell r="E8">
            <v>1055</v>
          </cell>
          <cell r="F8" t="str">
            <v>HERIMAMPIONONA Tahiry Rovaniaina Larissa</v>
          </cell>
          <cell r="Q8">
            <v>1</v>
          </cell>
          <cell r="U8" t="str">
            <v>CONFORME</v>
          </cell>
          <cell r="BQ8" t="str">
            <v>NON</v>
          </cell>
        </row>
        <row r="9">
          <cell r="B9">
            <v>36</v>
          </cell>
          <cell r="E9">
            <v>1055</v>
          </cell>
          <cell r="F9" t="str">
            <v>HERIMAMPIONONA Tahiry Rovaniaina Larissa</v>
          </cell>
          <cell r="Q9">
            <v>0.94117647058823528</v>
          </cell>
          <cell r="U9" t="str">
            <v>NON CONFORME</v>
          </cell>
          <cell r="BQ9" t="str">
            <v>NON</v>
          </cell>
        </row>
        <row r="10">
          <cell r="B10">
            <v>36</v>
          </cell>
          <cell r="E10">
            <v>1888</v>
          </cell>
          <cell r="F10" t="str">
            <v>RANDRIAMIHAJA Todisoa Tsioritiana</v>
          </cell>
          <cell r="Q10">
            <v>1</v>
          </cell>
          <cell r="U10" t="str">
            <v>CONFORME</v>
          </cell>
          <cell r="BQ10" t="str">
            <v>NON</v>
          </cell>
        </row>
        <row r="11">
          <cell r="B11">
            <v>36</v>
          </cell>
          <cell r="E11">
            <v>1888</v>
          </cell>
          <cell r="F11" t="str">
            <v>RANDRIAMIHAJA Todisoa Tsioritiana</v>
          </cell>
          <cell r="Q11">
            <v>0.88235294117647056</v>
          </cell>
          <cell r="U11" t="str">
            <v>CONFORME</v>
          </cell>
          <cell r="BQ11" t="str">
            <v>NON</v>
          </cell>
        </row>
        <row r="12">
          <cell r="B12">
            <v>36</v>
          </cell>
          <cell r="E12">
            <v>1925</v>
          </cell>
          <cell r="F12" t="str">
            <v>MIARISOA Fitiavana Lucie</v>
          </cell>
          <cell r="Q12">
            <v>1</v>
          </cell>
          <cell r="U12" t="str">
            <v>CONFORME</v>
          </cell>
          <cell r="BQ12" t="str">
            <v>NON</v>
          </cell>
        </row>
        <row r="13">
          <cell r="B13">
            <v>36</v>
          </cell>
          <cell r="E13">
            <v>1925</v>
          </cell>
          <cell r="F13" t="str">
            <v>MIARISOA Fitiavana Lucie</v>
          </cell>
          <cell r="Q13">
            <v>1</v>
          </cell>
          <cell r="U13" t="str">
            <v>CONFORME</v>
          </cell>
          <cell r="BQ13" t="str">
            <v>NON</v>
          </cell>
        </row>
        <row r="14">
          <cell r="B14">
            <v>36</v>
          </cell>
          <cell r="E14">
            <v>1331</v>
          </cell>
          <cell r="F14" t="str">
            <v>RAZANAMANITRA Onitiana Tahiriniaina</v>
          </cell>
          <cell r="Q14">
            <v>1</v>
          </cell>
          <cell r="U14" t="str">
            <v>CONFORME</v>
          </cell>
          <cell r="BQ14" t="str">
            <v>NON</v>
          </cell>
        </row>
        <row r="15">
          <cell r="B15">
            <v>36</v>
          </cell>
          <cell r="E15">
            <v>1331</v>
          </cell>
          <cell r="F15" t="str">
            <v>RAZANAMANITRA Onitiana Tahiriniaina</v>
          </cell>
          <cell r="Q15">
            <v>1</v>
          </cell>
          <cell r="U15" t="str">
            <v>CONFORME</v>
          </cell>
          <cell r="BQ15" t="str">
            <v>NON</v>
          </cell>
        </row>
        <row r="16">
          <cell r="B16">
            <v>36</v>
          </cell>
          <cell r="E16">
            <v>1348</v>
          </cell>
          <cell r="F16" t="str">
            <v>RABETOKOTANY Iriantsoa Jessica</v>
          </cell>
          <cell r="Q16">
            <v>0.94117647058823528</v>
          </cell>
          <cell r="U16" t="str">
            <v>CONFORME</v>
          </cell>
          <cell r="BQ16" t="str">
            <v>NON</v>
          </cell>
        </row>
        <row r="17">
          <cell r="B17">
            <v>36</v>
          </cell>
          <cell r="E17">
            <v>1348</v>
          </cell>
          <cell r="F17" t="str">
            <v>RABETOKOTANY Iriantsoa Jessica</v>
          </cell>
          <cell r="Q17">
            <v>1</v>
          </cell>
          <cell r="U17" t="str">
            <v>CONFORME</v>
          </cell>
          <cell r="BQ17" t="str">
            <v>NON</v>
          </cell>
        </row>
        <row r="18">
          <cell r="B18">
            <v>36</v>
          </cell>
          <cell r="E18">
            <v>2003</v>
          </cell>
          <cell r="F18" t="str">
            <v>BARIJAONA MERANTIANA Estelle Odette</v>
          </cell>
          <cell r="Q18">
            <v>1</v>
          </cell>
          <cell r="U18" t="str">
            <v>CONFORME</v>
          </cell>
          <cell r="BQ18" t="str">
            <v>NON</v>
          </cell>
        </row>
        <row r="19">
          <cell r="B19">
            <v>36</v>
          </cell>
          <cell r="E19">
            <v>2003</v>
          </cell>
          <cell r="F19" t="str">
            <v>BARIJAONA MERANTIANA Estelle Odette</v>
          </cell>
          <cell r="Q19">
            <v>0.88888888888888884</v>
          </cell>
          <cell r="U19" t="str">
            <v>CONFORME</v>
          </cell>
          <cell r="BQ19" t="str">
            <v>NON</v>
          </cell>
        </row>
        <row r="20">
          <cell r="B20">
            <v>36</v>
          </cell>
          <cell r="E20">
            <v>2014</v>
          </cell>
          <cell r="F20" t="str">
            <v>RAKOTOARISOA Zoliniaina El-Voary</v>
          </cell>
          <cell r="Q20">
            <v>1</v>
          </cell>
          <cell r="U20" t="str">
            <v>CONFORME</v>
          </cell>
          <cell r="BQ20" t="str">
            <v>NON</v>
          </cell>
        </row>
        <row r="21">
          <cell r="B21">
            <v>36</v>
          </cell>
          <cell r="E21">
            <v>2014</v>
          </cell>
          <cell r="F21" t="str">
            <v>RAKOTOARISOA Zoliniaina El-Voary</v>
          </cell>
          <cell r="Q21">
            <v>1</v>
          </cell>
          <cell r="U21" t="str">
            <v>CONFORME</v>
          </cell>
          <cell r="BQ21" t="str">
            <v>NON</v>
          </cell>
        </row>
        <row r="22">
          <cell r="B22">
            <v>36</v>
          </cell>
          <cell r="E22">
            <v>1494</v>
          </cell>
          <cell r="F22" t="str">
            <v>RAKOTOARITIANA Gabrinah</v>
          </cell>
          <cell r="Q22">
            <v>1</v>
          </cell>
          <cell r="U22" t="str">
            <v>CONFORME</v>
          </cell>
          <cell r="BQ22" t="str">
            <v>NON</v>
          </cell>
        </row>
        <row r="23">
          <cell r="B23">
            <v>36</v>
          </cell>
          <cell r="E23">
            <v>1494</v>
          </cell>
          <cell r="F23" t="str">
            <v>RAKOTOARITIANA Gabrinah</v>
          </cell>
          <cell r="Q23">
            <v>1</v>
          </cell>
          <cell r="U23" t="str">
            <v>CONFORME</v>
          </cell>
          <cell r="BQ23" t="str">
            <v>NON</v>
          </cell>
        </row>
        <row r="24">
          <cell r="B24">
            <v>36</v>
          </cell>
          <cell r="E24">
            <v>1519</v>
          </cell>
          <cell r="F24" t="str">
            <v>RANDRIAMAROMANANA Miavisoa Laura</v>
          </cell>
          <cell r="Q24">
            <v>0.88235294117647056</v>
          </cell>
          <cell r="U24" t="str">
            <v>CONFORME</v>
          </cell>
          <cell r="BQ24" t="str">
            <v>NON</v>
          </cell>
        </row>
        <row r="25">
          <cell r="B25">
            <v>36</v>
          </cell>
          <cell r="E25">
            <v>1519</v>
          </cell>
          <cell r="F25" t="str">
            <v>RANDRIAMAROMANANA Miavisoa Laura</v>
          </cell>
          <cell r="Q25">
            <v>1</v>
          </cell>
          <cell r="U25" t="str">
            <v>CONFORME</v>
          </cell>
          <cell r="BQ25" t="str">
            <v>NON</v>
          </cell>
        </row>
        <row r="26">
          <cell r="B26">
            <v>36</v>
          </cell>
          <cell r="E26">
            <v>1578</v>
          </cell>
          <cell r="F26" t="str">
            <v>RAJOELISON Tsinjo Haritiana</v>
          </cell>
          <cell r="Q26">
            <v>0.82352941176470584</v>
          </cell>
          <cell r="U26" t="str">
            <v>CONFORME</v>
          </cell>
          <cell r="BQ26" t="str">
            <v>NON</v>
          </cell>
        </row>
        <row r="27">
          <cell r="B27">
            <v>36</v>
          </cell>
          <cell r="E27">
            <v>1578</v>
          </cell>
          <cell r="F27" t="str">
            <v>RAJOELISON Tsinjo Haritiana</v>
          </cell>
          <cell r="Q27">
            <v>0.44117647058823528</v>
          </cell>
          <cell r="U27" t="str">
            <v>CONFORME</v>
          </cell>
          <cell r="BQ27" t="str">
            <v>OUI</v>
          </cell>
        </row>
        <row r="28">
          <cell r="B28">
            <v>37</v>
          </cell>
          <cell r="E28">
            <v>1549</v>
          </cell>
          <cell r="F28" t="str">
            <v>RASOARIMALALA Volonirina Santatra Ny Ho Avy Safidy</v>
          </cell>
          <cell r="Q28">
            <v>1</v>
          </cell>
          <cell r="U28" t="str">
            <v>CONFORME</v>
          </cell>
          <cell r="BQ28" t="str">
            <v>NON</v>
          </cell>
        </row>
        <row r="29">
          <cell r="B29">
            <v>37</v>
          </cell>
          <cell r="E29">
            <v>1549</v>
          </cell>
          <cell r="F29" t="str">
            <v>RASOARIMALALA Volonirina Santatra Ny Ho Avy Safidy</v>
          </cell>
          <cell r="Q29">
            <v>1</v>
          </cell>
          <cell r="U29" t="str">
            <v>CONFORME</v>
          </cell>
          <cell r="BQ29" t="str">
            <v>NON</v>
          </cell>
        </row>
        <row r="30">
          <cell r="B30">
            <v>37</v>
          </cell>
          <cell r="E30">
            <v>1584</v>
          </cell>
          <cell r="F30" t="str">
            <v>RAHARIVOLOLONA Hiarisoa Evah</v>
          </cell>
          <cell r="Q30">
            <v>0.88235294117647056</v>
          </cell>
          <cell r="U30" t="str">
            <v>CONFORME</v>
          </cell>
          <cell r="BQ30" t="str">
            <v>NON</v>
          </cell>
        </row>
        <row r="31">
          <cell r="B31">
            <v>37</v>
          </cell>
          <cell r="E31">
            <v>1584</v>
          </cell>
          <cell r="F31" t="str">
            <v>RAHARIVOLOLONA Hiarisoa Evah</v>
          </cell>
          <cell r="Q31">
            <v>1</v>
          </cell>
          <cell r="U31" t="str">
            <v>CONFORME</v>
          </cell>
          <cell r="BQ31" t="str">
            <v>NON</v>
          </cell>
        </row>
        <row r="32">
          <cell r="B32">
            <v>37</v>
          </cell>
          <cell r="E32">
            <v>1539</v>
          </cell>
          <cell r="F32" t="str">
            <v>VITA Faniry</v>
          </cell>
          <cell r="Q32">
            <v>1</v>
          </cell>
          <cell r="U32" t="str">
            <v>CONFORME</v>
          </cell>
          <cell r="BQ32" t="str">
            <v>NON</v>
          </cell>
        </row>
        <row r="33">
          <cell r="B33">
            <v>37</v>
          </cell>
          <cell r="E33">
            <v>1539</v>
          </cell>
          <cell r="F33" t="str">
            <v>VITA Faniry</v>
          </cell>
          <cell r="Q33">
            <v>0.88235294117647056</v>
          </cell>
          <cell r="U33" t="str">
            <v>CONFORME</v>
          </cell>
          <cell r="BQ33" t="str">
            <v>NON</v>
          </cell>
        </row>
        <row r="34">
          <cell r="B34">
            <v>37</v>
          </cell>
          <cell r="E34">
            <v>1055</v>
          </cell>
          <cell r="F34" t="str">
            <v>HERIMAMPIONONA Tahiry Rovaniaina Larissa</v>
          </cell>
          <cell r="Q34">
            <v>1</v>
          </cell>
          <cell r="U34" t="str">
            <v>CONFORME</v>
          </cell>
          <cell r="BQ34" t="str">
            <v>NON</v>
          </cell>
        </row>
        <row r="35">
          <cell r="B35">
            <v>37</v>
          </cell>
          <cell r="E35">
            <v>1055</v>
          </cell>
          <cell r="F35" t="str">
            <v>HERIMAMPIONONA Tahiry Rovaniaina Larissa</v>
          </cell>
          <cell r="Q35">
            <v>1</v>
          </cell>
          <cell r="U35" t="str">
            <v>CONFORME</v>
          </cell>
          <cell r="BQ35" t="str">
            <v>NON</v>
          </cell>
        </row>
        <row r="36">
          <cell r="B36">
            <v>37</v>
          </cell>
          <cell r="E36">
            <v>1888</v>
          </cell>
          <cell r="F36" t="str">
            <v>RANDRIAMIHAJA Todisoa Tsioritiana</v>
          </cell>
          <cell r="Q36">
            <v>1</v>
          </cell>
          <cell r="U36" t="str">
            <v>CONFORME</v>
          </cell>
          <cell r="BQ36" t="str">
            <v>NON</v>
          </cell>
        </row>
        <row r="37">
          <cell r="B37">
            <v>37</v>
          </cell>
          <cell r="E37">
            <v>1888</v>
          </cell>
          <cell r="F37" t="str">
            <v>RANDRIAMIHAJA Todisoa Tsioritiana</v>
          </cell>
          <cell r="Q37">
            <v>1</v>
          </cell>
          <cell r="U37" t="str">
            <v>CONFORME</v>
          </cell>
          <cell r="BQ37" t="str">
            <v>NON</v>
          </cell>
        </row>
        <row r="38">
          <cell r="B38">
            <v>37</v>
          </cell>
          <cell r="E38">
            <v>1925</v>
          </cell>
          <cell r="F38" t="str">
            <v>MIARISOA Fitiavana Lucie</v>
          </cell>
          <cell r="Q38">
            <v>0.88235294117647056</v>
          </cell>
          <cell r="U38" t="str">
            <v>CONFORME</v>
          </cell>
          <cell r="BQ38" t="str">
            <v>NON</v>
          </cell>
        </row>
        <row r="39">
          <cell r="B39">
            <v>37</v>
          </cell>
          <cell r="E39">
            <v>1925</v>
          </cell>
          <cell r="F39" t="str">
            <v>MIARISOA Fitiavana Lucie</v>
          </cell>
          <cell r="Q39">
            <v>1</v>
          </cell>
          <cell r="U39" t="str">
            <v>CONFORME</v>
          </cell>
          <cell r="BQ39" t="str">
            <v>NON</v>
          </cell>
        </row>
        <row r="40">
          <cell r="B40">
            <v>37</v>
          </cell>
          <cell r="E40">
            <v>1331</v>
          </cell>
          <cell r="F40" t="str">
            <v>RAZANAMANITRA Onitiana Tahiriniaina</v>
          </cell>
          <cell r="Q40">
            <v>1</v>
          </cell>
          <cell r="U40" t="str">
            <v>CONFORME</v>
          </cell>
          <cell r="BQ40" t="str">
            <v>NON</v>
          </cell>
        </row>
        <row r="41">
          <cell r="B41">
            <v>37</v>
          </cell>
          <cell r="E41">
            <v>1331</v>
          </cell>
          <cell r="F41" t="str">
            <v>RAZANAMANITRA Onitiana Tahiriniaina</v>
          </cell>
          <cell r="Q41">
            <v>1</v>
          </cell>
          <cell r="U41" t="str">
            <v>CONFORME</v>
          </cell>
          <cell r="BQ41" t="str">
            <v>NON</v>
          </cell>
        </row>
        <row r="42">
          <cell r="B42">
            <v>37</v>
          </cell>
          <cell r="E42">
            <v>2003</v>
          </cell>
          <cell r="F42" t="str">
            <v>BARIJAONA MERANTIANA Estelle Odette</v>
          </cell>
          <cell r="Q42">
            <v>1</v>
          </cell>
          <cell r="U42" t="str">
            <v>CONFORME</v>
          </cell>
          <cell r="BQ42" t="str">
            <v>NON</v>
          </cell>
        </row>
        <row r="43">
          <cell r="B43">
            <v>37</v>
          </cell>
          <cell r="E43">
            <v>2003</v>
          </cell>
          <cell r="F43" t="str">
            <v>BARIJAONA MERANTIANA Estelle Odette</v>
          </cell>
          <cell r="Q43">
            <v>1</v>
          </cell>
          <cell r="U43" t="str">
            <v>CONFORME</v>
          </cell>
          <cell r="BQ43" t="str">
            <v>NON</v>
          </cell>
        </row>
        <row r="44">
          <cell r="B44">
            <v>37</v>
          </cell>
          <cell r="E44">
            <v>2014</v>
          </cell>
          <cell r="F44" t="str">
            <v>RAKOTOARISOA Zoliniaina El-Voary</v>
          </cell>
          <cell r="Q44">
            <v>1</v>
          </cell>
          <cell r="U44" t="str">
            <v>CONFORME</v>
          </cell>
          <cell r="BQ44" t="str">
            <v>NON</v>
          </cell>
        </row>
        <row r="45">
          <cell r="B45">
            <v>37</v>
          </cell>
          <cell r="E45">
            <v>2014</v>
          </cell>
          <cell r="F45" t="str">
            <v>RAKOTOARISOA Zoliniaina El-Voary</v>
          </cell>
          <cell r="Q45">
            <v>1</v>
          </cell>
          <cell r="U45" t="str">
            <v>CONFORME</v>
          </cell>
          <cell r="BQ45" t="str">
            <v>NON</v>
          </cell>
        </row>
        <row r="46">
          <cell r="B46">
            <v>37</v>
          </cell>
          <cell r="E46">
            <v>1494</v>
          </cell>
          <cell r="F46" t="str">
            <v>RAKOTOARITIANA Gabrinah</v>
          </cell>
          <cell r="Q46">
            <v>0.88235294117647056</v>
          </cell>
          <cell r="U46" t="str">
            <v>CONFORME</v>
          </cell>
          <cell r="BQ46" t="str">
            <v>NON</v>
          </cell>
        </row>
        <row r="47">
          <cell r="B47">
            <v>37</v>
          </cell>
          <cell r="E47">
            <v>1494</v>
          </cell>
          <cell r="F47" t="str">
            <v>RAKOTOARITIANA Gabrinah</v>
          </cell>
          <cell r="Q47">
            <v>1</v>
          </cell>
          <cell r="U47" t="str">
            <v>CONFORME</v>
          </cell>
          <cell r="BQ47" t="str">
            <v>NON</v>
          </cell>
        </row>
        <row r="48">
          <cell r="B48">
            <v>37</v>
          </cell>
          <cell r="E48">
            <v>1519</v>
          </cell>
          <cell r="F48" t="str">
            <v>RANDRIAMAROMANANA Miavisoa Laura</v>
          </cell>
          <cell r="Q48">
            <v>1</v>
          </cell>
          <cell r="U48" t="str">
            <v>CONFORME</v>
          </cell>
          <cell r="BQ48" t="str">
            <v>NON</v>
          </cell>
        </row>
        <row r="49">
          <cell r="B49">
            <v>37</v>
          </cell>
          <cell r="E49">
            <v>1519</v>
          </cell>
          <cell r="F49" t="str">
            <v>RANDRIAMAROMANANA Miavisoa Laura</v>
          </cell>
          <cell r="Q49">
            <v>0.94117647058823528</v>
          </cell>
          <cell r="U49" t="str">
            <v>CONFORME</v>
          </cell>
          <cell r="BQ49" t="str">
            <v>NON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D1BC7-C142-4DDB-BE51-BD98CB108136}">
  <dimension ref="A34:B34"/>
  <sheetViews>
    <sheetView zoomScale="84" zoomScaleNormal="84" workbookViewId="0">
      <selection activeCell="N27" sqref="N27"/>
    </sheetView>
  </sheetViews>
  <sheetFormatPr baseColWidth="10" defaultRowHeight="14.25"/>
  <cols>
    <col min="1" max="1" width="15.875" customWidth="1"/>
    <col min="2" max="2" width="12.625" customWidth="1"/>
    <col min="3" max="3" width="11.75" customWidth="1"/>
  </cols>
  <sheetData>
    <row r="34" spans="1:2">
      <c r="A34" t="s">
        <v>110</v>
      </c>
      <c r="B34" t="s">
        <v>111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65863-3002-4385-964A-63C570D6D55A}">
  <dimension ref="A1:Q29"/>
  <sheetViews>
    <sheetView topLeftCell="A4" zoomScale="85" zoomScaleNormal="85" workbookViewId="0">
      <selection activeCell="J27" sqref="J27"/>
    </sheetView>
  </sheetViews>
  <sheetFormatPr baseColWidth="10" defaultRowHeight="14.25"/>
  <cols>
    <col min="1" max="1" width="27.875" bestFit="1" customWidth="1"/>
    <col min="5" max="5" width="19.25" customWidth="1"/>
    <col min="9" max="9" width="6.75" customWidth="1"/>
    <col min="12" max="12" width="11.25" customWidth="1"/>
    <col min="13" max="13" width="3.25" customWidth="1"/>
    <col min="17" max="17" width="5.25" customWidth="1"/>
  </cols>
  <sheetData>
    <row r="1" spans="1:17" ht="15">
      <c r="A1" s="1" t="s">
        <v>0</v>
      </c>
      <c r="D1" s="50" t="s">
        <v>89</v>
      </c>
      <c r="E1" s="51"/>
      <c r="F1" s="51"/>
      <c r="G1" s="51"/>
      <c r="H1" s="51"/>
      <c r="I1" s="51"/>
      <c r="J1" s="51"/>
      <c r="K1" s="51"/>
      <c r="L1" s="51"/>
      <c r="M1" s="51"/>
      <c r="N1" s="51"/>
      <c r="O1" s="52"/>
    </row>
    <row r="2" spans="1:17" ht="18">
      <c r="A2" s="21" t="s">
        <v>50</v>
      </c>
      <c r="D2" s="53"/>
      <c r="E2" s="54"/>
      <c r="F2" s="54"/>
      <c r="G2" s="54"/>
      <c r="H2" s="54"/>
      <c r="I2" s="54"/>
      <c r="J2" s="54"/>
      <c r="K2" s="54"/>
      <c r="L2" s="54"/>
      <c r="M2" s="54"/>
      <c r="N2" s="54"/>
      <c r="O2" s="55"/>
    </row>
    <row r="3" spans="1:17">
      <c r="A3" s="4"/>
    </row>
    <row r="4" spans="1:17" ht="18">
      <c r="A4" s="11" t="s">
        <v>37</v>
      </c>
      <c r="B4" s="35" t="s">
        <v>44</v>
      </c>
      <c r="C4" s="35"/>
      <c r="D4" s="35"/>
      <c r="E4" s="35"/>
      <c r="F4" s="35" t="s">
        <v>45</v>
      </c>
      <c r="G4" s="35"/>
      <c r="H4" s="35"/>
      <c r="I4" s="35"/>
      <c r="J4" s="35" t="s">
        <v>47</v>
      </c>
      <c r="K4" s="35"/>
      <c r="L4" s="35"/>
      <c r="M4" s="35"/>
      <c r="N4" s="35" t="s">
        <v>46</v>
      </c>
      <c r="O4" s="35"/>
      <c r="P4" s="35"/>
      <c r="Q4" s="35"/>
    </row>
    <row r="5" spans="1:17" ht="51" customHeight="1">
      <c r="A5" s="12" t="s">
        <v>8</v>
      </c>
      <c r="B5" s="36" t="s">
        <v>92</v>
      </c>
      <c r="C5" s="36"/>
      <c r="D5" s="36"/>
      <c r="E5" s="36"/>
      <c r="F5" s="36" t="s">
        <v>93</v>
      </c>
      <c r="G5" s="36"/>
      <c r="H5" s="36"/>
      <c r="I5" s="36"/>
      <c r="J5" s="37" t="s">
        <v>51</v>
      </c>
      <c r="K5" s="37"/>
      <c r="L5" s="37"/>
      <c r="M5" s="37"/>
      <c r="N5" s="37" t="s">
        <v>51</v>
      </c>
      <c r="O5" s="37"/>
      <c r="P5" s="37"/>
      <c r="Q5" s="37"/>
    </row>
    <row r="6" spans="1:17" ht="59.25" customHeight="1">
      <c r="A6" s="12" t="s">
        <v>42</v>
      </c>
      <c r="B6" s="36" t="s">
        <v>94</v>
      </c>
      <c r="C6" s="36"/>
      <c r="D6" s="36"/>
      <c r="E6" s="36"/>
      <c r="F6" s="36" t="s">
        <v>52</v>
      </c>
      <c r="G6" s="36"/>
      <c r="H6" s="36"/>
      <c r="I6" s="36"/>
      <c r="J6" s="37" t="s">
        <v>51</v>
      </c>
      <c r="K6" s="37"/>
      <c r="L6" s="37"/>
      <c r="M6" s="37"/>
      <c r="N6" s="37" t="s">
        <v>51</v>
      </c>
      <c r="O6" s="37"/>
      <c r="P6" s="37"/>
      <c r="Q6" s="37"/>
    </row>
    <row r="7" spans="1:17" ht="60" customHeight="1">
      <c r="A7" s="12" t="s">
        <v>9</v>
      </c>
      <c r="B7" s="36" t="s">
        <v>95</v>
      </c>
      <c r="C7" s="36"/>
      <c r="D7" s="36"/>
      <c r="E7" s="36"/>
      <c r="F7" s="36" t="s">
        <v>53</v>
      </c>
      <c r="G7" s="36"/>
      <c r="H7" s="36"/>
      <c r="I7" s="36"/>
      <c r="J7" s="36" t="s">
        <v>54</v>
      </c>
      <c r="K7" s="36"/>
      <c r="L7" s="36"/>
      <c r="M7" s="36"/>
      <c r="N7" s="37" t="s">
        <v>51</v>
      </c>
      <c r="O7" s="37"/>
      <c r="P7" s="37"/>
      <c r="Q7" s="37"/>
    </row>
    <row r="8" spans="1:17" ht="44.45" customHeight="1">
      <c r="A8" s="12" t="s">
        <v>10</v>
      </c>
      <c r="B8" s="36" t="s">
        <v>96</v>
      </c>
      <c r="C8" s="36"/>
      <c r="D8" s="36"/>
      <c r="E8" s="36"/>
      <c r="F8" s="36" t="s">
        <v>55</v>
      </c>
      <c r="G8" s="36"/>
      <c r="H8" s="36"/>
      <c r="I8" s="36"/>
      <c r="J8" s="37" t="s">
        <v>51</v>
      </c>
      <c r="K8" s="37"/>
      <c r="L8" s="37"/>
      <c r="M8" s="37"/>
      <c r="N8" s="37" t="s">
        <v>51</v>
      </c>
      <c r="O8" s="37"/>
      <c r="P8" s="37"/>
      <c r="Q8" s="37"/>
    </row>
    <row r="9" spans="1:17" ht="104.45" customHeight="1">
      <c r="A9" s="12" t="s">
        <v>11</v>
      </c>
      <c r="B9" s="38" t="s">
        <v>109</v>
      </c>
      <c r="C9" s="37"/>
      <c r="D9" s="37"/>
      <c r="E9" s="37"/>
      <c r="F9" s="37" t="s">
        <v>56</v>
      </c>
      <c r="G9" s="37"/>
      <c r="H9" s="37"/>
      <c r="I9" s="37"/>
      <c r="J9" s="42" t="s">
        <v>57</v>
      </c>
      <c r="K9" s="43"/>
      <c r="L9" s="43"/>
      <c r="M9" s="44"/>
      <c r="N9" s="41" t="s">
        <v>60</v>
      </c>
      <c r="O9" s="41"/>
      <c r="P9" s="41"/>
      <c r="Q9" s="41"/>
    </row>
    <row r="10" spans="1:17" ht="15">
      <c r="A10" s="12" t="s">
        <v>12</v>
      </c>
      <c r="B10" s="39" t="s">
        <v>97</v>
      </c>
      <c r="C10" s="39"/>
      <c r="D10" s="39"/>
      <c r="E10" s="39"/>
      <c r="F10" s="39" t="s">
        <v>58</v>
      </c>
      <c r="G10" s="39"/>
      <c r="H10" s="39"/>
      <c r="I10" s="39"/>
      <c r="J10" s="42" t="s">
        <v>57</v>
      </c>
      <c r="K10" s="43"/>
      <c r="L10" s="43"/>
      <c r="M10" s="44"/>
      <c r="N10" s="37" t="s">
        <v>51</v>
      </c>
      <c r="O10" s="37"/>
      <c r="P10" s="37"/>
      <c r="Q10" s="37"/>
    </row>
    <row r="11" spans="1:17" ht="73.5" customHeight="1">
      <c r="A11" s="12" t="s">
        <v>13</v>
      </c>
      <c r="B11" s="36" t="s">
        <v>98</v>
      </c>
      <c r="C11" s="36"/>
      <c r="D11" s="36"/>
      <c r="E11" s="36"/>
      <c r="F11" s="36" t="s">
        <v>59</v>
      </c>
      <c r="G11" s="36"/>
      <c r="H11" s="36"/>
      <c r="I11" s="36"/>
      <c r="J11" s="37" t="s">
        <v>51</v>
      </c>
      <c r="K11" s="37"/>
      <c r="L11" s="37"/>
      <c r="M11" s="37"/>
      <c r="N11" s="37" t="s">
        <v>51</v>
      </c>
      <c r="O11" s="37"/>
      <c r="P11" s="37"/>
      <c r="Q11" s="37"/>
    </row>
    <row r="12" spans="1:17" ht="42.6" customHeight="1">
      <c r="A12" s="12" t="s">
        <v>43</v>
      </c>
      <c r="B12" s="36" t="s">
        <v>99</v>
      </c>
      <c r="C12" s="36"/>
      <c r="D12" s="36"/>
      <c r="E12" s="36"/>
      <c r="F12" s="36" t="s">
        <v>61</v>
      </c>
      <c r="G12" s="36"/>
      <c r="H12" s="36"/>
      <c r="I12" s="36"/>
      <c r="J12" s="36" t="s">
        <v>62</v>
      </c>
      <c r="K12" s="36"/>
      <c r="L12" s="36"/>
      <c r="M12" s="36"/>
      <c r="N12" s="41" t="s">
        <v>63</v>
      </c>
      <c r="O12" s="41"/>
      <c r="P12" s="41"/>
      <c r="Q12" s="41"/>
    </row>
    <row r="13" spans="1:17" ht="66.75" customHeight="1">
      <c r="A13" s="12" t="s">
        <v>14</v>
      </c>
      <c r="B13" s="36" t="s">
        <v>100</v>
      </c>
      <c r="C13" s="36"/>
      <c r="D13" s="36"/>
      <c r="E13" s="36"/>
      <c r="F13" s="36" t="s">
        <v>64</v>
      </c>
      <c r="G13" s="36"/>
      <c r="H13" s="36"/>
      <c r="I13" s="36"/>
      <c r="J13" s="37" t="s">
        <v>51</v>
      </c>
      <c r="K13" s="37"/>
      <c r="L13" s="37"/>
      <c r="M13" s="37"/>
      <c r="N13" s="41" t="s">
        <v>65</v>
      </c>
      <c r="O13" s="41"/>
      <c r="P13" s="41"/>
      <c r="Q13" s="41"/>
    </row>
    <row r="14" spans="1:17" ht="6.6" customHeight="1">
      <c r="A14" s="15"/>
      <c r="B14" s="16"/>
      <c r="C14" s="16"/>
      <c r="D14" s="16"/>
      <c r="E14" s="16"/>
      <c r="F14" s="16"/>
      <c r="G14" s="16"/>
      <c r="H14" s="16"/>
      <c r="I14" s="16"/>
      <c r="J14" s="17"/>
      <c r="K14" s="17"/>
      <c r="L14" s="17"/>
      <c r="M14" s="17"/>
      <c r="N14" s="18"/>
      <c r="O14" s="18"/>
      <c r="P14" s="18"/>
      <c r="Q14" s="18"/>
    </row>
    <row r="15" spans="1:17" ht="30" customHeight="1">
      <c r="A15" s="13" t="s">
        <v>16</v>
      </c>
      <c r="B15" s="40" t="s">
        <v>101</v>
      </c>
      <c r="C15" s="40"/>
      <c r="D15" s="40"/>
      <c r="E15" s="40"/>
      <c r="F15" s="37" t="s">
        <v>66</v>
      </c>
      <c r="G15" s="37"/>
      <c r="H15" s="37"/>
      <c r="I15" s="37"/>
      <c r="J15" s="37" t="s">
        <v>51</v>
      </c>
      <c r="K15" s="37"/>
      <c r="L15" s="37"/>
      <c r="M15" s="37"/>
      <c r="N15" s="45" t="s">
        <v>67</v>
      </c>
      <c r="O15" s="45"/>
      <c r="P15" s="45"/>
      <c r="Q15" s="45"/>
    </row>
    <row r="16" spans="1:17" ht="42" customHeight="1">
      <c r="A16" s="13" t="s">
        <v>17</v>
      </c>
      <c r="B16" s="36" t="s">
        <v>102</v>
      </c>
      <c r="C16" s="36"/>
      <c r="D16" s="36"/>
      <c r="E16" s="36"/>
      <c r="F16" s="46" t="s">
        <v>51</v>
      </c>
      <c r="G16" s="47"/>
      <c r="H16" s="47"/>
      <c r="I16" s="48"/>
      <c r="J16" s="46" t="s">
        <v>68</v>
      </c>
      <c r="K16" s="47"/>
      <c r="L16" s="47"/>
      <c r="M16" s="48"/>
      <c r="N16" s="41" t="s">
        <v>69</v>
      </c>
      <c r="O16" s="41"/>
      <c r="P16" s="41"/>
      <c r="Q16" s="41"/>
    </row>
    <row r="17" spans="1:17" ht="36.6" customHeight="1">
      <c r="A17" s="13" t="s">
        <v>18</v>
      </c>
      <c r="B17" s="36" t="s">
        <v>70</v>
      </c>
      <c r="C17" s="36"/>
      <c r="D17" s="36"/>
      <c r="E17" s="36"/>
      <c r="F17" s="46" t="s">
        <v>51</v>
      </c>
      <c r="G17" s="47"/>
      <c r="H17" s="47"/>
      <c r="I17" s="48"/>
      <c r="J17" s="46" t="s">
        <v>51</v>
      </c>
      <c r="K17" s="47"/>
      <c r="L17" s="47"/>
      <c r="M17" s="48"/>
      <c r="N17" s="49" t="s">
        <v>71</v>
      </c>
      <c r="O17" s="49"/>
      <c r="P17" s="49"/>
      <c r="Q17" s="49"/>
    </row>
    <row r="18" spans="1:17" ht="6.6" customHeight="1">
      <c r="A18" s="15"/>
      <c r="B18" s="16"/>
      <c r="C18" s="16"/>
      <c r="D18" s="16"/>
      <c r="E18" s="16"/>
      <c r="F18" s="16"/>
      <c r="G18" s="16"/>
      <c r="H18" s="16"/>
      <c r="I18" s="16"/>
      <c r="J18" s="17"/>
      <c r="K18" s="17"/>
      <c r="L18" s="17"/>
      <c r="M18" s="17"/>
      <c r="N18" s="18"/>
      <c r="O18" s="18"/>
      <c r="P18" s="18"/>
      <c r="Q18" s="18"/>
    </row>
    <row r="19" spans="1:17" ht="34.5" customHeight="1">
      <c r="A19" s="14" t="s">
        <v>23</v>
      </c>
      <c r="B19" s="40" t="s">
        <v>103</v>
      </c>
      <c r="C19" s="40"/>
      <c r="D19" s="40"/>
      <c r="E19" s="40"/>
      <c r="F19" s="37" t="s">
        <v>72</v>
      </c>
      <c r="G19" s="37"/>
      <c r="H19" s="37"/>
      <c r="I19" s="37"/>
      <c r="J19" s="46" t="s">
        <v>51</v>
      </c>
      <c r="K19" s="47"/>
      <c r="L19" s="47"/>
      <c r="M19" s="48"/>
      <c r="N19" s="41" t="s">
        <v>73</v>
      </c>
      <c r="O19" s="41"/>
      <c r="P19" s="41"/>
      <c r="Q19" s="41"/>
    </row>
    <row r="20" spans="1:17" ht="44.1" customHeight="1">
      <c r="A20" s="14" t="s">
        <v>24</v>
      </c>
      <c r="B20" s="36" t="s">
        <v>104</v>
      </c>
      <c r="C20" s="36"/>
      <c r="D20" s="36"/>
      <c r="E20" s="36"/>
      <c r="F20" s="36" t="s">
        <v>74</v>
      </c>
      <c r="G20" s="36"/>
      <c r="H20" s="36"/>
      <c r="I20" s="36"/>
      <c r="J20" s="46" t="s">
        <v>51</v>
      </c>
      <c r="K20" s="47"/>
      <c r="L20" s="47"/>
      <c r="M20" s="48"/>
      <c r="N20" s="46" t="s">
        <v>51</v>
      </c>
      <c r="O20" s="47"/>
      <c r="P20" s="47"/>
      <c r="Q20" s="48"/>
    </row>
    <row r="21" spans="1:17" ht="30" customHeight="1">
      <c r="A21" s="14" t="s">
        <v>25</v>
      </c>
      <c r="B21" s="36" t="s">
        <v>105</v>
      </c>
      <c r="C21" s="36"/>
      <c r="D21" s="36"/>
      <c r="E21" s="36"/>
      <c r="F21" s="36" t="s">
        <v>75</v>
      </c>
      <c r="G21" s="37"/>
      <c r="H21" s="37"/>
      <c r="I21" s="37"/>
      <c r="J21" s="46" t="s">
        <v>51</v>
      </c>
      <c r="K21" s="47"/>
      <c r="L21" s="47"/>
      <c r="M21" s="48"/>
      <c r="N21" s="46" t="s">
        <v>51</v>
      </c>
      <c r="O21" s="47"/>
      <c r="P21" s="47"/>
      <c r="Q21" s="48"/>
    </row>
    <row r="22" spans="1:17" ht="33.950000000000003" customHeight="1">
      <c r="A22" s="7" t="s">
        <v>90</v>
      </c>
      <c r="B22" s="36" t="s">
        <v>106</v>
      </c>
      <c r="C22" s="36"/>
      <c r="D22" s="36"/>
      <c r="E22" s="36"/>
      <c r="F22" s="36" t="s">
        <v>82</v>
      </c>
      <c r="G22" s="37"/>
      <c r="H22" s="37"/>
      <c r="I22" s="37"/>
      <c r="J22" s="46" t="s">
        <v>51</v>
      </c>
      <c r="K22" s="47"/>
      <c r="L22" s="47"/>
      <c r="M22" s="48"/>
      <c r="N22" s="41" t="s">
        <v>91</v>
      </c>
      <c r="O22" s="41"/>
      <c r="P22" s="41"/>
      <c r="Q22" s="41"/>
    </row>
    <row r="23" spans="1:17" ht="6.6" customHeight="1">
      <c r="A23" s="15"/>
      <c r="B23" s="16"/>
      <c r="C23" s="16"/>
      <c r="D23" s="16"/>
      <c r="E23" s="16"/>
      <c r="F23" s="16"/>
      <c r="G23" s="16"/>
      <c r="H23" s="16"/>
      <c r="I23" s="16"/>
      <c r="J23" s="17"/>
      <c r="K23" s="17"/>
      <c r="L23" s="17"/>
      <c r="M23" s="17"/>
      <c r="N23" s="18"/>
      <c r="O23" s="18"/>
      <c r="P23" s="18"/>
      <c r="Q23" s="18"/>
    </row>
    <row r="24" spans="1:17" ht="43.5" customHeight="1">
      <c r="A24" s="19" t="s">
        <v>76</v>
      </c>
      <c r="B24" s="36" t="s">
        <v>107</v>
      </c>
      <c r="C24" s="36"/>
      <c r="D24" s="36"/>
      <c r="E24" s="36"/>
      <c r="F24" s="36" t="s">
        <v>78</v>
      </c>
      <c r="G24" s="36"/>
      <c r="H24" s="36"/>
      <c r="I24" s="36"/>
      <c r="J24" s="46" t="s">
        <v>51</v>
      </c>
      <c r="K24" s="47"/>
      <c r="L24" s="47"/>
      <c r="M24" s="48"/>
      <c r="N24" s="46" t="s">
        <v>51</v>
      </c>
      <c r="O24" s="47"/>
      <c r="P24" s="47"/>
      <c r="Q24" s="48"/>
    </row>
    <row r="25" spans="1:17" ht="38.25" customHeight="1">
      <c r="A25" s="19" t="s">
        <v>77</v>
      </c>
      <c r="B25" s="37" t="s">
        <v>79</v>
      </c>
      <c r="C25" s="37"/>
      <c r="D25" s="37"/>
      <c r="E25" s="37"/>
      <c r="F25" s="36" t="s">
        <v>80</v>
      </c>
      <c r="G25" s="36"/>
      <c r="H25" s="36"/>
      <c r="I25" s="36"/>
      <c r="J25" s="46" t="s">
        <v>51</v>
      </c>
      <c r="K25" s="47"/>
      <c r="L25" s="47"/>
      <c r="M25" s="48"/>
      <c r="N25" s="46" t="s">
        <v>51</v>
      </c>
      <c r="O25" s="47"/>
      <c r="P25" s="47"/>
      <c r="Q25" s="48"/>
    </row>
    <row r="26" spans="1:17" ht="8.4499999999999993" customHeight="1">
      <c r="A26" s="8"/>
    </row>
    <row r="27" spans="1:17" ht="20.25">
      <c r="A27" s="8"/>
      <c r="B27" s="35" t="s">
        <v>48</v>
      </c>
      <c r="C27" s="35"/>
      <c r="D27" s="35"/>
      <c r="E27" s="35"/>
      <c r="F27" s="35" t="s">
        <v>49</v>
      </c>
      <c r="G27" s="35"/>
      <c r="H27" s="35"/>
      <c r="I27" s="35"/>
    </row>
    <row r="28" spans="1:17" ht="15">
      <c r="A28" s="9" t="s">
        <v>27</v>
      </c>
      <c r="B28" s="56" t="s">
        <v>108</v>
      </c>
      <c r="C28" s="57"/>
      <c r="D28" s="57"/>
      <c r="E28" s="57"/>
      <c r="F28" s="57"/>
      <c r="G28" s="57"/>
      <c r="H28" s="57"/>
      <c r="I28" s="58"/>
    </row>
    <row r="29" spans="1:17" ht="15">
      <c r="A29" s="9" t="s">
        <v>28</v>
      </c>
      <c r="B29" s="56" t="s">
        <v>83</v>
      </c>
      <c r="C29" s="57"/>
      <c r="D29" s="57"/>
      <c r="E29" s="57"/>
      <c r="F29" s="57"/>
      <c r="G29" s="57"/>
      <c r="H29" s="57"/>
      <c r="I29" s="58"/>
    </row>
  </sheetData>
  <mergeCells count="81">
    <mergeCell ref="B29:I29"/>
    <mergeCell ref="B22:E22"/>
    <mergeCell ref="F22:I22"/>
    <mergeCell ref="J22:M22"/>
    <mergeCell ref="N22:Q22"/>
    <mergeCell ref="B28:I28"/>
    <mergeCell ref="D1:O2"/>
    <mergeCell ref="F25:I25"/>
    <mergeCell ref="J25:M25"/>
    <mergeCell ref="N25:Q25"/>
    <mergeCell ref="B27:E27"/>
    <mergeCell ref="F27:I27"/>
    <mergeCell ref="J21:M21"/>
    <mergeCell ref="N21:Q21"/>
    <mergeCell ref="F24:I24"/>
    <mergeCell ref="J24:M24"/>
    <mergeCell ref="N24:Q24"/>
    <mergeCell ref="F19:I19"/>
    <mergeCell ref="J19:M19"/>
    <mergeCell ref="N19:Q19"/>
    <mergeCell ref="F21:I21"/>
    <mergeCell ref="J20:M20"/>
    <mergeCell ref="N20:Q20"/>
    <mergeCell ref="F20:I20"/>
    <mergeCell ref="F16:I16"/>
    <mergeCell ref="J16:M16"/>
    <mergeCell ref="N16:Q16"/>
    <mergeCell ref="F17:I17"/>
    <mergeCell ref="J17:M17"/>
    <mergeCell ref="N17:Q17"/>
    <mergeCell ref="N12:Q12"/>
    <mergeCell ref="F13:I13"/>
    <mergeCell ref="J13:M13"/>
    <mergeCell ref="N13:Q13"/>
    <mergeCell ref="F15:I15"/>
    <mergeCell ref="J15:M15"/>
    <mergeCell ref="N15:Q15"/>
    <mergeCell ref="J12:M12"/>
    <mergeCell ref="N9:Q9"/>
    <mergeCell ref="F10:I10"/>
    <mergeCell ref="J10:M10"/>
    <mergeCell ref="N10:Q10"/>
    <mergeCell ref="F11:I11"/>
    <mergeCell ref="J11:M11"/>
    <mergeCell ref="N11:Q11"/>
    <mergeCell ref="J9:M9"/>
    <mergeCell ref="N6:Q6"/>
    <mergeCell ref="F7:I7"/>
    <mergeCell ref="J7:M7"/>
    <mergeCell ref="N7:Q7"/>
    <mergeCell ref="F8:I8"/>
    <mergeCell ref="J8:M8"/>
    <mergeCell ref="N8:Q8"/>
    <mergeCell ref="J6:M6"/>
    <mergeCell ref="B20:E20"/>
    <mergeCell ref="B21:E21"/>
    <mergeCell ref="B24:E24"/>
    <mergeCell ref="B25:E25"/>
    <mergeCell ref="F6:I6"/>
    <mergeCell ref="F9:I9"/>
    <mergeCell ref="F12:I12"/>
    <mergeCell ref="B12:E12"/>
    <mergeCell ref="B13:E13"/>
    <mergeCell ref="B15:E15"/>
    <mergeCell ref="B16:E16"/>
    <mergeCell ref="B17:E17"/>
    <mergeCell ref="B19:E19"/>
    <mergeCell ref="B6:E6"/>
    <mergeCell ref="B7:E7"/>
    <mergeCell ref="B8:E8"/>
    <mergeCell ref="B9:E9"/>
    <mergeCell ref="B10:E10"/>
    <mergeCell ref="B11:E11"/>
    <mergeCell ref="B4:E4"/>
    <mergeCell ref="F4:I4"/>
    <mergeCell ref="N4:Q4"/>
    <mergeCell ref="J4:M4"/>
    <mergeCell ref="B5:E5"/>
    <mergeCell ref="F5:I5"/>
    <mergeCell ref="J5:M5"/>
    <mergeCell ref="N5:Q5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F71E1-5D49-41A7-A18C-1041DF492230}">
  <dimension ref="A1:O23"/>
  <sheetViews>
    <sheetView workbookViewId="0">
      <selection activeCell="D27" sqref="D27"/>
    </sheetView>
  </sheetViews>
  <sheetFormatPr baseColWidth="10" defaultRowHeight="14.25"/>
  <cols>
    <col min="2" max="2" width="31.875" customWidth="1"/>
    <col min="3" max="3" width="7.625" style="2" customWidth="1"/>
    <col min="4" max="4" width="7.625" style="30" customWidth="1"/>
    <col min="5" max="7" width="7.625" style="2" customWidth="1"/>
    <col min="8" max="8" width="7.875" style="2" customWidth="1"/>
    <col min="9" max="9" width="7.625" style="2" customWidth="1"/>
    <col min="10" max="10" width="8.25" style="2" customWidth="1"/>
    <col min="11" max="12" width="7.625" style="2" customWidth="1"/>
    <col min="13" max="13" width="10" customWidth="1"/>
    <col min="14" max="14" width="13.875" customWidth="1"/>
    <col min="15" max="15" width="6.375" customWidth="1"/>
  </cols>
  <sheetData>
    <row r="1" spans="1:15" ht="15">
      <c r="A1" s="62" t="s">
        <v>112</v>
      </c>
      <c r="B1" s="63" t="s">
        <v>113</v>
      </c>
      <c r="C1" s="59">
        <v>36</v>
      </c>
      <c r="D1" s="60"/>
      <c r="E1" s="59">
        <v>37</v>
      </c>
      <c r="F1" s="60"/>
      <c r="G1" s="59">
        <v>38</v>
      </c>
      <c r="H1" s="60"/>
      <c r="I1" s="59">
        <v>39</v>
      </c>
      <c r="J1" s="60"/>
      <c r="K1" s="59">
        <v>40</v>
      </c>
      <c r="L1" s="60"/>
      <c r="M1" s="23" t="s">
        <v>114</v>
      </c>
      <c r="N1" s="23" t="s">
        <v>115</v>
      </c>
      <c r="O1" s="23" t="s">
        <v>31</v>
      </c>
    </row>
    <row r="2" spans="1:15" ht="15">
      <c r="A2" s="62"/>
      <c r="B2" s="63"/>
      <c r="C2" s="23" t="s">
        <v>116</v>
      </c>
      <c r="D2" s="23" t="s">
        <v>117</v>
      </c>
      <c r="E2" s="23" t="s">
        <v>118</v>
      </c>
      <c r="F2" s="23" t="s">
        <v>119</v>
      </c>
      <c r="G2" s="23" t="s">
        <v>118</v>
      </c>
      <c r="H2" s="23" t="s">
        <v>119</v>
      </c>
      <c r="I2" s="23" t="s">
        <v>118</v>
      </c>
      <c r="J2" s="23" t="s">
        <v>119</v>
      </c>
      <c r="K2" s="23" t="s">
        <v>118</v>
      </c>
      <c r="L2" s="23" t="s">
        <v>119</v>
      </c>
      <c r="M2" s="23" t="s">
        <v>120</v>
      </c>
      <c r="N2" s="23" t="s">
        <v>121</v>
      </c>
      <c r="O2" s="23"/>
    </row>
    <row r="3" spans="1:15" ht="30">
      <c r="A3" s="24">
        <v>1549</v>
      </c>
      <c r="B3" s="24" t="s">
        <v>122</v>
      </c>
      <c r="C3" s="22">
        <f>COUNTIFS([1]Consolidé!E:E,[1]BASE!A3,[1]Consolidé!B:B,[1]BASE!$C$1)</f>
        <v>2</v>
      </c>
      <c r="D3" s="25">
        <f>IFERROR(AVERAGEIFS([1]Consolidé!Q:Q,[1]Consolidé!B:B, $C$1,[1]Consolidé!E:E,[1]BASE!A3),"")</f>
        <v>1</v>
      </c>
      <c r="E3" s="22">
        <f>COUNTIFS([1]Consolidé!E:E,[1]BASE!A3,[1]Consolidé!B:B,[1]BASE!$E$1)</f>
        <v>2</v>
      </c>
      <c r="F3" s="25">
        <f>IFERROR(AVERAGEIFS([1]Consolidé!Q:Q,[1]Consolidé!B:B, $E$1,[1]Consolidé!E:E,[1]BASE!A3),"")</f>
        <v>1</v>
      </c>
      <c r="G3" s="22">
        <f>COUNTIFS([1]Consolidé!E:E,[1]BASE!A3,[1]Consolidé!B:B,[1]BASE!$G$1)</f>
        <v>0</v>
      </c>
      <c r="H3" s="25" t="str">
        <f>IFERROR(AVERAGEIFS([1]Consolidé!Q:Q,[1]Consolidé!B:B,[1]BASE!$G$1,[1]Consolidé!E:E,[1]BASE!A3),"")</f>
        <v/>
      </c>
      <c r="I3" s="22">
        <f>COUNTIFS([1]Consolidé!E:E,[1]BASE!A3,[1]Consolidé!B:B,[1]BASE!$I$1)</f>
        <v>0</v>
      </c>
      <c r="J3" s="25" t="str">
        <f>IFERROR(AVERAGEIFS([1]Consolidé!Q:Q,[1]Consolidé!B:B,[1]BASE!$I$1,[1]Consolidé!E:E,[1]BASE!A3),"")</f>
        <v/>
      </c>
      <c r="K3" s="22">
        <f>COUNTIFS([1]Consolidé!E:E,[1]BASE!A3,[1]Consolidé!B:B,[1]BASE!$K$1)</f>
        <v>0</v>
      </c>
      <c r="L3" s="25" t="str">
        <f>IFERROR(AVERAGEIFS([1]Consolidé!Q:Q,[1]Consolidé!B:B,[1]BASE!$K$1,[1]Consolidé!E:E,[1]BASE!A3),"")</f>
        <v/>
      </c>
      <c r="M3" s="22">
        <f t="shared" ref="M3:M15" si="0">SUM(C3,E3,G3,I3,K3)</f>
        <v>4</v>
      </c>
      <c r="N3" s="26">
        <f>AVERAGEIFS([1]Consolidé!Q:Q,[1]Consolidé!E:E,[1]BASE!A3)</f>
        <v>1</v>
      </c>
      <c r="O3" s="22">
        <f>COUNTIFS([1]Consolidé!E:E,[1]BASE!A3,[1]Consolidé!BQ:BQ,"OUI")</f>
        <v>0</v>
      </c>
    </row>
    <row r="4" spans="1:15" ht="15">
      <c r="A4" s="24">
        <v>1584</v>
      </c>
      <c r="B4" s="24" t="s">
        <v>123</v>
      </c>
      <c r="C4" s="22">
        <f>COUNTIFS([1]Consolidé!E:E,[1]BASE!A4,[1]Consolidé!B:B,[1]BASE!$C$1)</f>
        <v>2</v>
      </c>
      <c r="D4" s="25">
        <f>IFERROR(AVERAGEIFS([1]Consolidé!Q:Q,[1]Consolidé!B:B, $C$1,[1]Consolidé!E:E,[1]BASE!A4),"")</f>
        <v>1</v>
      </c>
      <c r="E4" s="22">
        <f>COUNTIFS([1]Consolidé!E:E,[1]BASE!A4,[1]Consolidé!B:B,[1]BASE!$E$1)</f>
        <v>2</v>
      </c>
      <c r="F4" s="25">
        <f>IFERROR(AVERAGEIFS([1]Consolidé!Q:Q,[1]Consolidé!B:B, $E$1,[1]Consolidé!E:E,[1]BASE!A4),"")</f>
        <v>0.94117647058823528</v>
      </c>
      <c r="G4" s="22">
        <f>COUNTIFS([1]Consolidé!E:E,[1]BASE!A4,[1]Consolidé!B:B,[1]BASE!$G$1)</f>
        <v>0</v>
      </c>
      <c r="H4" s="25" t="str">
        <f>IFERROR(AVERAGEIFS([1]Consolidé!Q:Q,[1]Consolidé!B:B,[1]BASE!$G$1,[1]Consolidé!E:E,[1]BASE!A4),"")</f>
        <v/>
      </c>
      <c r="I4" s="22">
        <f>COUNTIFS([1]Consolidé!E:E,[1]BASE!A4,[1]Consolidé!B:B,[1]BASE!$I$1)</f>
        <v>0</v>
      </c>
      <c r="J4" s="25" t="str">
        <f>IFERROR(AVERAGEIFS([1]Consolidé!Q:Q,[1]Consolidé!B:B,[1]BASE!$I$1,[1]Consolidé!E:E,[1]BASE!A4),"")</f>
        <v/>
      </c>
      <c r="K4" s="22">
        <f>COUNTIFS([1]Consolidé!E:E,[1]BASE!A4,[1]Consolidé!B:B,[1]BASE!$K$1)</f>
        <v>0</v>
      </c>
      <c r="L4" s="25" t="str">
        <f>IFERROR(AVERAGEIFS([1]Consolidé!Q:Q,[1]Consolidé!B:B,[1]BASE!$K$1,[1]Consolidé!E:E,[1]BASE!A4),"")</f>
        <v/>
      </c>
      <c r="M4" s="22">
        <f t="shared" si="0"/>
        <v>4</v>
      </c>
      <c r="N4" s="26">
        <f>AVERAGEIFS([1]Consolidé!Q:Q,[1]Consolidé!E:E,[1]BASE!A4)</f>
        <v>0.97058823529411764</v>
      </c>
      <c r="O4" s="22">
        <f>COUNTIFS([1]Consolidé!E:E,[1]BASE!A4,[1]Consolidé!BQ:BQ,"OUI")</f>
        <v>0</v>
      </c>
    </row>
    <row r="5" spans="1:15" ht="15">
      <c r="A5" s="24">
        <v>1539</v>
      </c>
      <c r="B5" s="27" t="s">
        <v>124</v>
      </c>
      <c r="C5" s="22">
        <f>COUNTIFS([1]Consolidé!E:E,[1]BASE!A5,[1]Consolidé!B:B,[1]BASE!$C$1)</f>
        <v>2</v>
      </c>
      <c r="D5" s="25">
        <f>IFERROR(AVERAGEIFS([1]Consolidé!Q:Q,[1]Consolidé!B:B, $C$1,[1]Consolidé!E:E,[1]BASE!A5),"")</f>
        <v>1</v>
      </c>
      <c r="E5" s="22">
        <f>COUNTIFS([1]Consolidé!E:E,[1]BASE!A5,[1]Consolidé!B:B,[1]BASE!$E$1)</f>
        <v>2</v>
      </c>
      <c r="F5" s="25">
        <f>IFERROR(AVERAGEIFS([1]Consolidé!Q:Q,[1]Consolidé!B:B, $E$1,[1]Consolidé!E:E,[1]BASE!A5),"")</f>
        <v>0.94117647058823528</v>
      </c>
      <c r="G5" s="22">
        <f>COUNTIFS([1]Consolidé!E:E,[1]BASE!A5,[1]Consolidé!B:B,[1]BASE!$G$1)</f>
        <v>0</v>
      </c>
      <c r="H5" s="25" t="str">
        <f>IFERROR(AVERAGEIFS([1]Consolidé!Q:Q,[1]Consolidé!B:B,[1]BASE!$G$1,[1]Consolidé!E:E,[1]BASE!A5),"")</f>
        <v/>
      </c>
      <c r="I5" s="22">
        <f>COUNTIFS([1]Consolidé!E:E,[1]BASE!A5,[1]Consolidé!B:B,[1]BASE!$I$1)</f>
        <v>0</v>
      </c>
      <c r="J5" s="25" t="str">
        <f>IFERROR(AVERAGEIFS([1]Consolidé!Q:Q,[1]Consolidé!B:B,[1]BASE!$I$1,[1]Consolidé!E:E,[1]BASE!A5),"")</f>
        <v/>
      </c>
      <c r="K5" s="22">
        <f>COUNTIFS([1]Consolidé!E:E,[1]BASE!A5,[1]Consolidé!B:B,[1]BASE!$K$1)</f>
        <v>0</v>
      </c>
      <c r="L5" s="25" t="str">
        <f>IFERROR(AVERAGEIFS([1]Consolidé!Q:Q,[1]Consolidé!B:B,[1]BASE!$K$1,[1]Consolidé!E:E,[1]BASE!A5),"")</f>
        <v/>
      </c>
      <c r="M5" s="22">
        <f t="shared" si="0"/>
        <v>4</v>
      </c>
      <c r="N5" s="26">
        <f>AVERAGEIFS([1]Consolidé!Q:Q,[1]Consolidé!E:E,[1]BASE!A5)</f>
        <v>0.97058823529411764</v>
      </c>
      <c r="O5" s="22">
        <f>COUNTIFS([1]Consolidé!E:E,[1]BASE!A5,[1]Consolidé!BQ:BQ,"OUI")</f>
        <v>0</v>
      </c>
    </row>
    <row r="6" spans="1:15" ht="27">
      <c r="A6" s="24">
        <v>1055</v>
      </c>
      <c r="B6" s="27" t="s">
        <v>125</v>
      </c>
      <c r="C6" s="22">
        <f>COUNTIFS([1]Consolidé!E:E,[1]BASE!A6,[1]Consolidé!B:B,[1]BASE!$C$1)</f>
        <v>2</v>
      </c>
      <c r="D6" s="25">
        <f>IFERROR(AVERAGEIFS([1]Consolidé!Q:Q,[1]Consolidé!B:B, $C$1,[1]Consolidé!E:E,[1]BASE!A6),"")</f>
        <v>0.97058823529411764</v>
      </c>
      <c r="E6" s="22">
        <f>COUNTIFS([1]Consolidé!E:E,[1]BASE!A6,[1]Consolidé!B:B,[1]BASE!$E$1)</f>
        <v>2</v>
      </c>
      <c r="F6" s="25">
        <f>IFERROR(AVERAGEIFS([1]Consolidé!Q:Q,[1]Consolidé!B:B, $E$1,[1]Consolidé!E:E,[1]BASE!A6),"")</f>
        <v>1</v>
      </c>
      <c r="G6" s="22">
        <f>COUNTIFS([1]Consolidé!E:E,[1]BASE!A6,[1]Consolidé!B:B,[1]BASE!$G$1)</f>
        <v>0</v>
      </c>
      <c r="H6" s="25" t="str">
        <f>IFERROR(AVERAGEIFS([1]Consolidé!Q:Q,[1]Consolidé!B:B,[1]BASE!$G$1,[1]Consolidé!E:E,[1]BASE!A6),"")</f>
        <v/>
      </c>
      <c r="I6" s="22">
        <f>COUNTIFS([1]Consolidé!E:E,[1]BASE!A6,[1]Consolidé!B:B,[1]BASE!$I$1)</f>
        <v>0</v>
      </c>
      <c r="J6" s="25" t="str">
        <f>IFERROR(AVERAGEIFS([1]Consolidé!Q:Q,[1]Consolidé!B:B,[1]BASE!$I$1,[1]Consolidé!E:E,[1]BASE!A6),"")</f>
        <v/>
      </c>
      <c r="K6" s="22">
        <f>COUNTIFS([1]Consolidé!E:E,[1]BASE!A6,[1]Consolidé!B:B,[1]BASE!$K$1)</f>
        <v>0</v>
      </c>
      <c r="L6" s="25" t="str">
        <f>IFERROR(AVERAGEIFS([1]Consolidé!Q:Q,[1]Consolidé!B:B,[1]BASE!$K$1,[1]Consolidé!E:E,[1]BASE!A6),"")</f>
        <v/>
      </c>
      <c r="M6" s="22">
        <f t="shared" si="0"/>
        <v>4</v>
      </c>
      <c r="N6" s="26">
        <f>AVERAGEIFS([1]Consolidé!Q:Q,[1]Consolidé!E:E,[1]BASE!A6)</f>
        <v>0.98529411764705888</v>
      </c>
      <c r="O6" s="22">
        <f>COUNTIFS([1]Consolidé!E:E,[1]BASE!A6,[1]Consolidé!BQ:BQ,"OUI")</f>
        <v>0</v>
      </c>
    </row>
    <row r="7" spans="1:15">
      <c r="A7" s="28">
        <v>1888</v>
      </c>
      <c r="B7" s="27" t="s">
        <v>126</v>
      </c>
      <c r="C7" s="22">
        <f>COUNTIFS([1]Consolidé!E:E,[1]BASE!A7,[1]Consolidé!B:B,[1]BASE!$C$1)</f>
        <v>2</v>
      </c>
      <c r="D7" s="25">
        <f>IFERROR(AVERAGEIFS([1]Consolidé!Q:Q,[1]Consolidé!B:B, $C$1,[1]Consolidé!E:E,[1]BASE!A7),"")</f>
        <v>0.94117647058823528</v>
      </c>
      <c r="E7" s="22">
        <f>COUNTIFS([1]Consolidé!E:E,[1]BASE!A7,[1]Consolidé!B:B,[1]BASE!$E$1)</f>
        <v>2</v>
      </c>
      <c r="F7" s="25">
        <f>IFERROR(AVERAGEIFS([1]Consolidé!Q:Q,[1]Consolidé!B:B, $E$1,[1]Consolidé!E:E,[1]BASE!A7),"")</f>
        <v>1</v>
      </c>
      <c r="G7" s="22">
        <f>COUNTIFS([1]Consolidé!E:E,[1]BASE!A7,[1]Consolidé!B:B,[1]BASE!$G$1)</f>
        <v>0</v>
      </c>
      <c r="H7" s="25" t="str">
        <f>IFERROR(AVERAGEIFS([1]Consolidé!Q:Q,[1]Consolidé!B:B,[1]BASE!$G$1,[1]Consolidé!E:E,[1]BASE!A7),"")</f>
        <v/>
      </c>
      <c r="I7" s="22">
        <f>COUNTIFS([1]Consolidé!E:E,[1]BASE!A7,[1]Consolidé!B:B,[1]BASE!$I$1)</f>
        <v>0</v>
      </c>
      <c r="J7" s="25" t="str">
        <f>IFERROR(AVERAGEIFS([1]Consolidé!Q:Q,[1]Consolidé!B:B,[1]BASE!$I$1,[1]Consolidé!E:E,[1]BASE!A7),"")</f>
        <v/>
      </c>
      <c r="K7" s="22">
        <f>COUNTIFS([1]Consolidé!E:E,[1]BASE!A7,[1]Consolidé!B:B,[1]BASE!$K$1)</f>
        <v>0</v>
      </c>
      <c r="L7" s="25" t="str">
        <f>IFERROR(AVERAGEIFS([1]Consolidé!Q:Q,[1]Consolidé!B:B,[1]BASE!$K$1,[1]Consolidé!E:E,[1]BASE!A7),"")</f>
        <v/>
      </c>
      <c r="M7" s="22">
        <f t="shared" si="0"/>
        <v>4</v>
      </c>
      <c r="N7" s="26">
        <f>AVERAGEIFS([1]Consolidé!Q:Q,[1]Consolidé!E:E,[1]BASE!A7)</f>
        <v>0.97058823529411764</v>
      </c>
      <c r="O7" s="22">
        <f>COUNTIFS([1]Consolidé!E:E,[1]BASE!A7,[1]Consolidé!BQ:BQ,"OUI")</f>
        <v>0</v>
      </c>
    </row>
    <row r="8" spans="1:15" ht="15">
      <c r="A8" s="24">
        <v>1925</v>
      </c>
      <c r="B8" s="27" t="s">
        <v>127</v>
      </c>
      <c r="C8" s="22">
        <f>COUNTIFS([1]Consolidé!E:E,[1]BASE!A8,[1]Consolidé!B:B,[1]BASE!$C$1)</f>
        <v>2</v>
      </c>
      <c r="D8" s="25">
        <f>IFERROR(AVERAGEIFS([1]Consolidé!Q:Q,[1]Consolidé!B:B, $C$1,[1]Consolidé!E:E,[1]BASE!A8),"")</f>
        <v>1</v>
      </c>
      <c r="E8" s="22">
        <f>COUNTIFS([1]Consolidé!E:E,[1]BASE!A8,[1]Consolidé!B:B,[1]BASE!$E$1)</f>
        <v>2</v>
      </c>
      <c r="F8" s="25">
        <f>IFERROR(AVERAGEIFS([1]Consolidé!Q:Q,[1]Consolidé!B:B, $E$1,[1]Consolidé!E:E,[1]BASE!A8),"")</f>
        <v>0.94117647058823528</v>
      </c>
      <c r="G8" s="22">
        <f>COUNTIFS([1]Consolidé!E:E,[1]BASE!A8,[1]Consolidé!B:B,[1]BASE!$G$1)</f>
        <v>0</v>
      </c>
      <c r="H8" s="25" t="str">
        <f>IFERROR(AVERAGEIFS([1]Consolidé!Q:Q,[1]Consolidé!B:B,[1]BASE!$G$1,[1]Consolidé!E:E,[1]BASE!A8),"")</f>
        <v/>
      </c>
      <c r="I8" s="22">
        <f>COUNTIFS([1]Consolidé!E:E,[1]BASE!A8,[1]Consolidé!B:B,[1]BASE!$I$1)</f>
        <v>0</v>
      </c>
      <c r="J8" s="25" t="str">
        <f>IFERROR(AVERAGEIFS([1]Consolidé!Q:Q,[1]Consolidé!B:B,[1]BASE!$I$1,[1]Consolidé!E:E,[1]BASE!A8),"")</f>
        <v/>
      </c>
      <c r="K8" s="22">
        <f>COUNTIFS([1]Consolidé!E:E,[1]BASE!A8,[1]Consolidé!B:B,[1]BASE!$K$1)</f>
        <v>0</v>
      </c>
      <c r="L8" s="25" t="str">
        <f>IFERROR(AVERAGEIFS([1]Consolidé!U:U,[1]Consolidé!F:F,[1]BASE!$G$1,[1]Consolidé!I:I,[1]BASE!E8),"")</f>
        <v/>
      </c>
      <c r="M8" s="22">
        <f t="shared" si="0"/>
        <v>4</v>
      </c>
      <c r="N8" s="26">
        <f>AVERAGEIFS([1]Consolidé!Q:Q,[1]Consolidé!E:E,[1]BASE!A8)</f>
        <v>0.97058823529411764</v>
      </c>
      <c r="O8" s="22"/>
    </row>
    <row r="9" spans="1:15" ht="27">
      <c r="A9" s="24">
        <v>1331</v>
      </c>
      <c r="B9" s="27" t="s">
        <v>128</v>
      </c>
      <c r="C9" s="22">
        <f>COUNTIFS([1]Consolidé!E:E,[1]BASE!A9,[1]Consolidé!B:B,[1]BASE!$C$1)</f>
        <v>2</v>
      </c>
      <c r="D9" s="25">
        <f>IFERROR(AVERAGEIFS([1]Consolidé!Q:Q,[1]Consolidé!B:B, $C$1,[1]Consolidé!E:E,[1]BASE!A9),"")</f>
        <v>1</v>
      </c>
      <c r="E9" s="22">
        <f>COUNTIFS([1]Consolidé!E:E,[1]BASE!A9,[1]Consolidé!B:B,[1]BASE!$E$1)</f>
        <v>2</v>
      </c>
      <c r="F9" s="25">
        <f>IFERROR(AVERAGEIFS([1]Consolidé!Q:Q,[1]Consolidé!B:B, $E$1,[1]Consolidé!E:E,[1]BASE!A9),"")</f>
        <v>1</v>
      </c>
      <c r="G9" s="22">
        <f>COUNTIFS([1]Consolidé!E:E,[1]BASE!A9,[1]Consolidé!B:B,[1]BASE!$G$1)</f>
        <v>0</v>
      </c>
      <c r="H9" s="25" t="str">
        <f>IFERROR(AVERAGEIFS([1]Consolidé!Q:Q,[1]Consolidé!B:B,[1]BASE!$G$1,[1]Consolidé!E:E,[1]BASE!A9),"")</f>
        <v/>
      </c>
      <c r="I9" s="22">
        <f>COUNTIFS([1]Consolidé!E:E,[1]BASE!A9,[1]Consolidé!B:B,[1]BASE!$I$1)</f>
        <v>0</v>
      </c>
      <c r="J9" s="25" t="str">
        <f>IFERROR(AVERAGEIFS([1]Consolidé!Q:Q,[1]Consolidé!B:B,[1]BASE!$I$1,[1]Consolidé!E:E,[1]BASE!A9),"")</f>
        <v/>
      </c>
      <c r="K9" s="22">
        <f>COUNTIFS([1]Consolidé!E:E,[1]BASE!A9,[1]Consolidé!B:B,[1]BASE!$K$1)</f>
        <v>0</v>
      </c>
      <c r="L9" s="25" t="str">
        <f>IFERROR(AVERAGEIFS([1]Consolidé!U:U,[1]Consolidé!F:F,[1]BASE!$G$1,[1]Consolidé!I:I,[1]BASE!E9),"")</f>
        <v/>
      </c>
      <c r="M9" s="22">
        <f t="shared" si="0"/>
        <v>4</v>
      </c>
      <c r="N9" s="26">
        <f>AVERAGEIFS([1]Consolidé!Q:Q,[1]Consolidé!E:E,[1]BASE!A9)</f>
        <v>1</v>
      </c>
      <c r="O9" s="22">
        <f>COUNTIFS([1]Consolidé!E:E,[1]BASE!A9,[1]Consolidé!BQ:BQ,"OUI")</f>
        <v>0</v>
      </c>
    </row>
    <row r="10" spans="1:15" ht="15">
      <c r="A10" s="24">
        <v>1348</v>
      </c>
      <c r="B10" s="24" t="s">
        <v>129</v>
      </c>
      <c r="C10" s="22">
        <f>COUNTIFS([1]Consolidé!E:E,[1]BASE!A10,[1]Consolidé!B:B,[1]BASE!$C$1)</f>
        <v>2</v>
      </c>
      <c r="D10" s="25">
        <f>IFERROR(AVERAGEIFS([1]Consolidé!Q:Q,[1]Consolidé!B:B, $C$1,[1]Consolidé!E:E,[1]BASE!A10),"")</f>
        <v>0.97058823529411764</v>
      </c>
      <c r="E10" s="22">
        <f>COUNTIFS([1]Consolidé!E:E,[1]BASE!#REF!,[1]Consolidé!B:B,[1]BASE!$E$1)</f>
        <v>0</v>
      </c>
      <c r="F10" s="29" t="str">
        <f>IFERROR(AVERAGEIFS([1]Consolidé!Q:Q,[1]Consolidé!B:B, $E$1,[1]Consolidé!E:E,[1]BASE!#REF!),"")</f>
        <v/>
      </c>
      <c r="G10" s="22">
        <f>COUNTIFS([1]Consolidé!E:E,[1]BASE!#REF!,[1]Consolidé!B:B,[1]BASE!$G$1)</f>
        <v>0</v>
      </c>
      <c r="H10" s="25" t="str">
        <f>IFERROR(AVERAGEIFS([1]Consolidé!Q:Q,[1]Consolidé!B:B,[1]BASE!$G$1,[1]Consolidé!E:E,[1]BASE!#REF!),"")</f>
        <v/>
      </c>
      <c r="I10" s="22">
        <f>COUNTIFS([1]Consolidé!E:E,[1]BASE!#REF!,[1]Consolidé!B:B,[1]BASE!$I$1)</f>
        <v>0</v>
      </c>
      <c r="J10" s="25" t="str">
        <f>IFERROR(AVERAGEIFS([1]Consolidé!Q:Q,[1]Consolidé!B:B,[1]BASE!$I$1,[1]Consolidé!E:E,[1]BASE!A10),"")</f>
        <v/>
      </c>
      <c r="K10" s="22">
        <f>COUNTIFS([1]Consolidé!E:E,[1]BASE!#REF!,[1]Consolidé!B:B,[1]BASE!$K$1)</f>
        <v>0</v>
      </c>
      <c r="L10" s="25" t="str">
        <f>IFERROR(AVERAGEIFS([1]Consolidé!Q:Q,[1]Consolidé!B:B,[1]BASE!$K$1,[1]Consolidé!E:E,[1]BASE!#REF!),"")</f>
        <v/>
      </c>
      <c r="M10" s="22">
        <f t="shared" si="0"/>
        <v>2</v>
      </c>
      <c r="N10" s="26" t="e">
        <f>AVERAGEIFS([1]Consolidé!Q:Q,[1]Consolidé!E:E,[1]BASE!#REF!)</f>
        <v>#DIV/0!</v>
      </c>
      <c r="O10" s="22">
        <f>COUNTIFS([1]Consolidé!E:E,[1]BASE!#REF!,[1]Consolidé!BQ:BQ,"OUI")</f>
        <v>0</v>
      </c>
    </row>
    <row r="11" spans="1:15" ht="30">
      <c r="A11" s="24">
        <v>2003</v>
      </c>
      <c r="B11" s="24" t="s">
        <v>130</v>
      </c>
      <c r="C11" s="22">
        <f>COUNTIFS([1]Consolidé!E:E,[1]BASE!A11,[1]Consolidé!B:B,[1]BASE!$C$1)</f>
        <v>2</v>
      </c>
      <c r="D11" s="25">
        <f>IFERROR(AVERAGEIFS([1]Consolidé!Q:Q,[1]Consolidé!B:B, $C$1,[1]Consolidé!E:E,[1]BASE!A11),"")</f>
        <v>0.94444444444444442</v>
      </c>
      <c r="E11" s="22">
        <f>COUNTIFS([1]Consolidé!E:E,[1]BASE!A10,[1]Consolidé!B:B,[1]BASE!$E$1)</f>
        <v>0</v>
      </c>
      <c r="F11" s="25" t="str">
        <f>IFERROR(AVERAGEIFS([1]Consolidé!Q:Q,[1]Consolidé!B:B, $E$1,[1]Consolidé!E:E,[1]BASE!A10),"")</f>
        <v/>
      </c>
      <c r="G11" s="22">
        <f>COUNTIFS([1]Consolidé!E:E,[1]BASE!A10,[1]Consolidé!B:B,[1]BASE!$G$1)</f>
        <v>0</v>
      </c>
      <c r="H11" s="25" t="str">
        <f>IFERROR(AVERAGEIFS([1]Consolidé!Q:Q,[1]Consolidé!B:B,[1]BASE!$G$1,[1]Consolidé!E:E,[1]BASE!A10),"")</f>
        <v/>
      </c>
      <c r="I11" s="22">
        <f>COUNTIFS([1]Consolidé!E:E,[1]BASE!A10,[1]Consolidé!B:B,[1]BASE!$I$1)</f>
        <v>0</v>
      </c>
      <c r="J11" s="25" t="str">
        <f>IFERROR(AVERAGEIFS([1]Consolidé!Q:Q,[1]Consolidé!B:B,[1]BASE!$I$1,[1]Consolidé!E:E,[1]BASE!A11),"")</f>
        <v/>
      </c>
      <c r="K11" s="22">
        <f>COUNTIFS([1]Consolidé!E:E,[1]BASE!A10,[1]Consolidé!B:B,[1]BASE!$K$1)</f>
        <v>0</v>
      </c>
      <c r="L11" s="25" t="str">
        <f>IFERROR(AVERAGEIFS([1]Consolidé!Q:Q,[1]Consolidé!B:B,[1]BASE!$K$1,[1]Consolidé!E:E,[1]BASE!A10),"")</f>
        <v/>
      </c>
      <c r="M11" s="22">
        <f t="shared" si="0"/>
        <v>2</v>
      </c>
      <c r="N11" s="26">
        <f>AVERAGEIFS([1]Consolidé!Q:Q,[1]Consolidé!E:E,[1]BASE!A10)</f>
        <v>0.97058823529411764</v>
      </c>
      <c r="O11" s="22">
        <f>COUNTIFS([1]Consolidé!E:E,[1]BASE!A10,[1]Consolidé!BQ:BQ,"OUI")</f>
        <v>0</v>
      </c>
    </row>
    <row r="12" spans="1:15" ht="15">
      <c r="A12" s="24">
        <v>2014</v>
      </c>
      <c r="B12" s="24" t="s">
        <v>131</v>
      </c>
      <c r="C12" s="22">
        <f>COUNTIFS([1]Consolidé!E:E,[1]BASE!A12,[1]Consolidé!B:B,[1]BASE!$C$1)</f>
        <v>2</v>
      </c>
      <c r="D12" s="25">
        <f>IFERROR(AVERAGEIFS([1]Consolidé!Q:Q,[1]Consolidé!B:B, $C$1,[1]Consolidé!E:E,[1]BASE!A12),"")</f>
        <v>1</v>
      </c>
      <c r="E12" s="22">
        <f>COUNTIFS([1]Consolidé!E:E,[1]BASE!A11,[1]Consolidé!B:B,[1]BASE!$E$1)</f>
        <v>2</v>
      </c>
      <c r="F12" s="25"/>
      <c r="G12" s="22">
        <f>COUNTIFS([1]Consolidé!E:E,[1]BASE!A11,[1]Consolidé!B:B,[1]BASE!$G$1)</f>
        <v>0</v>
      </c>
      <c r="H12" s="25" t="str">
        <f>IFERROR(AVERAGEIFS([1]Consolidé!Q:Q,[1]Consolidé!B:B,[1]BASE!$G$1,[1]Consolidé!E:E,[1]BASE!A11),"")</f>
        <v/>
      </c>
      <c r="I12" s="22">
        <f>COUNTIFS([1]Consolidé!E:E,[1]BASE!A11,[1]Consolidé!B:B,[1]BASE!$I$1)</f>
        <v>0</v>
      </c>
      <c r="J12" s="25" t="str">
        <f>IFERROR(AVERAGEIFS([1]Consolidé!Q:Q,[1]Consolidé!B:B,[1]BASE!$I$1,[1]Consolidé!E:E,[1]BASE!A12),"")</f>
        <v/>
      </c>
      <c r="K12" s="22">
        <f>COUNTIFS([1]Consolidé!E:E,[1]BASE!A11,[1]Consolidé!B:B,[1]BASE!$K$1)</f>
        <v>0</v>
      </c>
      <c r="L12" s="25" t="str">
        <f>IFERROR(AVERAGEIFS([1]Consolidé!Q:Q,[1]Consolidé!B:B,[1]BASE!$K$1,[1]Consolidé!E:E,[1]BASE!A11),"")</f>
        <v/>
      </c>
      <c r="M12" s="22">
        <f t="shared" si="0"/>
        <v>4</v>
      </c>
      <c r="N12" s="26">
        <f>AVERAGEIFS([1]Consolidé!Q:Q,[1]Consolidé!E:E,[1]BASE!A11)</f>
        <v>0.97222222222222221</v>
      </c>
      <c r="O12" s="22">
        <f>COUNTIFS([1]Consolidé!E:E,[1]BASE!A11,[1]Consolidé!BQ:BQ,"OUI")</f>
        <v>0</v>
      </c>
    </row>
    <row r="13" spans="1:15" ht="15">
      <c r="A13" s="24">
        <v>1494</v>
      </c>
      <c r="B13" s="24" t="s">
        <v>132</v>
      </c>
      <c r="C13" s="22">
        <f>COUNTIFS([1]Consolidé!E:E,[1]BASE!A13,[1]Consolidé!B:B,[1]BASE!$C$1)</f>
        <v>2</v>
      </c>
      <c r="D13" s="25">
        <f>IFERROR(AVERAGEIFS([1]Consolidé!Q:Q,[1]Consolidé!B:B, $C$1,[1]Consolidé!E:E,[1]BASE!A13),"")</f>
        <v>1</v>
      </c>
      <c r="E13" s="22">
        <f>COUNTIFS([1]Consolidé!E:E,[1]BASE!A12,[1]Consolidé!B:B,[1]BASE!$E$1)</f>
        <v>2</v>
      </c>
      <c r="F13" s="25">
        <f>IFERROR(AVERAGEIFS([1]Consolidé!Q:Q,[1]Consolidé!B:B, $E$1,[1]Consolidé!E:E,[1]BASE!A12),"")</f>
        <v>1</v>
      </c>
      <c r="G13" s="22">
        <f>COUNTIFS([1]Consolidé!E:E,[1]BASE!A12,[1]Consolidé!B:B,[1]BASE!$G$1)</f>
        <v>0</v>
      </c>
      <c r="H13" s="25" t="str">
        <f>IFERROR(AVERAGEIFS([1]Consolidé!Q:Q,[1]Consolidé!B:B,[1]BASE!$G$1,[1]Consolidé!E:E,[1]BASE!A12),"")</f>
        <v/>
      </c>
      <c r="I13" s="22">
        <f>COUNTIFS([1]Consolidé!E:E,[1]BASE!A12,[1]Consolidé!B:B,[1]BASE!$I$1)</f>
        <v>0</v>
      </c>
      <c r="J13" s="25" t="str">
        <f>IFERROR(AVERAGEIFS([1]Consolidé!Q:Q,[1]Consolidé!B:B,[1]BASE!$I$1,[1]Consolidé!E:E,[1]BASE!A13),"")</f>
        <v/>
      </c>
      <c r="K13" s="22">
        <f>COUNTIFS([1]Consolidé!E:E,[1]BASE!A12,[1]Consolidé!B:B,[1]BASE!$K$1)</f>
        <v>0</v>
      </c>
      <c r="L13" s="25" t="str">
        <f>IFERROR(AVERAGEIFS([1]Consolidé!Q:Q,[1]Consolidé!B:B,[1]BASE!$K$1,[1]Consolidé!E:E,[1]BASE!A12),"")</f>
        <v/>
      </c>
      <c r="M13" s="22">
        <f t="shared" si="0"/>
        <v>4</v>
      </c>
      <c r="N13" s="26">
        <f>AVERAGEIFS([1]Consolidé!Q:Q,[1]Consolidé!E:E,[1]BASE!A12)</f>
        <v>1</v>
      </c>
      <c r="O13" s="22">
        <f>COUNTIFS([1]Consolidé!E:E,[1]BASE!A12,[1]Consolidé!BQ:BQ,"OUI")</f>
        <v>0</v>
      </c>
    </row>
    <row r="14" spans="1:15" ht="30">
      <c r="A14" s="24">
        <v>1519</v>
      </c>
      <c r="B14" s="24" t="s">
        <v>133</v>
      </c>
      <c r="C14" s="22">
        <f>COUNTIFS([1]Consolidé!E:E,[1]BASE!A14,[1]Consolidé!B:B,[1]BASE!$C$1)</f>
        <v>2</v>
      </c>
      <c r="D14" s="25">
        <f>IFERROR(AVERAGEIFS([1]Consolidé!Q:Q,[1]Consolidé!B:B, $C$1,[1]Consolidé!E:E,[1]BASE!A14),"")</f>
        <v>0.94117647058823528</v>
      </c>
      <c r="E14" s="22">
        <f>COUNTIFS([1]Consolidé!E:E,[1]BASE!A13,[1]Consolidé!B:B,[1]BASE!$E$1)</f>
        <v>2</v>
      </c>
      <c r="F14" s="25">
        <f>IFERROR(AVERAGEIFS([1]Consolidé!Q:Q,[1]Consolidé!B:B, $E$1,[1]Consolidé!E:E,[1]BASE!A13),"")</f>
        <v>0.94117647058823528</v>
      </c>
      <c r="G14" s="22">
        <f>COUNTIFS([1]Consolidé!E:E,[1]BASE!A13,[1]Consolidé!B:B,[1]BASE!$G$1)</f>
        <v>0</v>
      </c>
      <c r="H14" s="25" t="str">
        <f>IFERROR(AVERAGEIFS([1]Consolidé!Q:Q,[1]Consolidé!B:B,[1]BASE!$G$1,[1]Consolidé!E:E,[1]BASE!A13),"")</f>
        <v/>
      </c>
      <c r="I14" s="22">
        <f>COUNTIFS([1]Consolidé!E:E,[1]BASE!A13,[1]Consolidé!B:B,[1]BASE!$I$1)</f>
        <v>0</v>
      </c>
      <c r="J14" s="25" t="str">
        <f>IFERROR(AVERAGEIFS([1]Consolidé!Q:Q,[1]Consolidé!B:B,[1]BASE!$I$1,[1]Consolidé!E:E,[1]BASE!A14),"")</f>
        <v/>
      </c>
      <c r="K14" s="22">
        <f>COUNTIFS([1]Consolidé!E:E,[1]BASE!A13,[1]Consolidé!B:B,[1]BASE!$K$1)</f>
        <v>0</v>
      </c>
      <c r="L14" s="25" t="str">
        <f>IFERROR(AVERAGEIFS([1]Consolidé!Q:Q,[1]Consolidé!B:B,[1]BASE!$K$1,[1]Consolidé!E:E,[1]BASE!A13),"")</f>
        <v/>
      </c>
      <c r="M14" s="22">
        <f t="shared" si="0"/>
        <v>4</v>
      </c>
      <c r="N14" s="26">
        <f>AVERAGEIFS([1]Consolidé!Q:Q,[1]Consolidé!E:E,[1]BASE!A13)</f>
        <v>0.97058823529411764</v>
      </c>
      <c r="O14" s="22">
        <f>COUNTIFS([1]Consolidé!E:E,[1]BASE!A13,[1]Consolidé!BQ:BQ,"OUI")</f>
        <v>0</v>
      </c>
    </row>
    <row r="15" spans="1:15" ht="15">
      <c r="A15" s="24">
        <v>1578</v>
      </c>
      <c r="B15" s="24" t="s">
        <v>134</v>
      </c>
      <c r="C15" s="22">
        <f>COUNTIFS([1]Consolidé!E:E,[1]BASE!A15,[1]Consolidé!B:B,[1]BASE!$C$1)</f>
        <v>2</v>
      </c>
      <c r="D15" s="25">
        <f>IFERROR(AVERAGEIFS([1]Consolidé!Q:Q,[1]Consolidé!B:B, $C$1,[1]Consolidé!E:E,[1]BASE!A15),"")</f>
        <v>0.63235294117647056</v>
      </c>
      <c r="E15" s="22">
        <f>COUNTIFS([1]Consolidé!E:E,[1]BASE!A14,[1]Consolidé!B:B,[1]BASE!$E$1)</f>
        <v>2</v>
      </c>
      <c r="F15" s="29">
        <f>IFERROR(AVERAGEIFS([1]Consolidé!Q:Q,[1]Consolidé!B:B, $E$1,[1]Consolidé!E:E,[1]BASE!A14),"")</f>
        <v>0.97058823529411764</v>
      </c>
      <c r="G15" s="22">
        <f>COUNTIFS([1]Consolidé!E:E,[1]BASE!A14,[1]Consolidé!B:B,[1]BASE!$G$1)</f>
        <v>0</v>
      </c>
      <c r="H15" s="25" t="str">
        <f>IFERROR(AVERAGEIFS([1]Consolidé!Q:Q,[1]Consolidé!B:B,[1]BASE!$G$1,[1]Consolidé!E:E,[1]BASE!A14),"")</f>
        <v/>
      </c>
      <c r="I15" s="22">
        <f>COUNTIFS([1]Consolidé!E:E,[1]BASE!A14,[1]Consolidé!B:B,[1]BASE!$I$1)</f>
        <v>0</v>
      </c>
      <c r="J15" s="25" t="str">
        <f>IFERROR(AVERAGEIFS([1]Consolidé!Q:Q,[1]Consolidé!B:B,[1]BASE!$I$1,[1]Consolidé!E:E,[1]BASE!A15),"")</f>
        <v/>
      </c>
      <c r="K15" s="22">
        <f>COUNTIFS([1]Consolidé!E:E,[1]BASE!A14,[1]Consolidé!B:B,[1]BASE!$K$1)</f>
        <v>0</v>
      </c>
      <c r="L15" s="25" t="str">
        <f>IFERROR(AVERAGEIFS([1]Consolidé!Q:Q,[1]Consolidé!B:B,[1]BASE!$K$1,[1]Consolidé!E:E,[1]BASE!A14),"")</f>
        <v/>
      </c>
      <c r="M15" s="22">
        <f t="shared" si="0"/>
        <v>4</v>
      </c>
      <c r="N15" s="26">
        <f>AVERAGEIFS([1]Consolidé!Q:Q,[1]Consolidé!E:E,[1]BASE!A14)</f>
        <v>0.95588235294117641</v>
      </c>
      <c r="O15" s="22">
        <f>COUNTIFS([1]Consolidé!E:E,[1]BASE!A14,[1]Consolidé!BQ:BQ,"OUI")</f>
        <v>0</v>
      </c>
    </row>
    <row r="17" spans="1:15" ht="18">
      <c r="A17" s="61" t="s">
        <v>135</v>
      </c>
      <c r="B17" s="61"/>
      <c r="C17" s="31">
        <f>SUM(C3:C15)</f>
        <v>26</v>
      </c>
      <c r="D17" s="32">
        <f>AVERAGE(D3:D15)</f>
        <v>0.95387129210658628</v>
      </c>
      <c r="E17" s="31">
        <f>SUM(E3:E15)</f>
        <v>22</v>
      </c>
      <c r="F17" s="32">
        <f>AVERAGE(F3:F15)</f>
        <v>0.97352941176470598</v>
      </c>
      <c r="G17" s="31">
        <f>SUM(G3:G15)</f>
        <v>0</v>
      </c>
      <c r="H17" s="32" t="e">
        <f>AVERAGE(H3:H15)</f>
        <v>#DIV/0!</v>
      </c>
      <c r="I17" s="31">
        <f>SUM(I3:I15)</f>
        <v>0</v>
      </c>
      <c r="J17" s="32" t="e">
        <f>AVERAGE(J3:J15)</f>
        <v>#DIV/0!</v>
      </c>
      <c r="K17" s="31">
        <f>SUM(K3:K15)</f>
        <v>0</v>
      </c>
      <c r="L17" s="32" t="e">
        <f>AVERAGE(L3:L15)</f>
        <v>#DIV/0!</v>
      </c>
      <c r="M17" s="31">
        <f t="shared" ref="M17" si="1">SUM(M3:M15)</f>
        <v>48</v>
      </c>
      <c r="N17" s="32" t="e">
        <f>AVERAGE(N10:N15)</f>
        <v>#DIV/0!</v>
      </c>
      <c r="O17" s="31">
        <f>SUM(O10:O15)</f>
        <v>0</v>
      </c>
    </row>
    <row r="18" spans="1:15">
      <c r="B18" t="s">
        <v>136</v>
      </c>
    </row>
    <row r="19" spans="1:15">
      <c r="F19" s="33"/>
    </row>
    <row r="23" spans="1:15">
      <c r="F23" s="33"/>
    </row>
  </sheetData>
  <mergeCells count="8">
    <mergeCell ref="K1:L1"/>
    <mergeCell ref="A17:B17"/>
    <mergeCell ref="A1:A2"/>
    <mergeCell ref="B1:B2"/>
    <mergeCell ref="C1:D1"/>
    <mergeCell ref="E1:F1"/>
    <mergeCell ref="G1:H1"/>
    <mergeCell ref="I1:J1"/>
  </mergeCells>
  <conditionalFormatting sqref="N3:N15">
    <cfRule type="cellIs" dxfId="20" priority="26" stopIfTrue="1" operator="lessThan">
      <formula>0.8</formula>
    </cfRule>
    <cfRule type="cellIs" dxfId="19" priority="27" operator="between">
      <formula>0.8</formula>
      <formula>0.85</formula>
    </cfRule>
    <cfRule type="cellIs" dxfId="18" priority="28" operator="greaterThan">
      <formula>0.85</formula>
    </cfRule>
  </conditionalFormatting>
  <conditionalFormatting sqref="F18:F22 F16 F2 F24:F1048576">
    <cfRule type="iconSet" priority="25">
      <iconSet iconSet="3Arrows">
        <cfvo type="percent" val="0"/>
        <cfvo type="num" val="0.8"/>
        <cfvo type="num" val="0.85"/>
      </iconSet>
    </cfRule>
  </conditionalFormatting>
  <conditionalFormatting sqref="N17">
    <cfRule type="cellIs" dxfId="17" priority="22" operator="between">
      <formula>0.85</formula>
      <formula>0.9</formula>
    </cfRule>
    <cfRule type="cellIs" dxfId="16" priority="23" operator="lessThan">
      <formula>0.85</formula>
    </cfRule>
    <cfRule type="cellIs" dxfId="15" priority="24" operator="greaterThan">
      <formula>0.9</formula>
    </cfRule>
  </conditionalFormatting>
  <conditionalFormatting sqref="L17">
    <cfRule type="cellIs" dxfId="14" priority="19" operator="between">
      <formula>0.85</formula>
      <formula>0.9</formula>
    </cfRule>
    <cfRule type="cellIs" dxfId="13" priority="20" operator="lessThan">
      <formula>0.85</formula>
    </cfRule>
    <cfRule type="cellIs" dxfId="12" priority="21" operator="greaterThan">
      <formula>0.9</formula>
    </cfRule>
  </conditionalFormatting>
  <conditionalFormatting sqref="J17">
    <cfRule type="cellIs" dxfId="11" priority="16" operator="between">
      <formula>0.85</formula>
      <formula>0.9</formula>
    </cfRule>
    <cfRule type="cellIs" dxfId="10" priority="17" operator="lessThan">
      <formula>0.85</formula>
    </cfRule>
    <cfRule type="cellIs" dxfId="9" priority="18" operator="greaterThan">
      <formula>0.9</formula>
    </cfRule>
  </conditionalFormatting>
  <conditionalFormatting sqref="H17">
    <cfRule type="cellIs" dxfId="8" priority="13" operator="between">
      <formula>0.85</formula>
      <formula>0.9</formula>
    </cfRule>
    <cfRule type="cellIs" dxfId="7" priority="14" operator="lessThan">
      <formula>0.85</formula>
    </cfRule>
    <cfRule type="cellIs" dxfId="6" priority="15" operator="greaterThan">
      <formula>0.9</formula>
    </cfRule>
  </conditionalFormatting>
  <conditionalFormatting sqref="F17">
    <cfRule type="cellIs" dxfId="5" priority="10" operator="between">
      <formula>0.85</formula>
      <formula>0.9</formula>
    </cfRule>
    <cfRule type="cellIs" dxfId="4" priority="11" operator="lessThan">
      <formula>0.85</formula>
    </cfRule>
    <cfRule type="cellIs" dxfId="3" priority="12" operator="greaterThan">
      <formula>0.9</formula>
    </cfRule>
  </conditionalFormatting>
  <conditionalFormatting sqref="D17">
    <cfRule type="cellIs" dxfId="2" priority="7" operator="between">
      <formula>0.85</formula>
      <formula>0.9</formula>
    </cfRule>
    <cfRule type="cellIs" dxfId="1" priority="8" operator="lessThan">
      <formula>0.85</formula>
    </cfRule>
    <cfRule type="cellIs" dxfId="0" priority="9" operator="greaterThan">
      <formula>0.9</formula>
    </cfRule>
  </conditionalFormatting>
  <conditionalFormatting sqref="F23">
    <cfRule type="iconSet" priority="6">
      <iconSet iconSet="3Arrows">
        <cfvo type="percent" val="0"/>
        <cfvo type="num" val="0.8"/>
        <cfvo type="num" val="0.85"/>
      </iconSet>
    </cfRule>
  </conditionalFormatting>
  <conditionalFormatting sqref="H3:H15">
    <cfRule type="iconSet" priority="5">
      <iconSet iconSet="3Arrows">
        <cfvo type="percent" val="0"/>
        <cfvo type="num" val="0.8"/>
        <cfvo type="num" val="0.85"/>
      </iconSet>
    </cfRule>
  </conditionalFormatting>
  <conditionalFormatting sqref="J3:J15">
    <cfRule type="iconSet" priority="4">
      <iconSet iconSet="3Arrows">
        <cfvo type="percent" val="0"/>
        <cfvo type="num" val="0.8"/>
        <cfvo type="num" val="0.85"/>
      </iconSet>
    </cfRule>
  </conditionalFormatting>
  <conditionalFormatting sqref="L3:L15">
    <cfRule type="iconSet" priority="3">
      <iconSet iconSet="3Arrows">
        <cfvo type="percent" val="0"/>
        <cfvo type="num" val="0.8"/>
        <cfvo type="num" val="0.85"/>
      </iconSet>
    </cfRule>
  </conditionalFormatting>
  <conditionalFormatting sqref="F3:F11 F13:F15">
    <cfRule type="iconSet" priority="29">
      <iconSet iconSet="3Arrows">
        <cfvo type="percent" val="0"/>
        <cfvo type="num" val="0.8"/>
        <cfvo type="num" val="0.85"/>
      </iconSet>
    </cfRule>
  </conditionalFormatting>
  <conditionalFormatting sqref="D3:D15">
    <cfRule type="iconSet" priority="2">
      <iconSet iconSet="3Arrows">
        <cfvo type="percent" val="0"/>
        <cfvo type="num" val="0.8"/>
        <cfvo type="num" val="0.85"/>
      </iconSet>
    </cfRule>
  </conditionalFormatting>
  <conditionalFormatting sqref="F12">
    <cfRule type="iconSet" priority="1">
      <iconSet iconSet="3Arrows">
        <cfvo type="percent" val="0"/>
        <cfvo type="num" val="0.8"/>
        <cfvo type="num" val="0.85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DD1F86-8043-4D9F-9CD0-8BB3B876BEAF}">
  <dimension ref="A1:M38"/>
  <sheetViews>
    <sheetView tabSelected="1" zoomScale="85" zoomScaleNormal="85" workbookViewId="0">
      <selection activeCell="J13" sqref="J13"/>
    </sheetView>
  </sheetViews>
  <sheetFormatPr baseColWidth="10" defaultRowHeight="14.25"/>
  <cols>
    <col min="1" max="1" width="24.25" style="4" customWidth="1"/>
    <col min="2" max="2" width="27.875" bestFit="1" customWidth="1"/>
    <col min="3" max="3" width="15.25" customWidth="1"/>
    <col min="4" max="4" width="17.875" customWidth="1"/>
    <col min="5" max="5" width="21.875" customWidth="1"/>
    <col min="6" max="6" width="16.375" bestFit="1" customWidth="1"/>
    <col min="7" max="7" width="13.875" bestFit="1" customWidth="1"/>
    <col min="8" max="8" width="10.875" style="10"/>
    <col min="9" max="9" width="17" style="6" customWidth="1"/>
    <col min="10" max="10" width="17" customWidth="1"/>
    <col min="11" max="11" width="16.125" customWidth="1"/>
  </cols>
  <sheetData>
    <row r="1" spans="1:13" ht="15" thickBot="1"/>
    <row r="2" spans="1:13" ht="15">
      <c r="A2" s="76" t="s">
        <v>112</v>
      </c>
      <c r="B2" s="89" t="s">
        <v>138</v>
      </c>
    </row>
    <row r="3" spans="1:13" ht="24.75" customHeight="1" thickBot="1">
      <c r="A3" s="80"/>
      <c r="B3" s="90"/>
    </row>
    <row r="4" spans="1:13" ht="8.25" customHeight="1" thickBot="1">
      <c r="A4" s="88"/>
      <c r="B4" s="66"/>
    </row>
    <row r="5" spans="1:13" ht="20.100000000000001" customHeight="1">
      <c r="A5" s="76" t="s">
        <v>137</v>
      </c>
      <c r="B5" s="77" t="s">
        <v>0</v>
      </c>
      <c r="C5" s="77" t="s">
        <v>1</v>
      </c>
      <c r="D5" s="78" t="s">
        <v>2</v>
      </c>
      <c r="E5" s="78" t="s">
        <v>3</v>
      </c>
      <c r="F5" s="78" t="s">
        <v>4</v>
      </c>
      <c r="G5" s="78" t="s">
        <v>5</v>
      </c>
      <c r="H5" s="78" t="s">
        <v>6</v>
      </c>
      <c r="I5" s="78" t="s">
        <v>86</v>
      </c>
      <c r="J5" s="78" t="s">
        <v>87</v>
      </c>
      <c r="K5" s="79" t="s">
        <v>88</v>
      </c>
      <c r="L5" s="6"/>
      <c r="M5" s="6"/>
    </row>
    <row r="6" spans="1:13" ht="48.6" customHeight="1" thickBot="1">
      <c r="A6" s="80" t="str">
        <f>IFERROR(VLOOKUP(A3,BASE!A:B,2,0),"-")</f>
        <v>-</v>
      </c>
      <c r="B6" s="81" t="s">
        <v>34</v>
      </c>
      <c r="C6" s="67"/>
      <c r="D6" s="82"/>
      <c r="E6" s="83"/>
      <c r="F6" s="84"/>
      <c r="G6" s="84"/>
      <c r="H6" s="85"/>
      <c r="I6" s="86">
        <f>SUM(H9:H17,H18:H20,H21:H24,H25:H26)</f>
        <v>0</v>
      </c>
      <c r="J6" s="86">
        <f>IF(COUNTIF(C9:C26, "SI") &gt; 0, I6*0.5, I6)</f>
        <v>0</v>
      </c>
      <c r="K6" s="87">
        <f>J6*0.05</f>
        <v>0</v>
      </c>
      <c r="L6" s="6"/>
      <c r="M6" s="6"/>
    </row>
    <row r="7" spans="1:13" ht="7.5" customHeight="1" thickBot="1">
      <c r="A7" s="65"/>
      <c r="B7" s="65"/>
      <c r="C7" s="65"/>
      <c r="D7" s="65"/>
      <c r="E7" s="65"/>
      <c r="F7" s="65"/>
      <c r="G7" s="65"/>
      <c r="H7" s="65"/>
      <c r="I7" s="65"/>
      <c r="J7" s="65"/>
      <c r="K7" s="65"/>
      <c r="L7" s="6"/>
      <c r="M7" s="6"/>
    </row>
    <row r="8" spans="1:13" ht="30" customHeight="1">
      <c r="A8" s="93"/>
      <c r="B8" s="94" t="s">
        <v>37</v>
      </c>
      <c r="C8" s="107" t="s">
        <v>38</v>
      </c>
      <c r="D8" s="108" t="s">
        <v>84</v>
      </c>
      <c r="E8" s="108"/>
      <c r="F8" s="108"/>
      <c r="G8" s="109" t="s">
        <v>85</v>
      </c>
      <c r="H8" s="94" t="s">
        <v>40</v>
      </c>
      <c r="I8" s="20"/>
      <c r="J8" s="5"/>
      <c r="K8" s="6"/>
      <c r="L8" s="6"/>
      <c r="M8" s="6"/>
    </row>
    <row r="9" spans="1:13" ht="20.25" customHeight="1">
      <c r="A9" s="95" t="s">
        <v>7</v>
      </c>
      <c r="B9" s="96" t="s">
        <v>8</v>
      </c>
      <c r="C9" s="110"/>
      <c r="D9" s="37"/>
      <c r="E9" s="37"/>
      <c r="F9" s="37"/>
      <c r="G9" s="34">
        <v>0.5</v>
      </c>
      <c r="H9" s="111">
        <f>IF(C9="conforme", 0.5, IF(C9="NA", 0.5, IF(C9="non conforme", 0, 0)))</f>
        <v>0</v>
      </c>
      <c r="I9" s="20"/>
      <c r="J9" s="5"/>
      <c r="K9" s="6"/>
      <c r="L9" s="6"/>
      <c r="M9" s="6"/>
    </row>
    <row r="10" spans="1:13" ht="20.25" customHeight="1">
      <c r="A10" s="95"/>
      <c r="B10" s="96" t="s">
        <v>42</v>
      </c>
      <c r="C10" s="110"/>
      <c r="D10" s="37"/>
      <c r="E10" s="37"/>
      <c r="F10" s="37"/>
      <c r="G10" s="34">
        <v>1.5</v>
      </c>
      <c r="H10" s="111">
        <f>IF(C10="conforme", 1.5, IF(C10="NA", 1.5, IF(C10="non conforme", 0, 0)))</f>
        <v>0</v>
      </c>
      <c r="I10" s="20"/>
      <c r="J10" s="5"/>
      <c r="K10" s="6"/>
      <c r="L10" s="6"/>
      <c r="M10" s="6"/>
    </row>
    <row r="11" spans="1:13" ht="20.25" customHeight="1">
      <c r="A11" s="95"/>
      <c r="B11" s="96" t="s">
        <v>9</v>
      </c>
      <c r="C11" s="110"/>
      <c r="D11" s="37"/>
      <c r="E11" s="37"/>
      <c r="F11" s="37"/>
      <c r="G11" s="34">
        <v>1.5</v>
      </c>
      <c r="H11" s="111">
        <f>IF(C11="conforme", 1.5, IF(C11="NA", 1.5, IF(C11="non conforme", 0, 0)))</f>
        <v>0</v>
      </c>
      <c r="I11" s="20"/>
      <c r="J11" s="3"/>
      <c r="K11" s="6"/>
      <c r="L11" s="6"/>
      <c r="M11" s="6"/>
    </row>
    <row r="12" spans="1:13" ht="20.25" customHeight="1">
      <c r="A12" s="95"/>
      <c r="B12" s="96" t="s">
        <v>10</v>
      </c>
      <c r="C12" s="110"/>
      <c r="D12" s="37"/>
      <c r="E12" s="37"/>
      <c r="F12" s="37"/>
      <c r="G12" s="34">
        <v>0.5</v>
      </c>
      <c r="H12" s="111">
        <f>IF(C12="conforme", 0.5, IF(C12="NA", 0.5, IF(C12="non conforme", 0, 0)))</f>
        <v>0</v>
      </c>
      <c r="I12" s="20"/>
      <c r="J12" s="3"/>
      <c r="K12" s="6"/>
      <c r="L12" s="6"/>
      <c r="M12" s="6"/>
    </row>
    <row r="13" spans="1:13" ht="20.25" customHeight="1">
      <c r="A13" s="95"/>
      <c r="B13" s="96" t="s">
        <v>11</v>
      </c>
      <c r="C13" s="110"/>
      <c r="D13" s="37"/>
      <c r="E13" s="37"/>
      <c r="F13" s="37"/>
      <c r="G13" s="34">
        <v>1</v>
      </c>
      <c r="H13" s="111">
        <f>IF(C13="conforme", 1, IF(C13="NA", 1, IF(C13="non conforme", 0, 0)))</f>
        <v>0</v>
      </c>
      <c r="I13" s="20"/>
      <c r="J13" s="5"/>
      <c r="K13" s="6"/>
    </row>
    <row r="14" spans="1:13" ht="20.25" customHeight="1">
      <c r="A14" s="95"/>
      <c r="B14" s="96" t="s">
        <v>12</v>
      </c>
      <c r="C14" s="110"/>
      <c r="D14" s="37"/>
      <c r="E14" s="37"/>
      <c r="F14" s="37"/>
      <c r="G14" s="34">
        <v>0.5</v>
      </c>
      <c r="H14" s="111">
        <f>IF(C14="conforme", 0.5, IF(C14="NA", 0.5, IF(C14="non conforme", 0, 0)))</f>
        <v>0</v>
      </c>
      <c r="I14" s="20"/>
      <c r="J14" s="5"/>
      <c r="K14" s="6"/>
    </row>
    <row r="15" spans="1:13" ht="20.100000000000001" customHeight="1">
      <c r="A15" s="95"/>
      <c r="B15" s="96" t="s">
        <v>13</v>
      </c>
      <c r="C15" s="110"/>
      <c r="D15" s="37"/>
      <c r="E15" s="37"/>
      <c r="F15" s="37"/>
      <c r="G15" s="34">
        <v>1</v>
      </c>
      <c r="H15" s="111">
        <f>IF(C15="conforme", 1, IF(C15="NA", 1, IF(C15="non conforme", 0, 0)))</f>
        <v>0</v>
      </c>
      <c r="I15" s="20"/>
      <c r="J15" s="5"/>
    </row>
    <row r="16" spans="1:13" ht="20.100000000000001" customHeight="1">
      <c r="A16" s="95"/>
      <c r="B16" s="96" t="s">
        <v>43</v>
      </c>
      <c r="C16" s="110"/>
      <c r="D16" s="37"/>
      <c r="E16" s="37"/>
      <c r="F16" s="37"/>
      <c r="G16" s="34">
        <v>0.5</v>
      </c>
      <c r="H16" s="111">
        <f>IF(C16="conforme", 0.5, IF(C16="NA", 0.5, IF(C16="non conforme", 0, 0)))</f>
        <v>0</v>
      </c>
      <c r="I16" s="20"/>
      <c r="J16" s="5"/>
    </row>
    <row r="17" spans="1:10" ht="22.5" customHeight="1">
      <c r="A17" s="95"/>
      <c r="B17" s="96" t="s">
        <v>14</v>
      </c>
      <c r="C17" s="110"/>
      <c r="D17" s="91"/>
      <c r="E17" s="91"/>
      <c r="F17" s="91"/>
      <c r="G17" s="34">
        <v>0.5</v>
      </c>
      <c r="H17" s="111">
        <f>IF(C17="conforme", 0.5, IF(C17="NA", 0.5, IF(C17="non conforme", 0, 0)))</f>
        <v>0</v>
      </c>
      <c r="I17" s="20"/>
      <c r="J17" s="6"/>
    </row>
    <row r="18" spans="1:10" ht="20.100000000000001" customHeight="1">
      <c r="A18" s="97" t="s">
        <v>15</v>
      </c>
      <c r="B18" s="98" t="s">
        <v>16</v>
      </c>
      <c r="C18" s="110"/>
      <c r="D18" s="37"/>
      <c r="E18" s="37"/>
      <c r="F18" s="37"/>
      <c r="G18" s="34">
        <v>2</v>
      </c>
      <c r="H18" s="111">
        <f>IF(C18="conforme", 2, IF(C18="NA", 2, IF(C18="non conforme", 0, 0)))</f>
        <v>0</v>
      </c>
      <c r="I18" s="20"/>
      <c r="J18" s="6"/>
    </row>
    <row r="19" spans="1:10" ht="22.5" customHeight="1">
      <c r="A19" s="97"/>
      <c r="B19" s="98" t="s">
        <v>17</v>
      </c>
      <c r="C19" s="110"/>
      <c r="D19" s="37"/>
      <c r="E19" s="37"/>
      <c r="F19" s="37"/>
      <c r="G19" s="34">
        <v>2</v>
      </c>
      <c r="H19" s="111">
        <f>IF(C19="conforme", 2, IF(C19="NA", 2, IF(C19="non conforme", 0, 0)))</f>
        <v>0</v>
      </c>
      <c r="I19" s="20"/>
      <c r="J19" s="20"/>
    </row>
    <row r="20" spans="1:10" ht="23.1" customHeight="1">
      <c r="A20" s="97"/>
      <c r="B20" s="98" t="s">
        <v>18</v>
      </c>
      <c r="C20" s="110"/>
      <c r="D20" s="37"/>
      <c r="E20" s="37"/>
      <c r="F20" s="37"/>
      <c r="G20" s="34">
        <v>2</v>
      </c>
      <c r="H20" s="111">
        <f>IF(C20="conforme", 2, IF(C20="NA", 2, IF(C20="non conforme", 0, 0)))</f>
        <v>0</v>
      </c>
      <c r="I20"/>
      <c r="J20" s="20"/>
    </row>
    <row r="21" spans="1:10" ht="19.5" customHeight="1">
      <c r="A21" s="99" t="s">
        <v>22</v>
      </c>
      <c r="B21" s="100" t="s">
        <v>23</v>
      </c>
      <c r="C21" s="110"/>
      <c r="D21" s="37"/>
      <c r="E21" s="37"/>
      <c r="F21" s="37"/>
      <c r="G21" s="34">
        <v>1.5</v>
      </c>
      <c r="H21" s="111">
        <f>IF(C21="conforme", 1.5, IF(C21="NA", 1.5, IF(C21="non conforme", 0, 0)))</f>
        <v>0</v>
      </c>
      <c r="I21"/>
      <c r="J21" s="20"/>
    </row>
    <row r="22" spans="1:10" ht="18" customHeight="1">
      <c r="A22" s="99"/>
      <c r="B22" s="100" t="s">
        <v>24</v>
      </c>
      <c r="C22" s="110"/>
      <c r="D22" s="37"/>
      <c r="E22" s="37"/>
      <c r="F22" s="37"/>
      <c r="G22" s="34">
        <v>1</v>
      </c>
      <c r="H22" s="111">
        <f>IF(C22="conforme", 1, IF(C22="NA", 1, IF(C22="non conforme", 0, 0)))</f>
        <v>0</v>
      </c>
      <c r="I22"/>
      <c r="J22" s="20"/>
    </row>
    <row r="23" spans="1:10" ht="18" customHeight="1">
      <c r="A23" s="99"/>
      <c r="B23" s="100" t="s">
        <v>25</v>
      </c>
      <c r="C23" s="110"/>
      <c r="D23" s="37"/>
      <c r="E23" s="37"/>
      <c r="F23" s="37"/>
      <c r="G23" s="34">
        <v>1</v>
      </c>
      <c r="H23" s="111">
        <f>IF(C23="conforme", 1, IF(C23="NA", 1, IF(C23="non conforme", 0, 0)))</f>
        <v>0</v>
      </c>
      <c r="I23"/>
      <c r="J23" s="20"/>
    </row>
    <row r="24" spans="1:10" ht="18.600000000000001" customHeight="1">
      <c r="A24" s="99"/>
      <c r="B24" s="100" t="s">
        <v>81</v>
      </c>
      <c r="C24" s="110"/>
      <c r="D24" s="37"/>
      <c r="E24" s="37"/>
      <c r="F24" s="37"/>
      <c r="G24" s="34">
        <v>1</v>
      </c>
      <c r="H24" s="111">
        <f>IF(C24="conforme", 1, IF(C24="NA", 1, IF(C24="non conforme", 0, 0)))</f>
        <v>0</v>
      </c>
      <c r="I24"/>
      <c r="J24" s="20"/>
    </row>
    <row r="25" spans="1:10" ht="24.95" customHeight="1">
      <c r="A25" s="101" t="s">
        <v>19</v>
      </c>
      <c r="B25" s="102" t="s">
        <v>20</v>
      </c>
      <c r="C25" s="110"/>
      <c r="D25" s="37"/>
      <c r="E25" s="37"/>
      <c r="F25" s="37"/>
      <c r="G25" s="34">
        <v>1</v>
      </c>
      <c r="H25" s="111">
        <f>IF(C25="conforme", 1, IF(C25="NA", 1, IF(C25="non conforme", 0, 0)))</f>
        <v>0</v>
      </c>
      <c r="I25"/>
      <c r="J25" s="6"/>
    </row>
    <row r="26" spans="1:10" ht="22.5" customHeight="1">
      <c r="A26" s="101"/>
      <c r="B26" s="102" t="s">
        <v>21</v>
      </c>
      <c r="C26" s="110"/>
      <c r="D26" s="37"/>
      <c r="E26" s="37"/>
      <c r="F26" s="37"/>
      <c r="G26" s="34">
        <v>1</v>
      </c>
      <c r="H26" s="111">
        <f>IF(C26="conforme", 1, IF(C26="NA", 1, IF(C26="non conforme", 0, 0)))</f>
        <v>0</v>
      </c>
      <c r="I26"/>
      <c r="J26" s="6"/>
    </row>
    <row r="27" spans="1:10" ht="18" customHeight="1">
      <c r="A27" s="103" t="s">
        <v>26</v>
      </c>
      <c r="B27" s="104" t="s">
        <v>27</v>
      </c>
      <c r="C27" s="110"/>
      <c r="D27" s="39"/>
      <c r="E27" s="39"/>
      <c r="F27" s="39"/>
      <c r="G27" s="92"/>
      <c r="H27" s="112"/>
    </row>
    <row r="28" spans="1:10" ht="18" customHeight="1" thickBot="1">
      <c r="A28" s="105"/>
      <c r="B28" s="106" t="s">
        <v>28</v>
      </c>
      <c r="C28" s="113"/>
      <c r="D28" s="114"/>
      <c r="E28" s="114"/>
      <c r="F28" s="114"/>
      <c r="G28" s="115"/>
      <c r="H28" s="116"/>
    </row>
    <row r="29" spans="1:10" ht="6.75" customHeight="1" thickBot="1"/>
    <row r="30" spans="1:10" ht="23.25" customHeight="1">
      <c r="C30" s="68" t="s">
        <v>41</v>
      </c>
      <c r="D30" s="69"/>
      <c r="E30" s="69"/>
      <c r="F30" s="69"/>
      <c r="G30" s="69"/>
      <c r="H30" s="70"/>
    </row>
    <row r="31" spans="1:10" ht="7.5" customHeight="1">
      <c r="C31" s="71"/>
      <c r="D31" s="64"/>
      <c r="E31" s="64"/>
      <c r="F31" s="64"/>
      <c r="G31" s="64"/>
      <c r="H31" s="72"/>
    </row>
    <row r="32" spans="1:10" ht="23.25" customHeight="1">
      <c r="C32" s="71"/>
      <c r="D32" s="64"/>
      <c r="E32" s="64"/>
      <c r="F32" s="64"/>
      <c r="G32" s="64"/>
      <c r="H32" s="72"/>
    </row>
    <row r="33" spans="3:8" ht="14.25" customHeight="1">
      <c r="C33" s="71"/>
      <c r="D33" s="64"/>
      <c r="E33" s="64"/>
      <c r="F33" s="64"/>
      <c r="G33" s="64"/>
      <c r="H33" s="72"/>
    </row>
    <row r="34" spans="3:8" ht="14.25" customHeight="1">
      <c r="C34" s="71"/>
      <c r="D34" s="64"/>
      <c r="E34" s="64"/>
      <c r="F34" s="64"/>
      <c r="G34" s="64"/>
      <c r="H34" s="72"/>
    </row>
    <row r="35" spans="3:8" ht="14.25" customHeight="1">
      <c r="C35" s="71"/>
      <c r="D35" s="64"/>
      <c r="E35" s="64"/>
      <c r="F35" s="64"/>
      <c r="G35" s="64"/>
      <c r="H35" s="72"/>
    </row>
    <row r="36" spans="3:8" ht="14.25" customHeight="1">
      <c r="C36" s="71"/>
      <c r="D36" s="64"/>
      <c r="E36" s="64"/>
      <c r="F36" s="64"/>
      <c r="G36" s="64"/>
      <c r="H36" s="72"/>
    </row>
    <row r="37" spans="3:8" ht="14.25" customHeight="1">
      <c r="C37" s="71"/>
      <c r="D37" s="64"/>
      <c r="E37" s="64"/>
      <c r="F37" s="64"/>
      <c r="G37" s="64"/>
      <c r="H37" s="72"/>
    </row>
    <row r="38" spans="3:8" ht="14.25" customHeight="1" thickBot="1">
      <c r="C38" s="73"/>
      <c r="D38" s="74"/>
      <c r="E38" s="74"/>
      <c r="F38" s="74"/>
      <c r="G38" s="74"/>
      <c r="H38" s="75"/>
    </row>
  </sheetData>
  <mergeCells count="28">
    <mergeCell ref="A7:K7"/>
    <mergeCell ref="D28:F28"/>
    <mergeCell ref="C30:H38"/>
    <mergeCell ref="A27:A28"/>
    <mergeCell ref="A25:A26"/>
    <mergeCell ref="D25:F25"/>
    <mergeCell ref="D26:F26"/>
    <mergeCell ref="D27:F27"/>
    <mergeCell ref="A21:A24"/>
    <mergeCell ref="D21:F21"/>
    <mergeCell ref="D22:F22"/>
    <mergeCell ref="A18:A20"/>
    <mergeCell ref="D18:F18"/>
    <mergeCell ref="D19:F19"/>
    <mergeCell ref="D20:F20"/>
    <mergeCell ref="D23:F23"/>
    <mergeCell ref="D24:F24"/>
    <mergeCell ref="D13:F13"/>
    <mergeCell ref="D15:F15"/>
    <mergeCell ref="D17:F17"/>
    <mergeCell ref="D8:F8"/>
    <mergeCell ref="A9:A17"/>
    <mergeCell ref="D9:F9"/>
    <mergeCell ref="D10:F10"/>
    <mergeCell ref="D11:F11"/>
    <mergeCell ref="D12:F12"/>
    <mergeCell ref="D14:F14"/>
    <mergeCell ref="D16:F16"/>
  </mergeCells>
  <pageMargins left="0.7" right="0.7" top="0.75" bottom="0.75" header="0.3" footer="0.3"/>
  <pageSetup orientation="portrait" r:id="rId1"/>
  <ignoredErrors>
    <ignoredError sqref="H13:H15" formula="1"/>
    <ignoredError sqref="I8:I16 K6 I6:J6 K8:K15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25">
        <x14:dataValidation type="list" showInputMessage="1" showErrorMessage="1" xr:uid="{4A23A3D0-A761-4E50-85E8-E9083A3AC10D}">
          <x14:formula1>
            <xm:f>Feuil3!$J$3:$J$5</xm:f>
          </x14:formula1>
          <xm:sqref>B3:B4</xm:sqref>
        </x14:dataValidation>
        <x14:dataValidation type="list" allowBlank="1" showInputMessage="1" showErrorMessage="1" xr:uid="{189BBB31-EB9F-4598-9E4D-64CD0F7523FC}">
          <x14:formula1>
            <xm:f>Feuil3!$F$2:$F$4</xm:f>
          </x14:formula1>
          <xm:sqref>C25:C26 C14:C15 C22:C23 C9:C12</xm:sqref>
        </x14:dataValidation>
        <x14:dataValidation type="list" allowBlank="1" showInputMessage="1" showErrorMessage="1" xr:uid="{6441822E-DD3F-4602-8E5D-E833542C76C5}">
          <x14:formula1>
            <xm:f>Feuil3!$D$2:$D$3</xm:f>
          </x14:formula1>
          <xm:sqref>C6</xm:sqref>
        </x14:dataValidation>
        <x14:dataValidation type="list" allowBlank="1" showInputMessage="1" showErrorMessage="1" xr:uid="{498CD197-F234-4576-B403-DC1614D452E2}">
          <x14:formula1>
            <xm:f>Feuil3!$B$2:$B$5</xm:f>
          </x14:formula1>
          <xm:sqref>C16:C21 C13 C24</xm:sqref>
        </x14:dataValidation>
        <x14:dataValidation type="list" allowBlank="1" showInputMessage="1" showErrorMessage="1" xr:uid="{E5067249-FC4E-475A-9193-2E85314E9045}">
          <x14:formula1>
            <xm:f>Feuil3!$H$2:$H$3</xm:f>
          </x14:formula1>
          <xm:sqref>C27:C28</xm:sqref>
        </x14:dataValidation>
        <x14:dataValidation type="list" allowBlank="1" showInputMessage="1" showErrorMessage="1" xr:uid="{88684E45-830D-4DD6-8BF6-65B1A7C75D0D}">
          <x14:formula1>
            <xm:f>Réferentiel!$F$5</xm:f>
          </x14:formula1>
          <xm:sqref>D9:F9</xm:sqref>
        </x14:dataValidation>
        <x14:dataValidation type="list" allowBlank="1" showInputMessage="1" showErrorMessage="1" xr:uid="{8CEB6BD9-BC03-4E40-9CBB-7C876E09530B}">
          <x14:formula1>
            <xm:f>Réferentiel!$F$6</xm:f>
          </x14:formula1>
          <xm:sqref>D10:F10</xm:sqref>
        </x14:dataValidation>
        <x14:dataValidation type="list" allowBlank="1" showInputMessage="1" showErrorMessage="1" xr:uid="{F01E2DE0-54C2-454A-8F92-4100E078BC0D}">
          <x14:formula1>
            <xm:f>Réferentiel!$F$7:$M$7</xm:f>
          </x14:formula1>
          <xm:sqref>D11:F11</xm:sqref>
        </x14:dataValidation>
        <x14:dataValidation type="list" allowBlank="1" showInputMessage="1" showErrorMessage="1" xr:uid="{BE12B928-F2F7-4A08-A76E-C2F676A3721B}">
          <x14:formula1>
            <xm:f>Réferentiel!$F$8</xm:f>
          </x14:formula1>
          <xm:sqref>D12:F12</xm:sqref>
        </x14:dataValidation>
        <x14:dataValidation type="list" allowBlank="1" showInputMessage="1" showErrorMessage="1" xr:uid="{84102DC7-BDE3-45C0-B8C8-510853681458}">
          <x14:formula1>
            <xm:f>Réferentiel!$F$9:$Q$9</xm:f>
          </x14:formula1>
          <xm:sqref>D13:F13</xm:sqref>
        </x14:dataValidation>
        <x14:dataValidation type="list" allowBlank="1" showInputMessage="1" showErrorMessage="1" xr:uid="{DFF7F37E-28A4-41DC-A838-98BF76B5E041}">
          <x14:formula1>
            <xm:f>Réferentiel!$F$10:$M$10</xm:f>
          </x14:formula1>
          <xm:sqref>D14:F14</xm:sqref>
        </x14:dataValidation>
        <x14:dataValidation type="list" allowBlank="1" showInputMessage="1" showErrorMessage="1" xr:uid="{616A558C-DFAC-40D6-A0F3-944C490A0FFC}">
          <x14:formula1>
            <xm:f>Réferentiel!$F$11</xm:f>
          </x14:formula1>
          <xm:sqref>D15:F15</xm:sqref>
        </x14:dataValidation>
        <x14:dataValidation type="list" allowBlank="1" showInputMessage="1" showErrorMessage="1" xr:uid="{D9D23496-AED1-415F-A3D5-A64A97EC93DD}">
          <x14:formula1>
            <xm:f>Réferentiel!$F$12:$Q$12</xm:f>
          </x14:formula1>
          <xm:sqref>D16:F16</xm:sqref>
        </x14:dataValidation>
        <x14:dataValidation type="list" allowBlank="1" showInputMessage="1" showErrorMessage="1" xr:uid="{09E641E3-3D3F-49DA-864B-15811E4D56FA}">
          <x14:formula1>
            <xm:f>Réferentiel!$F$13:$Q$13</xm:f>
          </x14:formula1>
          <xm:sqref>D17:F17</xm:sqref>
        </x14:dataValidation>
        <x14:dataValidation type="list" allowBlank="1" showInputMessage="1" showErrorMessage="1" xr:uid="{CE57412E-24A3-4702-ADAE-4296210A6AED}">
          <x14:formula1>
            <xm:f>Réferentiel!$F$15:$Q$15</xm:f>
          </x14:formula1>
          <xm:sqref>D18:F18</xm:sqref>
        </x14:dataValidation>
        <x14:dataValidation type="list" allowBlank="1" showInputMessage="1" showErrorMessage="1" xr:uid="{9CF3056D-EF25-4F04-983C-362BF6D51460}">
          <x14:formula1>
            <xm:f>Réferentiel!$J$16:$Q$16</xm:f>
          </x14:formula1>
          <xm:sqref>D19:F19</xm:sqref>
        </x14:dataValidation>
        <x14:dataValidation type="list" allowBlank="1" showInputMessage="1" showErrorMessage="1" xr:uid="{03C0B812-C822-4C12-BDEA-F103A68A7277}">
          <x14:formula1>
            <xm:f>Réferentiel!$N$17</xm:f>
          </x14:formula1>
          <xm:sqref>D20:F20</xm:sqref>
        </x14:dataValidation>
        <x14:dataValidation type="list" allowBlank="1" showInputMessage="1" showErrorMessage="1" xr:uid="{AD122DEA-A259-4535-BB0C-4892D966ABFA}">
          <x14:formula1>
            <xm:f>Réferentiel!$F$19:$Q$19</xm:f>
          </x14:formula1>
          <xm:sqref>D21:F21</xm:sqref>
        </x14:dataValidation>
        <x14:dataValidation type="list" allowBlank="1" showInputMessage="1" showErrorMessage="1" xr:uid="{BC03FF15-D451-4880-8EC8-7EAE0D6A31A0}">
          <x14:formula1>
            <xm:f>Réferentiel!$F$20</xm:f>
          </x14:formula1>
          <xm:sqref>D22:F22</xm:sqref>
        </x14:dataValidation>
        <x14:dataValidation type="list" allowBlank="1" showInputMessage="1" showErrorMessage="1" xr:uid="{6637E0E5-D9A7-4730-9155-9B7FFC4745CA}">
          <x14:formula1>
            <xm:f>Réferentiel!$F$21</xm:f>
          </x14:formula1>
          <xm:sqref>D23:F23</xm:sqref>
        </x14:dataValidation>
        <x14:dataValidation type="list" allowBlank="1" showInputMessage="1" showErrorMessage="1" xr:uid="{41C029D7-DD5B-47D3-8017-426AE182D096}">
          <x14:formula1>
            <xm:f>Réferentiel!$F$22</xm:f>
          </x14:formula1>
          <xm:sqref>D24:F24</xm:sqref>
        </x14:dataValidation>
        <x14:dataValidation type="list" allowBlank="1" showInputMessage="1" showErrorMessage="1" xr:uid="{F861A4AA-F0D1-44C6-AEF7-9E9CA6086D4B}">
          <x14:formula1>
            <xm:f>Réferentiel!$F$24</xm:f>
          </x14:formula1>
          <xm:sqref>D25:F25</xm:sqref>
        </x14:dataValidation>
        <x14:dataValidation type="list" allowBlank="1" showInputMessage="1" showErrorMessage="1" xr:uid="{E5CB3B55-9D99-4960-832C-6660B33FB8A1}">
          <x14:formula1>
            <xm:f>Réferentiel!$F$25</xm:f>
          </x14:formula1>
          <xm:sqref>D26:F26</xm:sqref>
        </x14:dataValidation>
        <x14:dataValidation type="list" allowBlank="1" showInputMessage="1" showErrorMessage="1" xr:uid="{418CCB6A-656F-4BA1-A7EF-FD40709D30C1}">
          <x14:formula1>
            <xm:f>Feuil3!$L$3:$L$4</xm:f>
          </x14:formula1>
          <xm:sqref>D6</xm:sqref>
        </x14:dataValidation>
        <x14:dataValidation type="list" allowBlank="1" showInputMessage="1" showErrorMessage="1" xr:uid="{12676128-26CE-4853-AFC2-277723C21E71}">
          <x14:formula1>
            <xm:f>BASE!$A$3:$A$15</xm:f>
          </x14:formula1>
          <xm:sqref>A3:A4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3498B-170A-4BB2-84F7-4AA5CA3820B3}">
  <dimension ref="B2:L5"/>
  <sheetViews>
    <sheetView workbookViewId="0">
      <selection activeCell="J3" sqref="J3:J5"/>
    </sheetView>
  </sheetViews>
  <sheetFormatPr baseColWidth="10" defaultRowHeight="14.25"/>
  <cols>
    <col min="2" max="2" width="14.75" customWidth="1"/>
    <col min="4" max="4" width="15.75" customWidth="1"/>
    <col min="6" max="6" width="15.875" customWidth="1"/>
    <col min="12" max="12" width="15" customWidth="1"/>
  </cols>
  <sheetData>
    <row r="2" spans="2:12">
      <c r="B2" t="s">
        <v>29</v>
      </c>
      <c r="D2" t="s">
        <v>32</v>
      </c>
      <c r="F2" t="s">
        <v>29</v>
      </c>
      <c r="H2" t="s">
        <v>35</v>
      </c>
      <c r="J2" t="s">
        <v>139</v>
      </c>
      <c r="L2" t="s">
        <v>143</v>
      </c>
    </row>
    <row r="3" spans="2:12">
      <c r="B3" t="s">
        <v>30</v>
      </c>
      <c r="D3" t="s">
        <v>33</v>
      </c>
      <c r="F3" t="s">
        <v>30</v>
      </c>
      <c r="H3" t="s">
        <v>36</v>
      </c>
      <c r="J3" t="s">
        <v>140</v>
      </c>
      <c r="L3" t="s">
        <v>144</v>
      </c>
    </row>
    <row r="4" spans="2:12">
      <c r="B4" t="s">
        <v>39</v>
      </c>
      <c r="F4" t="s">
        <v>39</v>
      </c>
      <c r="J4" t="s">
        <v>141</v>
      </c>
      <c r="L4" t="s">
        <v>145</v>
      </c>
    </row>
    <row r="5" spans="2:12">
      <c r="B5" t="s">
        <v>31</v>
      </c>
      <c r="J5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Process Suivi SI</vt:lpstr>
      <vt:lpstr>Réferentiel</vt:lpstr>
      <vt:lpstr>BASE</vt:lpstr>
      <vt:lpstr>Grille AE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Teddy Razafitseheno</dc:creator>
  <cp:lastModifiedBy>Andriambololona Alain Patrick</cp:lastModifiedBy>
  <dcterms:created xsi:type="dcterms:W3CDTF">2024-09-12T06:44:51Z</dcterms:created>
  <dcterms:modified xsi:type="dcterms:W3CDTF">2024-09-16T05:38:06Z</dcterms:modified>
</cp:coreProperties>
</file>