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rucityeducation-my.sharepoint.com/personal/mohamed_sah_brucity_education/Documents/Bureau/"/>
    </mc:Choice>
  </mc:AlternateContent>
  <xr:revisionPtr revIDLastSave="1" documentId="8_{81A3A1CE-7AA6-46C6-9787-F2A7F17FA806}" xr6:coauthVersionLast="47" xr6:coauthVersionMax="47" xr10:uidLastSave="{472483BA-B7EF-4D02-8A46-51B15938E10D}"/>
  <bookViews>
    <workbookView minimized="1" xWindow="1035" yWindow="3345" windowWidth="28800" windowHeight="11385" xr2:uid="{E3D58D50-3873-4CCD-88A7-818748EDE614}"/>
  </bookViews>
  <sheets>
    <sheet name="FEUILLE CALCUL" sheetId="1" r:id="rId1"/>
    <sheet name="Absence" sheetId="3" r:id="rId2"/>
    <sheet name="menu déroulant" sheetId="2" r:id="rId3"/>
  </sheets>
  <definedNames>
    <definedName name="Arts_Paroles">'menu déroulant'!$J$2:$J$22</definedName>
    <definedName name="Arts_plastique">'menu déroulant'!$H$2:$H$22</definedName>
    <definedName name="Danse">'menu déroulant'!$K$2:$K$22</definedName>
    <definedName name="liste_Domaine">'menu déroulant'!$G$2:$G$5</definedName>
    <definedName name="Musique">'menu déroulant'!$I$2:$I$22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6" i="1" l="1"/>
  <c r="P9" i="1"/>
  <c r="P10" i="1"/>
  <c r="P11" i="1"/>
  <c r="P12" i="1"/>
  <c r="P13" i="1"/>
  <c r="P14" i="1"/>
  <c r="P15" i="1"/>
  <c r="P17" i="1"/>
  <c r="P18" i="1"/>
  <c r="P19" i="1"/>
  <c r="P20" i="1"/>
  <c r="Q12" i="1"/>
  <c r="Q13" i="1"/>
  <c r="Q14" i="1"/>
  <c r="Q15" i="1"/>
  <c r="Q11" i="1"/>
  <c r="AJ1" i="1" l="1" a="1"/>
  <c r="AJ1" i="1" s="1"/>
  <c r="S6" i="1"/>
  <c r="R8" i="1"/>
  <c r="M12" i="1" a="1"/>
  <c r="M12" i="1" s="1"/>
  <c r="M13" i="1" a="1"/>
  <c r="M13" i="1" s="1"/>
  <c r="M14" i="1" a="1"/>
  <c r="M14" i="1" s="1"/>
  <c r="M15" i="1" a="1"/>
  <c r="M15" i="1" s="1"/>
  <c r="M11" i="1" a="1"/>
  <c r="M11" i="1" s="1"/>
  <c r="K10" i="1" a="1"/>
  <c r="K10" i="1" s="1"/>
  <c r="M10" i="1" s="1" a="1"/>
  <c r="M10" i="1" s="1"/>
  <c r="Q10" i="1" s="1"/>
  <c r="K11" i="1" a="1"/>
  <c r="K11" i="1"/>
  <c r="K12" i="1" a="1"/>
  <c r="K12" i="1"/>
  <c r="K13" i="1" a="1"/>
  <c r="K13" i="1" s="1"/>
  <c r="K14" i="1" a="1"/>
  <c r="K14" i="1"/>
  <c r="K15" i="1" a="1"/>
  <c r="K15" i="1"/>
  <c r="J9" i="1" a="1"/>
  <c r="J9" i="1" s="1"/>
  <c r="K9" i="1" s="1" a="1"/>
  <c r="K9" i="1" s="1"/>
  <c r="M9" i="1" s="1" a="1"/>
  <c r="M9" i="1" s="1"/>
  <c r="Q9" i="1" s="1"/>
  <c r="J10" i="1" a="1"/>
  <c r="J10" i="1"/>
  <c r="J11" i="1" a="1"/>
  <c r="J11" i="1" s="1"/>
  <c r="J12" i="1" a="1"/>
  <c r="J12" i="1"/>
  <c r="J13" i="1" a="1"/>
  <c r="J13" i="1" s="1"/>
  <c r="J14" i="1" a="1"/>
  <c r="J14" i="1"/>
  <c r="J15" i="1" a="1"/>
  <c r="J15" i="1" s="1"/>
  <c r="R15" i="1"/>
  <c r="H15" i="1"/>
  <c r="I15" i="1"/>
  <c r="R12" i="1"/>
  <c r="R14" i="1"/>
  <c r="H14" i="1"/>
  <c r="I14" i="1"/>
  <c r="R9" i="1"/>
  <c r="R10" i="1"/>
  <c r="R11" i="1"/>
  <c r="R13" i="1"/>
  <c r="H13" i="1"/>
  <c r="I13" i="1"/>
  <c r="I12" i="1"/>
  <c r="H12" i="1"/>
  <c r="C4" i="3"/>
  <c r="I11" i="1" l="1"/>
  <c r="H11" i="1"/>
  <c r="I9" i="1"/>
  <c r="I10" i="1"/>
  <c r="H10" i="1"/>
  <c r="C3" i="3"/>
  <c r="C10" i="3" s="1"/>
  <c r="H9" i="1"/>
  <c r="I8" i="1"/>
  <c r="H8" i="1"/>
  <c r="J8" i="1" s="1" a="1"/>
  <c r="J8" i="1" s="1"/>
  <c r="K8" i="1" s="1" a="1"/>
  <c r="K8" i="1" s="1"/>
  <c r="M8" i="1" s="1" a="1"/>
  <c r="M8" i="1" s="1"/>
  <c r="P8" i="1" l="1"/>
  <c r="Q8" i="1"/>
  <c r="Q19" i="1" s="1"/>
  <c r="O6" i="1"/>
  <c r="Q4" i="1" l="1"/>
  <c r="N6" i="1" l="1"/>
  <c r="N3" i="1"/>
  <c r="N5" i="1"/>
  <c r="N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<sst xmlns="http://schemas.openxmlformats.org/spreadsheetml/2006/main" count="220" uniqueCount="162">
  <si>
    <t>DATE IN</t>
  </si>
  <si>
    <t>DATE OUT</t>
  </si>
  <si>
    <t>Cat.</t>
  </si>
  <si>
    <t>Fonction</t>
  </si>
  <si>
    <t>Q</t>
  </si>
  <si>
    <t>S</t>
  </si>
  <si>
    <t>Q/S en %</t>
  </si>
  <si>
    <t>Nbre de jours comptabilisé pour l'agent (sans maladie)</t>
  </si>
  <si>
    <t xml:space="preserve">Nbre de jours à déduire (maladie à ch.mut.,...,) </t>
  </si>
  <si>
    <t>Nbre de jours à prendre en compte</t>
  </si>
  <si>
    <t>V / NV</t>
  </si>
  <si>
    <t>Titre</t>
  </si>
  <si>
    <t>Ancienneté de service</t>
  </si>
  <si>
    <t>Ancienneté de fonction</t>
  </si>
  <si>
    <t>Ancienneté de SOBRU</t>
  </si>
  <si>
    <t>Ecole</t>
  </si>
  <si>
    <t>ESAHR</t>
  </si>
  <si>
    <t>HEFF</t>
  </si>
  <si>
    <t>ARBA-ESA</t>
  </si>
  <si>
    <t>NOM, Prénom</t>
  </si>
  <si>
    <t>matricule</t>
  </si>
  <si>
    <t>Ancienneté déjà calculé</t>
  </si>
  <si>
    <t>Nouvelle ancienneté</t>
  </si>
  <si>
    <t>Ancienneté SOBRU</t>
  </si>
  <si>
    <t>Prof. Temp.</t>
  </si>
  <si>
    <t>Prof. déf.</t>
  </si>
  <si>
    <t>Professeur d'écriture musicale-analyse</t>
  </si>
  <si>
    <t>Professeur de chant</t>
  </si>
  <si>
    <t>Professeur de jeu</t>
  </si>
  <si>
    <t>Nbre de jours effectifs</t>
  </si>
  <si>
    <t>V</t>
  </si>
  <si>
    <t>NV</t>
  </si>
  <si>
    <t>TP</t>
  </si>
  <si>
    <t>TR</t>
  </si>
  <si>
    <t>début abs.</t>
  </si>
  <si>
    <t>fin abs.</t>
  </si>
  <si>
    <t>Nbre de jours</t>
  </si>
  <si>
    <t>Raison</t>
  </si>
  <si>
    <t>Maladie à charge de la mutuelle</t>
  </si>
  <si>
    <t>Congé pour motifs impérieux d’ordre familial</t>
  </si>
  <si>
    <t>Congé politique pour l’exercice d’un mandat de membre du Conseil ou du Gouvernement de la Communauté française</t>
  </si>
  <si>
    <t>Congé politique pour l’exercice d’un mandat de membre d’une assemblée législative ou d’un gouvernement autre que le Conseil ou le Gouvernement de la Communauté française</t>
  </si>
  <si>
    <t>TYPE ABSENCE</t>
  </si>
  <si>
    <t>JOURS      ou</t>
  </si>
  <si>
    <t>ANCIENNETE DE fonction</t>
  </si>
  <si>
    <t>Domaine</t>
  </si>
  <si>
    <t>Musique</t>
  </si>
  <si>
    <t>Danse</t>
  </si>
  <si>
    <t>intérimaire</t>
  </si>
  <si>
    <t>TJS</t>
  </si>
  <si>
    <t>secondaire ARBA</t>
  </si>
  <si>
    <t>ARTS 4</t>
  </si>
  <si>
    <t>ARTS 5</t>
  </si>
  <si>
    <t>ARTS 7</t>
  </si>
  <si>
    <t>ARTS 14</t>
  </si>
  <si>
    <t>ARTS 15</t>
  </si>
  <si>
    <t>ARTS 16</t>
  </si>
  <si>
    <t>ARTS 17</t>
  </si>
  <si>
    <t>ARTS 18</t>
  </si>
  <si>
    <t>ARTS 19</t>
  </si>
  <si>
    <t>ARTS 20</t>
  </si>
  <si>
    <t>ARTS 21</t>
  </si>
  <si>
    <t>Musique 2</t>
  </si>
  <si>
    <t>Musique 10</t>
  </si>
  <si>
    <t>Musique 19</t>
  </si>
  <si>
    <t>Danse 2</t>
  </si>
  <si>
    <t>Danse 6</t>
  </si>
  <si>
    <t>Danse 7</t>
  </si>
  <si>
    <t>Danse 8</t>
  </si>
  <si>
    <t>Danse 9</t>
  </si>
  <si>
    <t>Danse 10</t>
  </si>
  <si>
    <t>Danse 11</t>
  </si>
  <si>
    <t>Danse 12</t>
  </si>
  <si>
    <t>Danse 13</t>
  </si>
  <si>
    <t>Danse 14</t>
  </si>
  <si>
    <t>Danse 15</t>
  </si>
  <si>
    <t>Danse 16</t>
  </si>
  <si>
    <t>Danse 17</t>
  </si>
  <si>
    <t>Danse 18</t>
  </si>
  <si>
    <t>Danse 19</t>
  </si>
  <si>
    <t>Danse 20</t>
  </si>
  <si>
    <t>Danse 21</t>
  </si>
  <si>
    <t>Parole 3</t>
  </si>
  <si>
    <t>Parole 4</t>
  </si>
  <si>
    <t>Parole 7</t>
  </si>
  <si>
    <t>Parole 13</t>
  </si>
  <si>
    <t>Parole 14</t>
  </si>
  <si>
    <t>Parole 15</t>
  </si>
  <si>
    <t>Parole 16</t>
  </si>
  <si>
    <t>Parole 17</t>
  </si>
  <si>
    <t>Parole 18</t>
  </si>
  <si>
    <t>Parole 19</t>
  </si>
  <si>
    <t>Parole 20</t>
  </si>
  <si>
    <t>Parole 21</t>
  </si>
  <si>
    <t>Arts_plastique</t>
  </si>
  <si>
    <t>Arts_Paroles</t>
  </si>
  <si>
    <r>
      <rPr>
        <b/>
        <sz val="11"/>
        <rFont val="Calibri"/>
        <family val="1"/>
      </rPr>
      <t>Métiers d’art pour les spécialités :</t>
    </r>
  </si>
  <si>
    <r>
      <rPr>
        <b/>
        <sz val="11"/>
        <rFont val="Calibri"/>
        <family val="1"/>
      </rPr>
      <t>Recherches graphiques et picturales pour les spécialités :</t>
    </r>
  </si>
  <si>
    <r>
      <rPr>
        <b/>
        <sz val="11"/>
        <rFont val="Calibri"/>
        <family val="1"/>
      </rPr>
      <t>Image imprimée pour les spécialités :</t>
    </r>
  </si>
  <si>
    <r>
      <rPr>
        <b/>
        <sz val="11"/>
        <rFont val="Calibri"/>
        <family val="1"/>
      </rPr>
      <t>Formation pluridisciplinaire</t>
    </r>
  </si>
  <si>
    <r>
      <rPr>
        <b/>
        <sz val="11"/>
        <rFont val="Calibri"/>
        <family val="1"/>
      </rPr>
      <t>Aménagement pour les spécialités :</t>
    </r>
  </si>
  <si>
    <r>
      <rPr>
        <b/>
        <sz val="11"/>
        <rFont val="Calibri"/>
        <family val="1"/>
      </rPr>
      <t>Création textile</t>
    </r>
  </si>
  <si>
    <r>
      <rPr>
        <b/>
        <sz val="11"/>
        <rFont val="Calibri"/>
        <family val="1"/>
      </rPr>
      <t>Arts monumentaux</t>
    </r>
  </si>
  <si>
    <r>
      <rPr>
        <b/>
        <sz val="11"/>
        <rFont val="Calibri"/>
        <family val="1"/>
      </rPr>
      <t>Volumes pour les spécialités :</t>
    </r>
  </si>
  <si>
    <r>
      <rPr>
        <b/>
        <sz val="11"/>
        <rFont val="Calibri"/>
        <family val="1"/>
      </rPr>
      <t>Arts du feu pour les spécialités :</t>
    </r>
  </si>
  <si>
    <r>
      <rPr>
        <b/>
        <sz val="11"/>
        <rFont val="Calibri"/>
        <family val="1"/>
      </rPr>
      <t>Pratiques expérimentales</t>
    </r>
  </si>
  <si>
    <r>
      <rPr>
        <b/>
        <sz val="11"/>
        <rFont val="Calibri"/>
        <family val="1"/>
      </rPr>
      <t>Stylisme, parures et masques</t>
    </r>
  </si>
  <si>
    <r>
      <rPr>
        <b/>
        <sz val="11"/>
        <rFont val="Calibri"/>
        <family val="1"/>
      </rPr>
      <t>Techniques artistiques pour les spécialités :</t>
    </r>
  </si>
  <si>
    <r>
      <rPr>
        <b/>
        <sz val="11"/>
        <rFont val="Calibri"/>
        <family val="1"/>
      </rPr>
      <t>Histoire de l’art et analyse esthétique</t>
    </r>
  </si>
  <si>
    <r>
      <rPr>
        <b/>
        <sz val="11"/>
        <rFont val="Calibri"/>
        <family val="1"/>
      </rPr>
      <t>Formation musicale</t>
    </r>
  </si>
  <si>
    <r>
      <rPr>
        <b/>
        <sz val="11"/>
        <rFont val="Calibri"/>
        <family val="1"/>
      </rPr>
      <t>Formation instrumentale pour les spécialités :</t>
    </r>
  </si>
  <si>
    <r>
      <rPr>
        <b/>
        <sz val="11"/>
        <rFont val="Calibri"/>
        <family val="1"/>
      </rPr>
      <t>Formation instrumentale jazz pour les spécialités :</t>
    </r>
  </si>
  <si>
    <r>
      <rPr>
        <b/>
        <sz val="11"/>
        <rFont val="Calibri"/>
        <family val="1"/>
      </rPr>
      <t>Chant</t>
    </r>
  </si>
  <si>
    <r>
      <rPr>
        <b/>
        <sz val="11"/>
        <rFont val="Calibri"/>
        <family val="1"/>
      </rPr>
      <t>Chant jazz</t>
    </r>
  </si>
  <si>
    <r>
      <rPr>
        <b/>
        <sz val="11"/>
        <rFont val="Calibri"/>
        <family val="1"/>
      </rPr>
      <t>Chant d’ensemble</t>
    </r>
  </si>
  <si>
    <r>
      <rPr>
        <b/>
        <sz val="11"/>
        <rFont val="Calibri"/>
        <family val="1"/>
      </rPr>
      <t>Histoire de la musique-analyse</t>
    </r>
  </si>
  <si>
    <r>
      <rPr>
        <b/>
        <sz val="11"/>
        <rFont val="Calibri"/>
        <family val="1"/>
      </rPr>
      <t>Ecriture musicale-analyse</t>
    </r>
  </si>
  <si>
    <r>
      <rPr>
        <b/>
        <sz val="11"/>
        <rFont val="Calibri"/>
        <family val="1"/>
      </rPr>
      <t>Formation générale jazz</t>
    </r>
  </si>
  <si>
    <r>
      <rPr>
        <b/>
        <sz val="11"/>
        <rFont val="Calibri"/>
        <family val="1"/>
      </rPr>
      <t>Rythmique</t>
    </r>
  </si>
  <si>
    <r>
      <rPr>
        <b/>
        <sz val="11"/>
        <rFont val="Calibri"/>
        <family val="1"/>
      </rPr>
      <t>Expression corporelle</t>
    </r>
  </si>
  <si>
    <r>
      <rPr>
        <b/>
        <sz val="11"/>
        <rFont val="Calibri"/>
        <family val="1"/>
      </rPr>
      <t>Ensemble instrumental</t>
    </r>
  </si>
  <si>
    <r>
      <rPr>
        <b/>
        <sz val="11"/>
        <rFont val="Calibri"/>
        <family val="1"/>
      </rPr>
      <t>Ensemble jazz</t>
    </r>
  </si>
  <si>
    <r>
      <rPr>
        <b/>
        <sz val="11"/>
        <rFont val="Calibri"/>
        <family val="1"/>
      </rPr>
      <t>Musique de chambre instrumentale</t>
    </r>
  </si>
  <si>
    <r>
      <rPr>
        <b/>
        <sz val="11"/>
        <rFont val="Calibri"/>
        <family val="1"/>
      </rPr>
      <t>Lecture à vue-transposition</t>
    </r>
  </si>
  <si>
    <r>
      <rPr>
        <b/>
        <sz val="11"/>
        <rFont val="Calibri"/>
        <family val="1"/>
      </rPr>
      <t>Art lyrique</t>
    </r>
  </si>
  <si>
    <r>
      <rPr>
        <b/>
        <sz val="11"/>
        <rFont val="Calibri"/>
        <family val="1"/>
      </rPr>
      <t>Musique de chambre vocale</t>
    </r>
  </si>
  <si>
    <r>
      <rPr>
        <b/>
        <sz val="11"/>
        <rFont val="Calibri"/>
        <family val="1"/>
      </rPr>
      <t>Claviers pour chanteurs</t>
    </r>
  </si>
  <si>
    <r>
      <rPr>
        <b/>
        <sz val="11"/>
        <rFont val="Calibri"/>
        <family val="1"/>
      </rPr>
      <t>Guitare d’accompagnement</t>
    </r>
  </si>
  <si>
    <r>
      <rPr>
        <b/>
        <sz val="11"/>
        <rFont val="Calibri"/>
        <family val="1"/>
      </rPr>
      <t>Musique électroacoustique</t>
    </r>
  </si>
  <si>
    <r>
      <rPr>
        <b/>
        <sz val="11"/>
        <rFont val="Calibri"/>
        <family val="1"/>
      </rPr>
      <t>Pratique des rythmes musicaux du monde</t>
    </r>
  </si>
  <si>
    <r>
      <rPr>
        <b/>
        <sz val="11"/>
        <rFont val="Calibri"/>
        <family val="1"/>
      </rPr>
      <t>Improvisation</t>
    </r>
  </si>
  <si>
    <r>
      <rPr>
        <b/>
        <sz val="11"/>
        <rFont val="Calibri"/>
        <family val="1"/>
      </rPr>
      <t>Instruments patrimoniaux</t>
    </r>
  </si>
  <si>
    <r>
      <rPr>
        <b/>
        <sz val="11"/>
        <rFont val="Calibri"/>
        <family val="1"/>
      </rPr>
      <t>Création musicale numérique</t>
    </r>
  </si>
  <si>
    <r>
      <rPr>
        <b/>
        <sz val="11"/>
        <rFont val="Calibri"/>
        <family val="1"/>
      </rPr>
      <t>Déclamation</t>
    </r>
  </si>
  <si>
    <r>
      <rPr>
        <b/>
        <sz val="11"/>
        <rFont val="Calibri"/>
        <family val="1"/>
      </rPr>
      <t>Théâtre</t>
    </r>
  </si>
  <si>
    <r>
      <rPr>
        <b/>
        <sz val="11"/>
        <rFont val="Calibri"/>
        <family val="1"/>
      </rPr>
      <t>Eloquence</t>
    </r>
  </si>
  <si>
    <r>
      <rPr>
        <b/>
        <sz val="11"/>
        <rFont val="Calibri"/>
        <family val="1"/>
      </rPr>
      <t>Orthophonie</t>
    </r>
  </si>
  <si>
    <r>
      <rPr>
        <b/>
        <sz val="11"/>
        <rFont val="Calibri"/>
        <family val="1"/>
      </rPr>
      <t>Atelier déclamation</t>
    </r>
  </si>
  <si>
    <r>
      <rPr>
        <b/>
        <sz val="11"/>
        <rFont val="Calibri"/>
        <family val="1"/>
      </rPr>
      <t>Atelier théâtre</t>
    </r>
  </si>
  <si>
    <r>
      <rPr>
        <b/>
        <sz val="11"/>
        <rFont val="Calibri"/>
        <family val="1"/>
      </rPr>
      <t>Techniques du spectacle</t>
    </r>
  </si>
  <si>
    <r>
      <rPr>
        <b/>
        <sz val="11"/>
        <rFont val="Calibri"/>
        <family val="1"/>
      </rPr>
      <t>Techniques corps voix</t>
    </r>
  </si>
  <si>
    <r>
      <rPr>
        <b/>
        <sz val="11"/>
        <rFont val="Calibri"/>
        <family val="1"/>
      </rPr>
      <t>Histoire de la littérature et du théâtre</t>
    </r>
  </si>
  <si>
    <r>
      <rPr>
        <b/>
        <sz val="11"/>
        <rFont val="Calibri"/>
        <family val="1"/>
      </rPr>
      <t>Improvisation théâtrale</t>
    </r>
  </si>
  <si>
    <r>
      <rPr>
        <b/>
        <sz val="11"/>
        <rFont val="Calibri"/>
        <family val="1"/>
      </rPr>
      <t>Danse classique</t>
    </r>
  </si>
  <si>
    <r>
      <rPr>
        <b/>
        <sz val="11"/>
        <rFont val="Calibri"/>
        <family val="1"/>
      </rPr>
      <t>Danse contemporaine</t>
    </r>
  </si>
  <si>
    <r>
      <rPr>
        <b/>
        <sz val="11"/>
        <rFont val="Calibri"/>
        <family val="1"/>
      </rPr>
      <t>Danse jazz</t>
    </r>
  </si>
  <si>
    <r>
      <rPr>
        <b/>
        <sz val="11"/>
        <rFont val="Calibri"/>
        <family val="1"/>
      </rPr>
      <t>Danse classique pour les spécialités :</t>
    </r>
  </si>
  <si>
    <r>
      <rPr>
        <b/>
        <sz val="11"/>
        <rFont val="Calibri"/>
        <family val="1"/>
      </rPr>
      <t xml:space="preserve">Danse jazz pour les spécialités </t>
    </r>
    <r>
      <rPr>
        <sz val="11"/>
        <rFont val="Calibri"/>
        <family val="1"/>
      </rPr>
      <t>:</t>
    </r>
  </si>
  <si>
    <r>
      <rPr>
        <b/>
        <sz val="11"/>
        <rFont val="Calibri"/>
        <family val="1"/>
      </rPr>
      <t>Danse traditionnelle</t>
    </r>
  </si>
  <si>
    <t>Chant jazz</t>
  </si>
  <si>
    <t>Danse contemporaine</t>
  </si>
  <si>
    <t>Enseignant</t>
  </si>
  <si>
    <t>Matricule</t>
  </si>
  <si>
    <t>Nbre de jours max comptabilisé</t>
  </si>
  <si>
    <t xml:space="preserve">QUESTION : </t>
  </si>
  <si>
    <t>1) je voudrais que la colonne P calcule l'ancienneté de service. Elle doit indiquer le nombre dans la colonne M sauf si la période dans A et B est la même ou imbriqué dans celle-ci.</t>
  </si>
  <si>
    <t>2) je voudrais que dans la colonne Q, il soit noté le nombre de la colonne M sauf si colonne D identique et sauf pour une même période</t>
  </si>
  <si>
    <t>en vert en S et T , j'ai indiqué les valeurs que j'aurais voulu voir afficher pour P et Q</t>
  </si>
  <si>
    <t>Métiers d’art pour les spécialités :</t>
  </si>
  <si>
    <t>Chant</t>
  </si>
  <si>
    <t>Création textile</t>
  </si>
  <si>
    <t>Théâtre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</si>
</sst>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5"/>
      <color rgb="FF040C28"/>
      <name val="Arial"/>
      <family val="2"/>
    </font>
    <font>
      <i/>
      <sz val="10"/>
      <color rgb="FF333333"/>
      <name val="Tahoma"/>
      <family val="2"/>
    </font>
    <font>
      <sz val="8"/>
      <name val="Calibri"/>
      <family val="2"/>
      <scheme val="minor"/>
    </font>
    <font>
      <b/>
      <sz val="11"/>
      <name val="Calibri"/>
      <family val="2"/>
    </font>
    <font>
      <b/>
      <sz val="11"/>
      <name val="Calibri"/>
      <family val="1"/>
    </font>
    <font>
      <sz val="11"/>
      <name val="Calibri"/>
      <family val="1"/>
    </font>
    <font>
      <sz val="11"/>
      <color rgb="FF222222"/>
      <name val="Arial"/>
      <family val="2"/>
    </font>
    <font>
      <b/>
      <sz val="9.6"/>
      <color rgb="FFFF0080"/>
      <name val="Courier New"/>
      <family val="3"/>
    </font>
    <font>
      <sz val="11"/>
      <color rgb="FF92D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37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rgb="FFECECEC"/>
      </left>
      <right style="medium">
        <color rgb="FFECECEC"/>
      </right>
      <top style="medium">
        <color rgb="FFECECEC"/>
      </top>
      <bottom style="medium">
        <color rgb="FFECECEC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8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5" xfId="0" applyBorder="1"/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0" borderId="5" xfId="1" applyFont="1" applyBorder="1" applyAlignment="1">
      <alignment horizontal="center" vertical="center" wrapText="1"/>
    </xf>
    <xf numFmtId="1" fontId="0" fillId="0" borderId="5" xfId="1" applyNumberFormat="1" applyFont="1" applyBorder="1" applyAlignment="1">
      <alignment horizontal="center" vertical="center" wrapText="1"/>
    </xf>
    <xf numFmtId="14" fontId="0" fillId="0" borderId="5" xfId="0" applyNumberFormat="1" applyBorder="1"/>
    <xf numFmtId="0" fontId="6" fillId="4" borderId="5" xfId="0" applyFont="1" applyFill="1" applyBorder="1"/>
    <xf numFmtId="0" fontId="0" fillId="4" borderId="5" xfId="0" applyFill="1" applyBorder="1" applyAlignment="1">
      <alignment horizontal="center"/>
    </xf>
    <xf numFmtId="14" fontId="0" fillId="0" borderId="0" xfId="0" applyNumberFormat="1"/>
    <xf numFmtId="0" fontId="0" fillId="0" borderId="5" xfId="0" applyBorder="1" applyAlignment="1">
      <alignment horizontal="center" vertical="center"/>
    </xf>
    <xf numFmtId="0" fontId="7" fillId="0" borderId="0" xfId="0" applyFont="1"/>
    <xf numFmtId="0" fontId="0" fillId="0" borderId="5" xfId="0" applyBorder="1" applyAlignment="1">
      <alignment horizontal="center"/>
    </xf>
    <xf numFmtId="9" fontId="0" fillId="0" borderId="7" xfId="1" applyFont="1" applyBorder="1" applyAlignment="1">
      <alignment horizontal="center" vertical="center" wrapText="1"/>
    </xf>
    <xf numFmtId="1" fontId="0" fillId="0" borderId="7" xfId="1" applyNumberFormat="1" applyFont="1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 wrapText="1"/>
    </xf>
    <xf numFmtId="0" fontId="10" fillId="0" borderId="30" xfId="0" applyFont="1" applyBorder="1" applyAlignment="1">
      <alignment horizontal="left" vertical="top" wrapText="1"/>
    </xf>
    <xf numFmtId="0" fontId="10" fillId="0" borderId="30" xfId="0" applyFont="1" applyBorder="1" applyAlignment="1">
      <alignment horizontal="center" vertical="top" wrapText="1"/>
    </xf>
    <xf numFmtId="0" fontId="0" fillId="0" borderId="30" xfId="0" applyBorder="1" applyAlignment="1">
      <alignment horizontal="left" vertical="top" wrapText="1"/>
    </xf>
    <xf numFmtId="9" fontId="0" fillId="0" borderId="5" xfId="1" applyFont="1" applyBorder="1"/>
    <xf numFmtId="1" fontId="0" fillId="0" borderId="7" xfId="0" quotePrefix="1" applyNumberFormat="1" applyBorder="1" applyAlignment="1">
      <alignment horizontal="center" vertical="center" wrapText="1"/>
    </xf>
    <xf numFmtId="1" fontId="0" fillId="0" borderId="0" xfId="0" applyNumberFormat="1"/>
    <xf numFmtId="1" fontId="0" fillId="0" borderId="26" xfId="0" applyNumberFormat="1" applyBorder="1" applyAlignment="1">
      <alignment horizontal="center" vertical="center" wrapText="1"/>
    </xf>
    <xf numFmtId="1" fontId="0" fillId="0" borderId="5" xfId="0" applyNumberFormat="1" applyBorder="1"/>
    <xf numFmtId="0" fontId="14" fillId="0" borderId="32" xfId="0" applyFont="1" applyBorder="1" applyAlignment="1">
      <alignment horizontal="left" vertical="center" indent="4"/>
    </xf>
    <xf numFmtId="0" fontId="0" fillId="0" borderId="0" xfId="0" applyAlignment="1">
      <alignment vertical="top" wrapText="1"/>
    </xf>
    <xf numFmtId="0" fontId="0" fillId="4" borderId="36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5" xfId="0" applyFill="1" applyBorder="1"/>
    <xf numFmtId="0" fontId="8" fillId="0" borderId="0" xfId="0" applyFont="1" applyAlignment="1">
      <alignment horizontal="center"/>
    </xf>
    <xf numFmtId="0" fontId="0" fillId="0" borderId="3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0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4" borderId="0" xfId="0" applyFill="1" applyAlignment="1">
      <alignment horizontal="center" vertical="top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wrapText="1"/>
    </xf>
    <xf numFmtId="0" fontId="0" fillId="4" borderId="14" xfId="0" applyFill="1" applyBorder="1" applyAlignment="1">
      <alignment horizont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0" fillId="3" borderId="31" xfId="0" applyFill="1" applyBorder="1" applyAlignment="1">
      <alignment horizontal="center" wrapText="1"/>
    </xf>
    <xf numFmtId="0" fontId="0" fillId="3" borderId="0" xfId="0" applyFill="1" applyAlignment="1">
      <alignment horizontal="center" wrapText="1"/>
    </xf>
    <xf numFmtId="0" fontId="0" fillId="4" borderId="3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wrapText="1"/>
    </xf>
    <xf numFmtId="0" fontId="0" fillId="0" borderId="8" xfId="0" applyBorder="1" applyAlignment="1">
      <alignment horizontal="center"/>
    </xf>
    <xf numFmtId="2" fontId="0" fillId="0" borderId="5" xfId="0" applyNumberFormat="1" applyBorder="1"/>
    <xf numFmtId="14" fontId="15" fillId="0" borderId="7" xfId="0" applyNumberFormat="1" applyFont="1" applyBorder="1" applyAlignment="1">
      <alignment horizontal="center" vertical="center" wrapText="1"/>
    </xf>
    <xf numFmtId="14" fontId="15" fillId="0" borderId="5" xfId="0" applyNumberFormat="1" applyFont="1" applyBorder="1"/>
    <xf numFmtId="14" fontId="0" fillId="6" borderId="5" xfId="0" applyNumberForma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A02A2-4145-448B-A413-D5B70D152124}">
  <dimension ref="A1:AJ35"/>
  <sheetViews>
    <sheetView tabSelected="1" topLeftCell="A3" zoomScaleNormal="100" workbookViewId="0">
      <selection activeCell="V14" sqref="V14"/>
    </sheetView>
  </sheetViews>
  <sheetFormatPr baseColWidth="10" defaultColWidth="9.5703125" defaultRowHeight="15" x14ac:dyDescent="0.25"/>
  <cols>
    <col min="1" max="1" width="11.5703125" customWidth="1"/>
    <col min="2" max="2" width="13" customWidth="1"/>
    <col min="3" max="3" width="8.140625" customWidth="1"/>
    <col min="4" max="4" width="7.7109375" customWidth="1"/>
    <col min="6" max="6" width="5.42578125" customWidth="1"/>
    <col min="7" max="7" width="5.140625" customWidth="1"/>
    <col min="13" max="13" width="9.5703125" style="32"/>
    <col min="16" max="16" width="16" bestFit="1" customWidth="1"/>
  </cols>
  <sheetData>
    <row r="1" spans="1:36" x14ac:dyDescent="0.25">
      <c r="A1">
        <v>150</v>
      </c>
      <c r="S1">
        <v>365</v>
      </c>
      <c r="U1" t="s">
        <v>154</v>
      </c>
      <c r="AJ1" t="e" cm="1">
        <f t="array" ref="AJ1">+K1:AJ8E1:AJ8U5K1:AJ6U5K1:AJ6UA1:AJ25</f>
        <v>#NAME?</v>
      </c>
    </row>
    <row r="2" spans="1:36" ht="21.75" customHeight="1" thickBot="1" x14ac:dyDescent="0.3">
      <c r="A2" s="49" t="s">
        <v>16</v>
      </c>
      <c r="B2" s="50"/>
      <c r="C2" s="50"/>
      <c r="D2" s="51"/>
      <c r="E2" s="52" t="s">
        <v>19</v>
      </c>
      <c r="F2" s="52"/>
      <c r="G2" s="52"/>
      <c r="H2" s="52"/>
      <c r="I2" s="52"/>
      <c r="J2" s="52"/>
      <c r="K2" s="59" t="s">
        <v>44</v>
      </c>
      <c r="L2" s="60"/>
      <c r="M2" s="60"/>
      <c r="N2" s="61"/>
      <c r="O2" s="71" t="s">
        <v>12</v>
      </c>
      <c r="P2" s="72"/>
      <c r="Q2" s="72"/>
      <c r="R2" s="72"/>
      <c r="S2" s="72"/>
      <c r="T2" s="72"/>
    </row>
    <row r="3" spans="1:36" ht="28.5" customHeight="1" thickBot="1" x14ac:dyDescent="0.3">
      <c r="A3" s="49"/>
      <c r="B3" s="50"/>
      <c r="C3" s="50"/>
      <c r="D3" s="51"/>
      <c r="E3" s="53"/>
      <c r="F3" s="53"/>
      <c r="G3" s="53"/>
      <c r="H3" s="53"/>
      <c r="I3" s="53"/>
      <c r="J3" s="53"/>
      <c r="K3" s="62" t="s">
        <v>94</v>
      </c>
      <c r="L3" s="63"/>
      <c r="M3" s="64"/>
      <c r="N3" s="15">
        <f>SUMIF(D8:D28,K3,Q8:Q29)</f>
        <v>298</v>
      </c>
      <c r="O3" s="65" t="s">
        <v>21</v>
      </c>
      <c r="P3" s="66"/>
      <c r="Q3" s="67" t="s">
        <v>22</v>
      </c>
      <c r="R3" s="68"/>
      <c r="S3" s="73"/>
      <c r="T3" s="74"/>
      <c r="U3" s="55" t="s">
        <v>155</v>
      </c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</row>
    <row r="4" spans="1:36" ht="24.75" thickTop="1" thickBot="1" x14ac:dyDescent="0.3">
      <c r="A4" s="49"/>
      <c r="B4" s="50"/>
      <c r="C4" s="50"/>
      <c r="D4" s="51"/>
      <c r="E4" s="53"/>
      <c r="F4" s="53"/>
      <c r="G4" s="53"/>
      <c r="H4" s="53"/>
      <c r="I4" s="53"/>
      <c r="J4" s="53"/>
      <c r="K4" s="62" t="s">
        <v>46</v>
      </c>
      <c r="L4" s="63"/>
      <c r="M4" s="64"/>
      <c r="N4" s="15">
        <f>SUMIF(D8:D29,K4,Q8:Q30)</f>
        <v>2083</v>
      </c>
      <c r="O4" s="69">
        <v>900</v>
      </c>
      <c r="P4" s="70"/>
      <c r="Q4" s="57">
        <f>O4+P8+P9</f>
        <v>1198</v>
      </c>
      <c r="R4" s="58"/>
      <c r="S4" s="75"/>
      <c r="T4" s="76"/>
      <c r="U4" s="55" t="s">
        <v>156</v>
      </c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</row>
    <row r="5" spans="1:36" ht="22.5" customHeight="1" thickTop="1" thickBot="1" x14ac:dyDescent="0.3">
      <c r="A5" s="49"/>
      <c r="B5" s="50"/>
      <c r="C5" s="50"/>
      <c r="D5" s="51"/>
      <c r="E5" s="52" t="s">
        <v>20</v>
      </c>
      <c r="F5" s="52"/>
      <c r="G5" s="52"/>
      <c r="H5" s="52"/>
      <c r="I5" s="52"/>
      <c r="J5" s="52"/>
      <c r="K5" s="62" t="s">
        <v>95</v>
      </c>
      <c r="L5" s="63"/>
      <c r="M5" s="64"/>
      <c r="N5" s="15">
        <f>SUMIF(D8:D30,K5,Q8:Q30)</f>
        <v>299</v>
      </c>
      <c r="O5" s="77" t="s">
        <v>23</v>
      </c>
      <c r="P5" s="77"/>
      <c r="Q5" s="77"/>
      <c r="R5" s="77"/>
      <c r="S5" s="77"/>
      <c r="T5" s="77"/>
      <c r="U5" s="56" t="s">
        <v>157</v>
      </c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</row>
    <row r="6" spans="1:36" ht="39" customHeight="1" thickBot="1" x14ac:dyDescent="0.3">
      <c r="A6" s="49"/>
      <c r="B6" s="50"/>
      <c r="C6" s="50"/>
      <c r="D6" s="51"/>
      <c r="E6" s="54"/>
      <c r="F6" s="54"/>
      <c r="G6" s="54"/>
      <c r="H6" s="54"/>
      <c r="I6" s="54"/>
      <c r="J6" s="54"/>
      <c r="K6" s="44" t="s">
        <v>47</v>
      </c>
      <c r="L6" s="45"/>
      <c r="M6" s="46"/>
      <c r="N6" s="15">
        <f>SUMIF($D$8:D30,K6,$Q$8:Q30)</f>
        <v>276</v>
      </c>
      <c r="O6" s="47">
        <f>SUM(R8:R28)</f>
        <v>1095</v>
      </c>
      <c r="P6" s="48"/>
      <c r="Q6" s="41" t="s">
        <v>43</v>
      </c>
      <c r="R6" s="42"/>
      <c r="S6" s="40" t="str">
        <f>IF(ROUNDDOWN(O6/365,0)=0,"",ROUNDDOWN(O6/365,0)&amp;IF(ROUNDDOWN(O6/365,0)=1," an"," ans"))&amp;IF((ROUNDDOWN(((O6/365)-ROUNDDOWN(O6/365,0))*12,0))=0,""," et "&amp;ROUNDDOWN(((O6/365)-ROUNDDOWN(O6/365,0))*12,0)&amp;" mois")</f>
        <v>3 ans</v>
      </c>
      <c r="T6" s="40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</row>
    <row r="7" spans="1:36" ht="105.75" thickBot="1" x14ac:dyDescent="0.3">
      <c r="A7" s="20" t="s">
        <v>0</v>
      </c>
      <c r="B7" s="21" t="s">
        <v>1</v>
      </c>
      <c r="C7" s="21" t="s">
        <v>2</v>
      </c>
      <c r="D7" s="21" t="s">
        <v>45</v>
      </c>
      <c r="E7" s="21" t="s">
        <v>3</v>
      </c>
      <c r="F7" s="21" t="s">
        <v>4</v>
      </c>
      <c r="G7" s="21" t="s">
        <v>5</v>
      </c>
      <c r="H7" s="22" t="s">
        <v>6</v>
      </c>
      <c r="I7" s="23" t="s">
        <v>29</v>
      </c>
      <c r="J7" s="23" t="s">
        <v>153</v>
      </c>
      <c r="K7" s="3" t="s">
        <v>7</v>
      </c>
      <c r="L7" s="24" t="s">
        <v>8</v>
      </c>
      <c r="M7" s="33" t="s">
        <v>9</v>
      </c>
      <c r="N7" s="22" t="s">
        <v>10</v>
      </c>
      <c r="O7" s="22" t="s">
        <v>11</v>
      </c>
      <c r="P7" s="22" t="s">
        <v>12</v>
      </c>
      <c r="Q7" s="22" t="s">
        <v>13</v>
      </c>
      <c r="R7" s="25" t="s">
        <v>14</v>
      </c>
      <c r="S7" s="37" t="s">
        <v>12</v>
      </c>
      <c r="T7" s="37" t="s">
        <v>13</v>
      </c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</row>
    <row r="8" spans="1:36" s="7" customFormat="1" ht="30" x14ac:dyDescent="0.25">
      <c r="A8" s="80">
        <v>45166</v>
      </c>
      <c r="B8" s="80">
        <v>45478</v>
      </c>
      <c r="C8" s="6" t="s">
        <v>24</v>
      </c>
      <c r="D8" s="6" t="s">
        <v>94</v>
      </c>
      <c r="E8" s="6" t="s">
        <v>160</v>
      </c>
      <c r="F8" s="6">
        <v>24</v>
      </c>
      <c r="G8" s="6">
        <v>24</v>
      </c>
      <c r="H8" s="17">
        <f t="shared" ref="H8:H15" si="0">F8/G8</f>
        <v>1</v>
      </c>
      <c r="I8" s="18">
        <f>DATEDIF(A8,B8+1,"d")</f>
        <v>313</v>
      </c>
      <c r="J8" s="6" cm="1">
        <f t="array" ref="J8">_xlfn.IFS(I8&lt;300,I8,H8&lt;50%,$A$1,H8&gt;=50%,I8)</f>
        <v>313</v>
      </c>
      <c r="K8" s="6" t="str" cm="1">
        <f t="array" ref="K8">_xlfn.IFS(J8&gt;300,"300",J8&lt;&gt;150,J8,J8=150,"150")</f>
        <v>300</v>
      </c>
      <c r="L8" s="6">
        <v>15</v>
      </c>
      <c r="M8" s="31" cm="1">
        <f t="array" ref="M8">_xlfn.IFS(L8&gt;=I8-K8,(I8-L8),L8&lt;J8-K8,K8,L8&gt;(I8/2)-K8,(I8/2)-L8,L8&lt;K8,K8)</f>
        <v>298</v>
      </c>
      <c r="N8" s="6" t="s">
        <v>30</v>
      </c>
      <c r="O8" s="6" t="s">
        <v>49</v>
      </c>
      <c r="P8" s="19">
        <f>IF(COUNTIFS($A$8:$A8,A8,$B$8:$B8,B8)&gt;1,0,M8)</f>
        <v>298</v>
      </c>
      <c r="Q8" s="26">
        <f t="shared" ref="Q8:Q10" si="1">ROUNDDOWN(M8,0)</f>
        <v>298</v>
      </c>
      <c r="R8" s="19">
        <f>IF(COUNTIFS($A$8:$A8,A8,$B$8:$B8,B8)&lt;&gt;1,0,$S$1)</f>
        <v>365</v>
      </c>
      <c r="S8" s="38">
        <v>298</v>
      </c>
      <c r="T8" s="38">
        <v>298</v>
      </c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</row>
    <row r="9" spans="1:36" ht="30" x14ac:dyDescent="0.25">
      <c r="A9" s="81">
        <v>45166</v>
      </c>
      <c r="B9" s="81">
        <v>45478</v>
      </c>
      <c r="C9" s="5" t="s">
        <v>24</v>
      </c>
      <c r="D9" s="5" t="s">
        <v>95</v>
      </c>
      <c r="E9" s="5" t="s">
        <v>161</v>
      </c>
      <c r="F9" s="14">
        <v>12</v>
      </c>
      <c r="G9" s="14">
        <v>24</v>
      </c>
      <c r="H9" s="8">
        <f t="shared" si="0"/>
        <v>0.5</v>
      </c>
      <c r="I9" s="9">
        <f t="shared" ref="I9:I15" si="2">DATEDIF(A9,B9+1,"d")</f>
        <v>313</v>
      </c>
      <c r="J9" s="6" cm="1">
        <f t="array" ref="J9">_xlfn.IFS(I9&lt;300,I9,H9&lt;50%,$A$1,H9&gt;=50%,I9)</f>
        <v>313</v>
      </c>
      <c r="K9" s="6" t="str" cm="1">
        <f t="array" ref="K9">_xlfn.IFS(J9&gt;300,"300",J9&lt;&gt;150,J9,J9=150,"150")</f>
        <v>300</v>
      </c>
      <c r="L9" s="14">
        <v>14</v>
      </c>
      <c r="M9" s="31" cm="1">
        <f t="array" ref="M9">_xlfn.IFS(L9&gt;=I9-K9,(I9-L9),L9&lt;J9-K9,K9,L9&gt;(I9/2)-K9,(I9/2)-L9,L9&lt;K9,K9)</f>
        <v>299</v>
      </c>
      <c r="N9" s="5" t="s">
        <v>31</v>
      </c>
      <c r="O9" s="5" t="s">
        <v>49</v>
      </c>
      <c r="P9" s="19">
        <f>IF(COUNTIFS($A$8:$A9,A9,$B$8:$B9,B9)&gt;1,0,M9)</f>
        <v>0</v>
      </c>
      <c r="Q9" s="26">
        <f t="shared" si="1"/>
        <v>299</v>
      </c>
      <c r="R9" s="19">
        <f>IF(COUNTIFS($A$8:$A9,A9,$B$8:$B9,B9)&lt;&gt;1,0,$S$1)</f>
        <v>0</v>
      </c>
      <c r="S9" s="39">
        <v>0</v>
      </c>
      <c r="T9" s="39">
        <v>299</v>
      </c>
    </row>
    <row r="10" spans="1:36" ht="75" x14ac:dyDescent="0.25">
      <c r="A10" s="81">
        <v>45166</v>
      </c>
      <c r="B10" s="81">
        <v>45478</v>
      </c>
      <c r="C10" s="5" t="s">
        <v>24</v>
      </c>
      <c r="D10" s="5" t="s">
        <v>47</v>
      </c>
      <c r="E10" s="5" t="s">
        <v>158</v>
      </c>
      <c r="F10" s="14">
        <v>3</v>
      </c>
      <c r="G10" s="14">
        <v>24</v>
      </c>
      <c r="H10" s="8">
        <f t="shared" si="0"/>
        <v>0.125</v>
      </c>
      <c r="I10" s="9">
        <f t="shared" si="2"/>
        <v>313</v>
      </c>
      <c r="J10" s="6" cm="1">
        <f t="array" ref="J10">_xlfn.IFS(I10&lt;300,I10,H10&lt;50%,$A$1,H10&gt;=50%,I10)</f>
        <v>150</v>
      </c>
      <c r="K10" s="6" t="str" cm="1">
        <f t="array" ref="K10">_xlfn.IFS(J10&gt;300,"300",J10&lt;&gt;150,J10,J10=150,"150")</f>
        <v>150</v>
      </c>
      <c r="L10" s="14">
        <v>2</v>
      </c>
      <c r="M10" s="31" t="str" cm="1">
        <f t="array" ref="M10">_xlfn.IFS(L10&gt;=I10-K10,(I10-L10),L10&lt;J10-K10,K10,L10&gt;(I10/2)-K10,(I10/2)-L10,L10&lt;K10,K10)</f>
        <v>150</v>
      </c>
      <c r="N10" s="5" t="s">
        <v>31</v>
      </c>
      <c r="O10" s="5" t="s">
        <v>49</v>
      </c>
      <c r="P10" s="19">
        <f>IF(COUNTIFS($A$8:$A10,A10,$B$8:$B10,B10)&gt;1,0,M10)</f>
        <v>0</v>
      </c>
      <c r="Q10" s="26">
        <f t="shared" si="1"/>
        <v>150</v>
      </c>
      <c r="R10" s="19">
        <f>IF(COUNTIFS($A$8:$A10,A10,$B$8:$B10,B10)&lt;&gt;1,0,$S$1)</f>
        <v>0</v>
      </c>
      <c r="S10" s="39">
        <v>0</v>
      </c>
      <c r="T10" s="39">
        <v>150</v>
      </c>
    </row>
    <row r="11" spans="1:36" ht="45" x14ac:dyDescent="0.25">
      <c r="A11" s="81">
        <v>45166</v>
      </c>
      <c r="B11" s="81">
        <v>45478</v>
      </c>
      <c r="C11" s="5" t="s">
        <v>24</v>
      </c>
      <c r="D11" s="5" t="s">
        <v>47</v>
      </c>
      <c r="E11" s="5" t="s">
        <v>150</v>
      </c>
      <c r="F11" s="14">
        <v>10</v>
      </c>
      <c r="G11" s="14">
        <v>24</v>
      </c>
      <c r="H11" s="8">
        <f t="shared" si="0"/>
        <v>0.41666666666666669</v>
      </c>
      <c r="I11" s="9">
        <f t="shared" si="2"/>
        <v>313</v>
      </c>
      <c r="J11" s="6" cm="1">
        <f t="array" ref="J11">_xlfn.IFS(I11&lt;300,I11,H11&lt;50%,$A$1,H11&gt;=50%,I11)</f>
        <v>150</v>
      </c>
      <c r="K11" s="6" t="str" cm="1">
        <f t="array" ref="K11">_xlfn.IFS(J11&gt;300,"300",J11&lt;&gt;150,J11,J11=150,"150")</f>
        <v>150</v>
      </c>
      <c r="L11" s="16">
        <v>30</v>
      </c>
      <c r="M11" s="31" cm="1">
        <f t="array" ref="M11">_xlfn.IFS(L11&gt;=I11-K11,(I11-L11),L11&lt;J11-K11,K11,L11&gt;(I11/2)-K11,(I11/2)-L11,L11&lt;K11,K11)</f>
        <v>126.5</v>
      </c>
      <c r="N11" s="5" t="s">
        <v>31</v>
      </c>
      <c r="O11" s="5" t="s">
        <v>33</v>
      </c>
      <c r="P11" s="19">
        <f>IF(COUNTIFS($A$8:$A11,A11,$B$8:$B11,B11)&gt;1,0,M11)</f>
        <v>0</v>
      </c>
      <c r="Q11" s="26">
        <f>ROUNDDOWN(M11,0)</f>
        <v>126</v>
      </c>
      <c r="R11" s="19">
        <f>IF(COUNTIFS($A$8:$A11,A11,$B$8:$B11,B11)&lt;&gt;1,0,$S$1)</f>
        <v>0</v>
      </c>
      <c r="S11" s="39">
        <v>0</v>
      </c>
      <c r="T11" s="39">
        <v>0</v>
      </c>
    </row>
    <row r="12" spans="1:36" ht="30" x14ac:dyDescent="0.25">
      <c r="A12" s="82">
        <v>45184</v>
      </c>
      <c r="B12" s="82">
        <v>45189</v>
      </c>
      <c r="C12" s="5" t="s">
        <v>24</v>
      </c>
      <c r="D12" s="5" t="s">
        <v>46</v>
      </c>
      <c r="E12" s="5" t="s">
        <v>149</v>
      </c>
      <c r="F12" s="2">
        <v>5</v>
      </c>
      <c r="G12" s="2">
        <v>12</v>
      </c>
      <c r="H12" s="30">
        <f t="shared" si="0"/>
        <v>0.41666666666666669</v>
      </c>
      <c r="I12" s="9">
        <f t="shared" si="2"/>
        <v>6</v>
      </c>
      <c r="J12" s="6" cm="1">
        <f t="array" ref="J12">_xlfn.IFS(I12&lt;300,I12,H12&lt;50%,$A$1,H12&gt;=50%,I12)</f>
        <v>6</v>
      </c>
      <c r="K12" s="6" cm="1">
        <f t="array" ref="K12">_xlfn.IFS(J12&gt;300,"300",J12&lt;&gt;150,J12,J12=150,"150")</f>
        <v>6</v>
      </c>
      <c r="L12" s="2">
        <v>0</v>
      </c>
      <c r="M12" s="31" cm="1">
        <f t="array" ref="M12">_xlfn.IFS(L12&gt;=I12-K12,(I12-L12),L12&lt;J12-K12,K12,L12&gt;(I12/2)-K12,(I12/2)-L12,L12&lt;K12,K12)</f>
        <v>6</v>
      </c>
      <c r="N12" s="5" t="s">
        <v>31</v>
      </c>
      <c r="O12" s="5" t="s">
        <v>32</v>
      </c>
      <c r="P12" s="19">
        <f>IF(COUNTIFS($A$8:$A12,A12,$B$8:$B12,B12)&gt;1,0,M12)</f>
        <v>6</v>
      </c>
      <c r="Q12" s="26">
        <f t="shared" ref="Q12:Q15" si="3">ROUNDDOWN(M12,0)</f>
        <v>6</v>
      </c>
      <c r="R12" s="19">
        <f>IF(COUNTIFS($A$8:$A12,A12,$B$8:$B12,B12)&lt;&gt;1,0,$S$1)</f>
        <v>365</v>
      </c>
      <c r="S12" s="39">
        <v>0</v>
      </c>
      <c r="T12" s="39">
        <v>0</v>
      </c>
    </row>
    <row r="13" spans="1:36" ht="30" x14ac:dyDescent="0.25">
      <c r="A13" s="81">
        <v>45166</v>
      </c>
      <c r="B13" s="81">
        <v>45478</v>
      </c>
      <c r="C13" s="5" t="s">
        <v>24</v>
      </c>
      <c r="D13" s="5" t="s">
        <v>46</v>
      </c>
      <c r="E13" s="5" t="s">
        <v>159</v>
      </c>
      <c r="F13" s="2">
        <v>2</v>
      </c>
      <c r="G13" s="2">
        <v>24</v>
      </c>
      <c r="H13" s="30">
        <f t="shared" si="0"/>
        <v>8.3333333333333329E-2</v>
      </c>
      <c r="I13" s="2">
        <f t="shared" si="2"/>
        <v>313</v>
      </c>
      <c r="J13" s="6" cm="1">
        <f t="array" ref="J13">_xlfn.IFS(I13&lt;300,I13,H13&lt;50%,$A$1,H13&gt;=50%,I13)</f>
        <v>150</v>
      </c>
      <c r="K13" s="6" t="str" cm="1">
        <f t="array" ref="K13">_xlfn.IFS(J13&gt;300,"300",J13&lt;&gt;150,J13,J13=150,"150")</f>
        <v>150</v>
      </c>
      <c r="L13" s="2"/>
      <c r="M13" s="31" t="str" cm="1">
        <f t="array" ref="M13">_xlfn.IFS(L13&gt;=I13-K13,(I13-L13),L13&lt;J13-K13,K13,L13&gt;(I13/2)-K13,(I13/2)-L13,L13&lt;K13,K13)</f>
        <v>150</v>
      </c>
      <c r="N13" s="5"/>
      <c r="O13" s="5"/>
      <c r="P13" s="19">
        <f>IF(COUNTIFS($A$8:$A13,A13,$B$8:$B13,B13)&gt;1,0,M13)</f>
        <v>0</v>
      </c>
      <c r="Q13" s="26">
        <f t="shared" si="3"/>
        <v>150</v>
      </c>
      <c r="R13" s="19">
        <f>IF(COUNTIFS($A$8:$A13,A13,$B$8:$B13,B13)&lt;&gt;1,0,$S$1)</f>
        <v>0</v>
      </c>
      <c r="S13" s="39">
        <v>0</v>
      </c>
      <c r="T13" s="39">
        <v>150</v>
      </c>
    </row>
    <row r="14" spans="1:36" ht="30" x14ac:dyDescent="0.25">
      <c r="A14" s="10">
        <v>45532</v>
      </c>
      <c r="B14" s="10">
        <v>45843</v>
      </c>
      <c r="C14" s="5"/>
      <c r="D14" s="5" t="s">
        <v>46</v>
      </c>
      <c r="E14" s="5" t="s">
        <v>64</v>
      </c>
      <c r="F14" s="2">
        <v>7</v>
      </c>
      <c r="G14" s="2">
        <v>24</v>
      </c>
      <c r="H14" s="30">
        <f t="shared" si="0"/>
        <v>0.29166666666666669</v>
      </c>
      <c r="I14" s="2">
        <f t="shared" si="2"/>
        <v>312</v>
      </c>
      <c r="J14" s="6" cm="1">
        <f t="array" ref="J14">_xlfn.IFS(I14&lt;300,I14,H14&lt;50%,$A$1,H14&gt;=50%,I14)</f>
        <v>150</v>
      </c>
      <c r="K14" s="6" t="str" cm="1">
        <f t="array" ref="K14">_xlfn.IFS(J14&gt;300,"300",J14&lt;&gt;150,J14,J14=150,"150")</f>
        <v>150</v>
      </c>
      <c r="L14" s="2"/>
      <c r="M14" s="31" t="str" cm="1">
        <f t="array" ref="M14">_xlfn.IFS(L14&gt;=I14-K14,(I14-L14),L14&lt;J14-K14,K14,L14&gt;(I14/2)-K14,(I14/2)-L14,L14&lt;K14,K14)</f>
        <v>150</v>
      </c>
      <c r="N14" s="5"/>
      <c r="O14" s="5"/>
      <c r="P14" s="19" t="str">
        <f>IF(COUNTIFS($A$8:$A14,A14,$B$8:$B14,B14)&gt;1,0,M14)</f>
        <v>150</v>
      </c>
      <c r="Q14" s="26">
        <f t="shared" si="3"/>
        <v>150</v>
      </c>
      <c r="R14" s="19">
        <f>IF(COUNTIFS($A$8:$A14,A14,$B$8:$B14,B14)&lt;&gt;1,0,$S$1)</f>
        <v>365</v>
      </c>
      <c r="S14" s="39">
        <v>0</v>
      </c>
      <c r="T14" s="39">
        <v>0</v>
      </c>
    </row>
    <row r="15" spans="1:36" ht="30" x14ac:dyDescent="0.25">
      <c r="A15" s="10">
        <v>45532</v>
      </c>
      <c r="B15" s="10">
        <v>45843</v>
      </c>
      <c r="C15" s="5"/>
      <c r="D15" s="5" t="s">
        <v>46</v>
      </c>
      <c r="E15" s="5" t="s">
        <v>51</v>
      </c>
      <c r="F15" s="2">
        <v>20</v>
      </c>
      <c r="G15" s="2">
        <v>24</v>
      </c>
      <c r="H15" s="30">
        <f t="shared" si="0"/>
        <v>0.83333333333333337</v>
      </c>
      <c r="I15" s="2">
        <f t="shared" si="2"/>
        <v>312</v>
      </c>
      <c r="J15" s="6" cm="1">
        <f t="array" ref="J15">_xlfn.IFS(I15&lt;300,I15,H15&lt;50%,$A$1,H15&gt;=50%,I15)</f>
        <v>312</v>
      </c>
      <c r="K15" s="6" t="str" cm="1">
        <f t="array" ref="K15">_xlfn.IFS(J15&gt;300,"300",J15&lt;&gt;150,J15,J15=150,"150")</f>
        <v>300</v>
      </c>
      <c r="L15" s="2">
        <v>13</v>
      </c>
      <c r="M15" s="31" cm="1">
        <f t="array" ref="M15">_xlfn.IFS(L15&gt;=I15-K15,(I15-L15),L15&lt;J15-K15,K15,L15&gt;(I15/2)-K15,(I15/2)-L15,L15&lt;K15,K15)</f>
        <v>299</v>
      </c>
      <c r="N15" s="5"/>
      <c r="O15" s="5"/>
      <c r="P15" s="19">
        <f>IF(COUNTIFS($A$8:$A15,A15,$B$8:$B15,B15)&gt;1,0,M15)</f>
        <v>0</v>
      </c>
      <c r="Q15" s="26">
        <f t="shared" si="3"/>
        <v>299</v>
      </c>
      <c r="R15" s="19">
        <f>IF(COUNTIFS($A$8:$A15,A15,$B$8:$B15,B15)&lt;&gt;1,0,$S$1)</f>
        <v>0</v>
      </c>
      <c r="S15" s="39">
        <v>299</v>
      </c>
      <c r="T15" s="39">
        <v>299</v>
      </c>
    </row>
    <row r="16" spans="1:36" ht="30.75" thickBot="1" x14ac:dyDescent="0.3">
      <c r="A16" s="2"/>
      <c r="B16" s="2"/>
      <c r="C16" s="5"/>
      <c r="D16" s="5" t="s">
        <v>46</v>
      </c>
      <c r="E16" s="5" t="s">
        <v>82</v>
      </c>
      <c r="F16" s="2"/>
      <c r="G16" s="2"/>
      <c r="H16" s="2"/>
      <c r="I16" s="2"/>
      <c r="J16" s="2"/>
      <c r="K16" s="2"/>
      <c r="L16" s="2"/>
      <c r="M16" s="34"/>
      <c r="N16" s="5"/>
      <c r="O16" s="5"/>
      <c r="P16" s="19">
        <f>IF(COUNTIFS($A$8:$A16,A16,$B$8:$B16,B16)&gt;1,0,M16)</f>
        <v>0</v>
      </c>
      <c r="Q16" s="2"/>
      <c r="R16" s="2"/>
    </row>
    <row r="17" spans="1:19" ht="30.75" thickBot="1" x14ac:dyDescent="0.3">
      <c r="A17" s="2"/>
      <c r="B17" s="2"/>
      <c r="C17" s="5"/>
      <c r="D17" s="5" t="s">
        <v>46</v>
      </c>
      <c r="E17" s="5" t="s">
        <v>52</v>
      </c>
      <c r="F17" s="2"/>
      <c r="G17" s="2"/>
      <c r="H17" s="2"/>
      <c r="I17" s="2"/>
      <c r="J17" s="2"/>
      <c r="K17" s="2"/>
      <c r="L17" s="2"/>
      <c r="M17" s="34"/>
      <c r="N17" s="5"/>
      <c r="O17" s="5"/>
      <c r="P17" s="19">
        <f>IF(COUNTIFS($A$8:$A17,A17,$B$8:$B17,B17)&gt;1,0,M17)</f>
        <v>0</v>
      </c>
      <c r="R17" s="2"/>
      <c r="S17" s="35"/>
    </row>
    <row r="18" spans="1:19" x14ac:dyDescent="0.25">
      <c r="A18" s="2"/>
      <c r="B18" s="2"/>
      <c r="C18" s="5"/>
      <c r="D18" s="5" t="s">
        <v>47</v>
      </c>
      <c r="E18" s="5" t="s">
        <v>66</v>
      </c>
      <c r="F18" s="2"/>
      <c r="G18" s="2"/>
      <c r="H18" s="2"/>
      <c r="I18" s="2"/>
      <c r="J18" s="2"/>
      <c r="K18" s="2"/>
      <c r="L18" s="2"/>
      <c r="M18" s="34"/>
      <c r="N18" s="5"/>
      <c r="O18" s="5"/>
      <c r="P18" s="19">
        <f>IF(COUNTIFS($A$8:$A18,A18,$B$8:$B18,B18)&gt;1,0,M18)</f>
        <v>0</v>
      </c>
      <c r="Q18" s="2"/>
      <c r="R18" s="2"/>
    </row>
    <row r="19" spans="1:19" ht="30" x14ac:dyDescent="0.25">
      <c r="A19" s="2"/>
      <c r="B19" s="2"/>
      <c r="C19" s="5"/>
      <c r="D19" s="5" t="s">
        <v>46</v>
      </c>
      <c r="E19" s="5" t="s">
        <v>63</v>
      </c>
      <c r="F19" s="2"/>
      <c r="G19" s="2"/>
      <c r="H19" s="2"/>
      <c r="I19" s="2"/>
      <c r="J19" s="2"/>
      <c r="K19" s="2"/>
      <c r="L19" s="2"/>
      <c r="M19" s="34"/>
      <c r="N19" s="5"/>
      <c r="O19" s="5"/>
      <c r="P19" s="19">
        <f>IF(COUNTIFS($A$8:$A19,A19,$B$8:$B19,B19)&gt;1,0,M19)</f>
        <v>0</v>
      </c>
      <c r="Q19" s="79">
        <f>SUM(Q8:Q18)</f>
        <v>1478</v>
      </c>
      <c r="R19" s="2"/>
    </row>
    <row r="20" spans="1:19" x14ac:dyDescent="0.25">
      <c r="A20" s="2"/>
      <c r="B20" s="2"/>
      <c r="C20" s="5"/>
      <c r="D20" s="5" t="s">
        <v>47</v>
      </c>
      <c r="E20" s="5" t="s">
        <v>65</v>
      </c>
      <c r="F20" s="2"/>
      <c r="G20" s="2"/>
      <c r="H20" s="2"/>
      <c r="I20" s="2"/>
      <c r="J20" s="2"/>
      <c r="K20" s="2"/>
      <c r="L20" s="2"/>
      <c r="M20" s="34"/>
      <c r="N20" s="5"/>
      <c r="O20" s="5"/>
      <c r="P20" s="19">
        <f>IF(COUNTIFS($A$8:$A20,A20,$B$8:$B20,B20)&gt;1,0,M20)</f>
        <v>0</v>
      </c>
      <c r="Q20" s="2"/>
      <c r="R20" s="2"/>
    </row>
    <row r="21" spans="1:19" ht="30" x14ac:dyDescent="0.25">
      <c r="A21" s="2"/>
      <c r="B21" s="2"/>
      <c r="C21" s="5"/>
      <c r="D21" s="5" t="s">
        <v>46</v>
      </c>
      <c r="E21" s="5" t="s">
        <v>82</v>
      </c>
      <c r="F21" s="2"/>
      <c r="G21" s="2"/>
      <c r="H21" s="2"/>
      <c r="I21" s="2"/>
      <c r="J21" s="2"/>
      <c r="K21" s="2"/>
      <c r="L21" s="2"/>
      <c r="M21" s="34"/>
      <c r="N21" s="5"/>
      <c r="O21" s="5"/>
      <c r="P21" s="2"/>
      <c r="Q21" s="2"/>
      <c r="R21" s="2"/>
    </row>
    <row r="22" spans="1:19" ht="30" x14ac:dyDescent="0.25">
      <c r="A22" s="2"/>
      <c r="B22" s="2"/>
      <c r="C22" s="5"/>
      <c r="D22" s="5" t="s">
        <v>46</v>
      </c>
      <c r="E22" s="5" t="s">
        <v>53</v>
      </c>
      <c r="F22" s="2"/>
      <c r="G22" s="2"/>
      <c r="H22" s="2"/>
      <c r="I22" s="2"/>
      <c r="J22" s="2"/>
      <c r="K22" s="2"/>
      <c r="L22" s="2"/>
      <c r="M22" s="34"/>
      <c r="N22" s="5"/>
      <c r="O22" s="5"/>
      <c r="P22" s="2"/>
      <c r="Q22" s="2"/>
      <c r="R22" s="2"/>
    </row>
    <row r="23" spans="1:19" ht="30" x14ac:dyDescent="0.25">
      <c r="A23" s="2"/>
      <c r="B23" s="2"/>
      <c r="C23" s="5"/>
      <c r="D23" s="5" t="s">
        <v>46</v>
      </c>
      <c r="E23" s="5" t="s">
        <v>84</v>
      </c>
      <c r="F23" s="2"/>
      <c r="G23" s="2"/>
      <c r="H23" s="2"/>
      <c r="I23" s="2"/>
      <c r="J23" s="2"/>
      <c r="K23" s="2"/>
      <c r="L23" s="2"/>
      <c r="M23" s="34"/>
      <c r="N23" s="5"/>
      <c r="O23" s="5"/>
      <c r="P23" s="2"/>
      <c r="Q23" s="2"/>
      <c r="R23" s="2"/>
    </row>
    <row r="24" spans="1:19" ht="30" x14ac:dyDescent="0.25">
      <c r="A24" s="2"/>
      <c r="B24" s="2"/>
      <c r="C24" s="5"/>
      <c r="D24" s="5" t="s">
        <v>46</v>
      </c>
      <c r="E24" s="5" t="s">
        <v>83</v>
      </c>
      <c r="F24" s="2"/>
      <c r="G24" s="2"/>
      <c r="H24" s="2"/>
      <c r="I24" s="2"/>
      <c r="J24" s="2"/>
      <c r="K24" s="2"/>
      <c r="L24" s="2"/>
      <c r="M24" s="34"/>
      <c r="N24" s="5"/>
      <c r="O24" s="5"/>
      <c r="P24" s="2"/>
      <c r="Q24" s="2"/>
      <c r="R24" s="2"/>
    </row>
    <row r="25" spans="1:19" ht="30" x14ac:dyDescent="0.25">
      <c r="A25" s="2"/>
      <c r="B25" s="2"/>
      <c r="C25" s="5"/>
      <c r="D25" s="5" t="s">
        <v>46</v>
      </c>
      <c r="E25" s="5" t="s">
        <v>53</v>
      </c>
      <c r="F25" s="2"/>
      <c r="G25" s="2"/>
      <c r="H25" s="2"/>
      <c r="I25" s="2"/>
      <c r="J25" s="2"/>
      <c r="K25" s="2"/>
      <c r="L25" s="2"/>
      <c r="M25" s="34"/>
      <c r="N25" s="5"/>
      <c r="O25" s="5"/>
      <c r="P25" s="2"/>
      <c r="Q25" s="2"/>
      <c r="R25" s="2"/>
    </row>
    <row r="26" spans="1:19" ht="30" x14ac:dyDescent="0.25">
      <c r="A26" s="2"/>
      <c r="B26" s="2"/>
      <c r="C26" s="5"/>
      <c r="D26" s="5" t="s">
        <v>46</v>
      </c>
      <c r="E26" s="5" t="s">
        <v>62</v>
      </c>
      <c r="F26" s="2"/>
      <c r="G26" s="2"/>
      <c r="H26" s="2"/>
      <c r="I26" s="2"/>
      <c r="J26" s="2"/>
      <c r="K26" s="2"/>
      <c r="L26" s="2"/>
      <c r="M26" s="34"/>
      <c r="N26" s="5"/>
      <c r="O26" s="5"/>
      <c r="P26" s="2"/>
      <c r="Q26" s="2"/>
      <c r="R26" s="2"/>
    </row>
    <row r="27" spans="1:19" ht="30" x14ac:dyDescent="0.25">
      <c r="A27" s="2"/>
      <c r="B27" s="2"/>
      <c r="C27" s="5"/>
      <c r="D27" s="5" t="s">
        <v>46</v>
      </c>
      <c r="E27" s="5" t="s">
        <v>62</v>
      </c>
      <c r="F27" s="2"/>
      <c r="G27" s="2"/>
      <c r="H27" s="2"/>
      <c r="I27" s="2"/>
      <c r="J27" s="2"/>
      <c r="K27" s="2"/>
      <c r="L27" s="2"/>
      <c r="M27" s="34"/>
      <c r="N27" s="5"/>
      <c r="O27" s="5"/>
      <c r="P27" s="2"/>
      <c r="Q27" s="2"/>
      <c r="R27" s="2"/>
    </row>
    <row r="28" spans="1:19" x14ac:dyDescent="0.25">
      <c r="A28" s="2"/>
      <c r="B28" s="2"/>
      <c r="C28" s="5"/>
      <c r="D28" s="5"/>
      <c r="E28" s="5"/>
      <c r="F28" s="2"/>
      <c r="G28" s="2"/>
      <c r="H28" s="2"/>
      <c r="I28" s="2"/>
      <c r="J28" s="2"/>
      <c r="K28" s="2"/>
      <c r="L28" s="2"/>
      <c r="M28" s="34"/>
      <c r="N28" s="5"/>
      <c r="O28" s="5"/>
      <c r="P28" s="2"/>
      <c r="Q28" s="2"/>
      <c r="R28" s="2"/>
    </row>
    <row r="29" spans="1:19" x14ac:dyDescent="0.25">
      <c r="A29" s="2"/>
      <c r="B29" s="2"/>
      <c r="C29" s="5"/>
      <c r="D29" s="5"/>
      <c r="E29" s="5"/>
      <c r="F29" s="2"/>
      <c r="G29" s="2"/>
      <c r="H29" s="2"/>
      <c r="I29" s="2"/>
      <c r="J29" s="2"/>
      <c r="K29" s="2"/>
      <c r="L29" s="2"/>
      <c r="M29" s="34"/>
      <c r="N29" s="5"/>
      <c r="O29" s="5"/>
      <c r="P29" s="2"/>
      <c r="Q29" s="2"/>
      <c r="R29" s="2"/>
    </row>
    <row r="30" spans="1:19" x14ac:dyDescent="0.25">
      <c r="A30" s="2"/>
      <c r="B30" s="2"/>
      <c r="C30" s="5"/>
      <c r="D30" s="5"/>
      <c r="E30" s="5"/>
      <c r="F30" s="2"/>
      <c r="G30" s="2"/>
      <c r="H30" s="2"/>
      <c r="I30" s="2"/>
      <c r="J30" s="2"/>
      <c r="K30" s="2"/>
      <c r="L30" s="2"/>
      <c r="M30" s="34"/>
      <c r="N30" s="5"/>
      <c r="O30" s="5"/>
      <c r="P30" s="2"/>
      <c r="Q30" s="2"/>
      <c r="R30" s="2"/>
    </row>
    <row r="32" spans="1:19" x14ac:dyDescent="0.25">
      <c r="A32" s="43"/>
      <c r="B32" s="43"/>
      <c r="C32" s="43"/>
      <c r="D32" s="43"/>
      <c r="E32" s="43"/>
      <c r="F32" s="43"/>
      <c r="G32" s="43"/>
    </row>
    <row r="33" spans="1:7" x14ac:dyDescent="0.25">
      <c r="A33" s="43"/>
      <c r="B33" s="43"/>
      <c r="C33" s="43"/>
      <c r="D33" s="43"/>
      <c r="E33" s="43"/>
      <c r="F33" s="43"/>
      <c r="G33" s="43"/>
    </row>
    <row r="34" spans="1:7" x14ac:dyDescent="0.25">
      <c r="A34" s="43"/>
      <c r="B34" s="43"/>
      <c r="C34" s="43"/>
      <c r="D34" s="43"/>
      <c r="E34" s="43"/>
      <c r="F34" s="43"/>
      <c r="G34" s="43"/>
    </row>
    <row r="35" spans="1:7" x14ac:dyDescent="0.25">
      <c r="A35" s="43"/>
      <c r="B35" s="43"/>
      <c r="C35" s="43"/>
      <c r="D35" s="43"/>
      <c r="E35" s="43"/>
    </row>
  </sheetData>
  <mergeCells count="28">
    <mergeCell ref="U3:AF3"/>
    <mergeCell ref="U4:AF4"/>
    <mergeCell ref="U5:AF5"/>
    <mergeCell ref="Q4:R4"/>
    <mergeCell ref="K2:N2"/>
    <mergeCell ref="K3:M3"/>
    <mergeCell ref="K4:M4"/>
    <mergeCell ref="K5:M5"/>
    <mergeCell ref="O3:P3"/>
    <mergeCell ref="Q3:R3"/>
    <mergeCell ref="O4:P4"/>
    <mergeCell ref="O2:T2"/>
    <mergeCell ref="S3:T3"/>
    <mergeCell ref="S4:T4"/>
    <mergeCell ref="O5:T5"/>
    <mergeCell ref="A34:G34"/>
    <mergeCell ref="A35:E35"/>
    <mergeCell ref="A2:D6"/>
    <mergeCell ref="E2:J2"/>
    <mergeCell ref="E5:J5"/>
    <mergeCell ref="E3:J4"/>
    <mergeCell ref="E6:J6"/>
    <mergeCell ref="S6:T6"/>
    <mergeCell ref="Q6:R6"/>
    <mergeCell ref="A32:G32"/>
    <mergeCell ref="A33:G33"/>
    <mergeCell ref="K6:M6"/>
    <mergeCell ref="O6:P6"/>
  </mergeCells>
  <phoneticPr fontId="9" type="noConversion"/>
  <dataValidations count="7">
    <dataValidation showDropDown="1" showInputMessage="1" showErrorMessage="1" sqref="K2:N2" xr:uid="{39528AF5-FB45-49C2-A5D1-69EA4421E5ED}"/>
    <dataValidation type="list" allowBlank="1" showInputMessage="1" showErrorMessage="1" sqref="D8:D11 K3:M6" xr:uid="{F3FFBE6C-FC18-4E54-87AF-F1813A233A4B}">
      <formula1>liste_Domaine</formula1>
    </dataValidation>
    <dataValidation type="list" allowBlank="1" showInputMessage="1" showErrorMessage="1" sqref="E8" xr:uid="{DEBE79D8-A02F-4E46-930E-6A6E10756943}">
      <formula1>INDIRECT($D$8)</formula1>
    </dataValidation>
    <dataValidation type="list" allowBlank="1" showInputMessage="1" showErrorMessage="1" sqref="E9" xr:uid="{C8C1E56C-E0FF-4427-BD2E-C74E2785413A}">
      <formula1>INDIRECT($D$9)</formula1>
    </dataValidation>
    <dataValidation type="list" allowBlank="1" showInputMessage="1" showErrorMessage="1" sqref="E10" xr:uid="{CEF300B2-67E5-4EDC-95D7-491C32FF4AC6}">
      <formula1>INDIRECT($D$10)</formula1>
    </dataValidation>
    <dataValidation type="list" allowBlank="1" showInputMessage="1" showErrorMessage="1" sqref="E11" xr:uid="{F31C58BA-0E7E-46CF-BB6A-7B859F48DF55}">
      <formula1>INDIRECT($D$11)</formula1>
    </dataValidation>
    <dataValidation type="list" allowBlank="1" showInputMessage="1" showErrorMessage="1" sqref="E12:E27" xr:uid="{9DEEE80E-BE90-4E69-AB31-BF1EADCA0B6E}">
      <formula1>INDIRECT($D12)</formula1>
    </dataValidation>
  </dataValidations>
  <pageMargins left="0.7" right="0.7" top="0.75" bottom="0.75" header="0.3" footer="0.3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B04789B-7E30-43D2-813D-05A611723B2F}">
          <x14:formula1>
            <xm:f>'menu déroulant'!$B$2:$B$11</xm:f>
          </x14:formula1>
          <xm:sqref>C8:C30</xm:sqref>
        </x14:dataValidation>
        <x14:dataValidation type="list" allowBlank="1" showInputMessage="1" showErrorMessage="1" xr:uid="{D5CC9436-09BD-41AF-91FA-9AE22CB85232}">
          <x14:formula1>
            <xm:f>'menu déroulant'!$E$2:$E$4</xm:f>
          </x14:formula1>
          <xm:sqref>N8:N30</xm:sqref>
        </x14:dataValidation>
        <x14:dataValidation type="list" allowBlank="1" showInputMessage="1" showErrorMessage="1" xr:uid="{41F50B4C-1DBB-457C-B86B-1A1789C94DE0}">
          <x14:formula1>
            <xm:f>'menu déroulant'!$D$2:$D$5</xm:f>
          </x14:formula1>
          <xm:sqref>O8:O30</xm:sqref>
        </x14:dataValidation>
        <x14:dataValidation type="list" allowBlank="1" showInputMessage="1" showErrorMessage="1" xr:uid="{452776DE-35F6-46C7-8EFF-6086A3712B1F}">
          <x14:formula1>
            <xm:f>'menu déroulant'!$G$2:$G$6</xm:f>
          </x14:formula1>
          <xm:sqref>D12:D30</xm:sqref>
        </x14:dataValidation>
        <x14:dataValidation type="list" allowBlank="1" showInputMessage="1" showErrorMessage="1" xr:uid="{9C9F486D-E46A-4BDF-9767-21D7990713F3}">
          <x14:formula1>
            <xm:f>'menu déroulant'!$A$2:$A$6</xm:f>
          </x14:formula1>
          <xm:sqref>A2:D6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C9C890-6E7D-4018-AE6A-0D3141018317}">
  <dimension ref="A1:D11"/>
  <sheetViews>
    <sheetView workbookViewId="0">
      <selection activeCell="C3" sqref="C3"/>
    </sheetView>
  </sheetViews>
  <sheetFormatPr baseColWidth="10" defaultRowHeight="15" x14ac:dyDescent="0.25"/>
  <cols>
    <col min="1" max="2" width="10.7109375" bestFit="1" customWidth="1"/>
    <col min="3" max="3" width="11.5703125" bestFit="1" customWidth="1"/>
    <col min="4" max="4" width="29.5703125" bestFit="1" customWidth="1"/>
  </cols>
  <sheetData>
    <row r="1" spans="1:4" x14ac:dyDescent="0.25">
      <c r="A1" s="78"/>
      <c r="B1" s="78"/>
      <c r="C1" s="78"/>
      <c r="D1" s="78"/>
    </row>
    <row r="2" spans="1:4" x14ac:dyDescent="0.25">
      <c r="A2" s="11" t="s">
        <v>34</v>
      </c>
      <c r="B2" s="11" t="s">
        <v>35</v>
      </c>
      <c r="C2" s="11" t="s">
        <v>36</v>
      </c>
      <c r="D2" s="12" t="s">
        <v>37</v>
      </c>
    </row>
    <row r="3" spans="1:4" x14ac:dyDescent="0.25">
      <c r="A3" s="13">
        <v>45305</v>
      </c>
      <c r="B3" s="13">
        <v>45324</v>
      </c>
      <c r="C3">
        <f>DATEDIF(A3,B3+1,"d")</f>
        <v>20</v>
      </c>
      <c r="D3" s="4" t="s">
        <v>38</v>
      </c>
    </row>
    <row r="4" spans="1:4" ht="30" x14ac:dyDescent="0.25">
      <c r="A4" s="13">
        <v>45170</v>
      </c>
      <c r="B4" s="13">
        <v>45182</v>
      </c>
      <c r="C4">
        <f>DATEDIF(A4,B4+1,"d")</f>
        <v>13</v>
      </c>
      <c r="D4" s="4" t="s">
        <v>39</v>
      </c>
    </row>
    <row r="5" spans="1:4" ht="60" x14ac:dyDescent="0.25">
      <c r="D5" s="4" t="s">
        <v>40</v>
      </c>
    </row>
    <row r="6" spans="1:4" ht="90" x14ac:dyDescent="0.25">
      <c r="D6" s="4" t="s">
        <v>41</v>
      </c>
    </row>
    <row r="7" spans="1:4" x14ac:dyDescent="0.25">
      <c r="D7" s="4"/>
    </row>
    <row r="8" spans="1:4" x14ac:dyDescent="0.25">
      <c r="D8" s="4"/>
    </row>
    <row r="9" spans="1:4" x14ac:dyDescent="0.25">
      <c r="D9" s="4"/>
    </row>
    <row r="10" spans="1:4" x14ac:dyDescent="0.25">
      <c r="A10" s="76"/>
      <c r="B10" s="76"/>
      <c r="C10" s="76">
        <f>SUM(C3:C9)</f>
        <v>33</v>
      </c>
      <c r="D10" s="76"/>
    </row>
    <row r="11" spans="1:4" x14ac:dyDescent="0.25">
      <c r="A11" s="76"/>
      <c r="B11" s="76"/>
      <c r="C11" s="76"/>
      <c r="D11" s="76"/>
    </row>
  </sheetData>
  <mergeCells count="4">
    <mergeCell ref="A1:D1"/>
    <mergeCell ref="A10:B11"/>
    <mergeCell ref="C10:C11"/>
    <mergeCell ref="D10:D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7AAD4E-EA23-4EAE-841F-FEB35710B6B4}">
  <dimension ref="A1:M25"/>
  <sheetViews>
    <sheetView workbookViewId="0">
      <selection activeCell="O5" sqref="O5"/>
    </sheetView>
  </sheetViews>
  <sheetFormatPr baseColWidth="10" defaultRowHeight="15" x14ac:dyDescent="0.25"/>
  <cols>
    <col min="1" max="1" width="9.85546875" bestFit="1" customWidth="1"/>
    <col min="2" max="2" width="11.28515625" bestFit="1" customWidth="1"/>
    <col min="3" max="3" width="35.85546875" bestFit="1" customWidth="1"/>
    <col min="4" max="4" width="5.140625" bestFit="1" customWidth="1"/>
    <col min="5" max="5" width="6.7109375" bestFit="1" customWidth="1"/>
    <col min="6" max="6" width="13.5703125" bestFit="1" customWidth="1"/>
    <col min="7" max="8" width="34.42578125" bestFit="1" customWidth="1"/>
    <col min="10" max="10" width="27.85546875" bestFit="1" customWidth="1"/>
  </cols>
  <sheetData>
    <row r="1" spans="1:13" ht="16.5" thickTop="1" thickBot="1" x14ac:dyDescent="0.3">
      <c r="A1" t="s">
        <v>15</v>
      </c>
      <c r="B1" s="1" t="s">
        <v>2</v>
      </c>
      <c r="C1" s="1" t="s">
        <v>3</v>
      </c>
      <c r="D1" t="s">
        <v>11</v>
      </c>
      <c r="E1" t="s">
        <v>10</v>
      </c>
      <c r="F1" t="s">
        <v>42</v>
      </c>
      <c r="G1" t="s">
        <v>45</v>
      </c>
      <c r="H1" t="s">
        <v>94</v>
      </c>
      <c r="I1" t="s">
        <v>46</v>
      </c>
      <c r="J1" t="s">
        <v>95</v>
      </c>
      <c r="K1" t="s">
        <v>47</v>
      </c>
      <c r="L1" t="s">
        <v>151</v>
      </c>
      <c r="M1" t="s">
        <v>152</v>
      </c>
    </row>
    <row r="2" spans="1:13" ht="30.75" thickTop="1" x14ac:dyDescent="0.25">
      <c r="A2" t="s">
        <v>16</v>
      </c>
      <c r="B2" t="s">
        <v>24</v>
      </c>
      <c r="C2" t="s">
        <v>26</v>
      </c>
      <c r="D2" t="s">
        <v>32</v>
      </c>
      <c r="E2" t="s">
        <v>30</v>
      </c>
      <c r="G2" t="s">
        <v>94</v>
      </c>
      <c r="H2" s="27" t="s">
        <v>96</v>
      </c>
      <c r="I2" s="27" t="s">
        <v>109</v>
      </c>
      <c r="J2" s="27" t="s">
        <v>99</v>
      </c>
      <c r="K2" s="27" t="s">
        <v>143</v>
      </c>
    </row>
    <row r="3" spans="1:13" ht="60" x14ac:dyDescent="0.25">
      <c r="A3" t="s">
        <v>17</v>
      </c>
      <c r="B3" t="s">
        <v>25</v>
      </c>
      <c r="C3" t="s">
        <v>27</v>
      </c>
      <c r="D3" t="s">
        <v>49</v>
      </c>
      <c r="E3" t="s">
        <v>31</v>
      </c>
      <c r="G3" t="s">
        <v>46</v>
      </c>
      <c r="H3" s="27" t="s">
        <v>97</v>
      </c>
      <c r="I3" s="27" t="s">
        <v>110</v>
      </c>
      <c r="J3" s="27" t="s">
        <v>133</v>
      </c>
      <c r="K3" s="27" t="s">
        <v>144</v>
      </c>
    </row>
    <row r="4" spans="1:13" ht="75" x14ac:dyDescent="0.25">
      <c r="A4" t="s">
        <v>18</v>
      </c>
      <c r="C4" t="s">
        <v>28</v>
      </c>
      <c r="D4" t="s">
        <v>33</v>
      </c>
      <c r="E4" t="s">
        <v>48</v>
      </c>
      <c r="G4" t="s">
        <v>95</v>
      </c>
      <c r="H4" s="27" t="s">
        <v>98</v>
      </c>
      <c r="I4" s="28" t="s">
        <v>111</v>
      </c>
      <c r="J4" s="27" t="s">
        <v>134</v>
      </c>
      <c r="K4" s="27" t="s">
        <v>145</v>
      </c>
    </row>
    <row r="5" spans="1:13" ht="60" x14ac:dyDescent="0.25">
      <c r="A5" t="s">
        <v>50</v>
      </c>
      <c r="G5" t="s">
        <v>47</v>
      </c>
      <c r="H5" s="27" t="s">
        <v>99</v>
      </c>
      <c r="I5" s="27" t="s">
        <v>112</v>
      </c>
      <c r="J5" s="27" t="s">
        <v>135</v>
      </c>
      <c r="K5" s="27" t="s">
        <v>146</v>
      </c>
    </row>
    <row r="6" spans="1:13" ht="45" x14ac:dyDescent="0.25">
      <c r="H6" s="27" t="s">
        <v>100</v>
      </c>
      <c r="I6" s="27" t="s">
        <v>113</v>
      </c>
      <c r="J6" s="27" t="s">
        <v>136</v>
      </c>
      <c r="K6" s="29" t="s">
        <v>147</v>
      </c>
    </row>
    <row r="7" spans="1:13" ht="45" x14ac:dyDescent="0.25">
      <c r="H7" s="27" t="s">
        <v>101</v>
      </c>
      <c r="I7" s="27" t="s">
        <v>114</v>
      </c>
      <c r="J7" s="27" t="s">
        <v>137</v>
      </c>
      <c r="K7" s="27" t="s">
        <v>148</v>
      </c>
    </row>
    <row r="8" spans="1:13" ht="45" x14ac:dyDescent="0.25">
      <c r="H8" s="27" t="s">
        <v>102</v>
      </c>
      <c r="I8" s="27" t="s">
        <v>115</v>
      </c>
      <c r="J8" s="27" t="s">
        <v>138</v>
      </c>
      <c r="K8" t="s">
        <v>67</v>
      </c>
    </row>
    <row r="9" spans="1:13" ht="45" x14ac:dyDescent="0.25">
      <c r="H9" s="27" t="s">
        <v>103</v>
      </c>
      <c r="I9" s="27" t="s">
        <v>116</v>
      </c>
      <c r="J9" s="27" t="s">
        <v>139</v>
      </c>
      <c r="K9" t="s">
        <v>68</v>
      </c>
    </row>
    <row r="10" spans="1:13" ht="45" x14ac:dyDescent="0.25">
      <c r="H10" s="27" t="s">
        <v>104</v>
      </c>
      <c r="I10" s="27" t="s">
        <v>117</v>
      </c>
      <c r="J10" s="27" t="s">
        <v>140</v>
      </c>
      <c r="K10" t="s">
        <v>69</v>
      </c>
    </row>
    <row r="11" spans="1:13" ht="30" x14ac:dyDescent="0.25">
      <c r="H11" s="27" t="s">
        <v>105</v>
      </c>
      <c r="I11" s="27" t="s">
        <v>118</v>
      </c>
      <c r="J11" s="27" t="s">
        <v>141</v>
      </c>
      <c r="K11" t="s">
        <v>70</v>
      </c>
    </row>
    <row r="12" spans="1:13" ht="30" x14ac:dyDescent="0.25">
      <c r="H12" s="27" t="s">
        <v>106</v>
      </c>
      <c r="I12" s="27" t="s">
        <v>119</v>
      </c>
      <c r="J12" s="27" t="s">
        <v>119</v>
      </c>
      <c r="K12" t="s">
        <v>71</v>
      </c>
    </row>
    <row r="13" spans="1:13" ht="45" x14ac:dyDescent="0.25">
      <c r="H13" s="27" t="s">
        <v>107</v>
      </c>
      <c r="I13" s="27" t="s">
        <v>120</v>
      </c>
      <c r="J13" s="27" t="s">
        <v>142</v>
      </c>
      <c r="K13" t="s">
        <v>72</v>
      </c>
    </row>
    <row r="14" spans="1:13" ht="30" x14ac:dyDescent="0.25">
      <c r="H14" s="27" t="s">
        <v>108</v>
      </c>
      <c r="I14" s="27" t="s">
        <v>121</v>
      </c>
      <c r="J14" t="s">
        <v>85</v>
      </c>
      <c r="K14" t="s">
        <v>73</v>
      </c>
    </row>
    <row r="15" spans="1:13" ht="60" x14ac:dyDescent="0.25">
      <c r="H15" t="s">
        <v>54</v>
      </c>
      <c r="I15" s="27" t="s">
        <v>122</v>
      </c>
      <c r="J15" t="s">
        <v>86</v>
      </c>
      <c r="K15" t="s">
        <v>74</v>
      </c>
    </row>
    <row r="16" spans="1:13" ht="60" x14ac:dyDescent="0.25">
      <c r="H16" t="s">
        <v>55</v>
      </c>
      <c r="I16" s="27" t="s">
        <v>123</v>
      </c>
      <c r="J16" t="s">
        <v>87</v>
      </c>
      <c r="K16" t="s">
        <v>75</v>
      </c>
    </row>
    <row r="17" spans="8:11" x14ac:dyDescent="0.25">
      <c r="H17" t="s">
        <v>56</v>
      </c>
      <c r="I17" s="27" t="s">
        <v>124</v>
      </c>
      <c r="J17" t="s">
        <v>88</v>
      </c>
      <c r="K17" t="s">
        <v>76</v>
      </c>
    </row>
    <row r="18" spans="8:11" ht="45" x14ac:dyDescent="0.25">
      <c r="H18" t="s">
        <v>57</v>
      </c>
      <c r="I18" s="27" t="s">
        <v>125</v>
      </c>
      <c r="J18" t="s">
        <v>89</v>
      </c>
      <c r="K18" t="s">
        <v>77</v>
      </c>
    </row>
    <row r="19" spans="8:11" ht="45" x14ac:dyDescent="0.25">
      <c r="H19" t="s">
        <v>58</v>
      </c>
      <c r="I19" s="27" t="s">
        <v>126</v>
      </c>
      <c r="J19" t="s">
        <v>90</v>
      </c>
      <c r="K19" t="s">
        <v>78</v>
      </c>
    </row>
    <row r="20" spans="8:11" ht="45" x14ac:dyDescent="0.25">
      <c r="H20" t="s">
        <v>59</v>
      </c>
      <c r="I20" s="27" t="s">
        <v>127</v>
      </c>
      <c r="J20" t="s">
        <v>91</v>
      </c>
      <c r="K20" t="s">
        <v>79</v>
      </c>
    </row>
    <row r="21" spans="8:11" ht="45" x14ac:dyDescent="0.25">
      <c r="H21" t="s">
        <v>60</v>
      </c>
      <c r="I21" s="27" t="s">
        <v>128</v>
      </c>
      <c r="J21" t="s">
        <v>92</v>
      </c>
      <c r="K21" t="s">
        <v>80</v>
      </c>
    </row>
    <row r="22" spans="8:11" ht="75" x14ac:dyDescent="0.25">
      <c r="H22" t="s">
        <v>61</v>
      </c>
      <c r="I22" s="27" t="s">
        <v>129</v>
      </c>
      <c r="J22" t="s">
        <v>93</v>
      </c>
      <c r="K22" t="s">
        <v>81</v>
      </c>
    </row>
    <row r="23" spans="8:11" ht="30" x14ac:dyDescent="0.25">
      <c r="I23" s="27" t="s">
        <v>130</v>
      </c>
    </row>
    <row r="24" spans="8:11" ht="60" x14ac:dyDescent="0.25">
      <c r="I24" s="27" t="s">
        <v>131</v>
      </c>
    </row>
    <row r="25" spans="8:11" ht="45" x14ac:dyDescent="0.25">
      <c r="I25" s="27" t="s">
        <v>132</v>
      </c>
    </row>
  </sheetData>
  <phoneticPr fontId="9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C5CE162D6B0F64FAB3D624BFA9C58BF" ma:contentTypeVersion="0" ma:contentTypeDescription="Crée un document." ma:contentTypeScope="" ma:versionID="b6bb154731d5921d3b2a7f23473fc818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2f5449621a4639e7d9307c77e3100e49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A76E696-D36D-4CE5-886D-BB20EA36BA9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7D1A6A4-5434-4975-B9E5-83BE0D28CC7E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0FFADD8-14DC-4608-B54D-83E08AEA9F2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FEUILLE CALCUL</vt:lpstr>
      <vt:lpstr>Absence</vt:lpstr>
      <vt:lpstr>menu déroulant</vt:lpstr>
      <vt:lpstr>Arts_Paroles</vt:lpstr>
      <vt:lpstr>Arts_plastique</vt:lpstr>
      <vt:lpstr>Danse</vt:lpstr>
      <vt:lpstr>liste_Domaine</vt:lpstr>
      <vt:lpstr>Musique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 Mohamed</dc:creator>
  <cp:lastModifiedBy>Sah Mohamed</cp:lastModifiedBy>
  <dcterms:created xsi:type="dcterms:W3CDTF">2024-02-11T11:55:33Z</dcterms:created>
  <dcterms:modified xsi:type="dcterms:W3CDTF">2024-02-28T13:03:53Z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0x0101001C5CE162D6B0F64FAB3D624BFA9C58BF</vt:lpwstr>
  </property>
</Properties>
</file>