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56" yWindow="600" windowWidth="19812" windowHeight="8892"/>
  </bookViews>
  <sheets>
    <sheet name="Tableau des Taux" sheetId="14" r:id="rId1"/>
    <sheet name="Janvier" sheetId="4" r:id="rId2"/>
  </sheets>
  <calcPr calcId="125725"/>
</workbook>
</file>

<file path=xl/calcChain.xml><?xml version="1.0" encoding="utf-8"?>
<calcChain xmlns="http://schemas.openxmlformats.org/spreadsheetml/2006/main">
  <c r="D12" i="14"/>
  <c r="E2" i="4"/>
  <c r="F2"/>
  <c r="G2"/>
  <c r="H2"/>
  <c r="I2"/>
  <c r="D2"/>
  <c r="G16"/>
  <c r="G18" s="1"/>
  <c r="F16"/>
  <c r="E16"/>
  <c r="G8" i="14"/>
  <c r="F8"/>
  <c r="D8"/>
  <c r="D4"/>
  <c r="G4"/>
  <c r="F4"/>
  <c r="F18" i="4" l="1"/>
  <c r="E18"/>
  <c r="I18" l="1"/>
  <c r="E8" i="14"/>
  <c r="G7"/>
  <c r="F7"/>
  <c r="E7"/>
  <c r="D7"/>
  <c r="F5"/>
  <c r="G6"/>
  <c r="G14" s="1"/>
  <c r="F6"/>
  <c r="F14" s="1"/>
  <c r="F4" i="4" s="1"/>
  <c r="E6" i="14"/>
  <c r="E14" s="1"/>
  <c r="D6"/>
  <c r="D14" s="1"/>
  <c r="G5"/>
  <c r="E5"/>
  <c r="D5"/>
  <c r="E4"/>
  <c r="F22" l="1"/>
  <c r="G12" i="4" s="1"/>
  <c r="G14" s="1"/>
  <c r="F23" i="14"/>
  <c r="H12" i="4" s="1"/>
  <c r="H14" s="1"/>
  <c r="F20" i="14"/>
  <c r="E12" i="4" s="1"/>
  <c r="E14" s="1"/>
  <c r="F21" i="14"/>
  <c r="F12" i="4" s="1"/>
  <c r="F14" s="1"/>
  <c r="F12" i="14"/>
  <c r="D4" i="4" s="1"/>
  <c r="F13" i="14"/>
  <c r="E4" i="4" s="1"/>
  <c r="F15" i="14"/>
  <c r="G4" i="4" s="1"/>
  <c r="F16" i="14"/>
  <c r="H4" i="4" s="1"/>
  <c r="F17" i="14"/>
  <c r="I4" i="4" s="1"/>
  <c r="E23" i="14"/>
  <c r="E20"/>
  <c r="E22"/>
  <c r="E21"/>
  <c r="G12"/>
  <c r="G13"/>
  <c r="G15"/>
  <c r="G16"/>
  <c r="G17"/>
  <c r="G21"/>
  <c r="G22"/>
  <c r="G23"/>
  <c r="G20"/>
  <c r="E12"/>
  <c r="E13"/>
  <c r="E15"/>
  <c r="E16"/>
  <c r="E17"/>
  <c r="D23"/>
  <c r="D21"/>
  <c r="D22"/>
  <c r="D20"/>
  <c r="D13"/>
  <c r="D15"/>
  <c r="D16"/>
  <c r="D17"/>
  <c r="I14" i="4" l="1"/>
  <c r="J4"/>
  <c r="L8" l="1"/>
</calcChain>
</file>

<file path=xl/sharedStrings.xml><?xml version="1.0" encoding="utf-8"?>
<sst xmlns="http://schemas.openxmlformats.org/spreadsheetml/2006/main" count="73" uniqueCount="48">
  <si>
    <t>Total mois</t>
  </si>
  <si>
    <t>GARDES</t>
  </si>
  <si>
    <t>Nombres</t>
  </si>
  <si>
    <t>Total</t>
  </si>
  <si>
    <t>BIP</t>
  </si>
  <si>
    <t>Grades</t>
  </si>
  <si>
    <t>Sapeurs</t>
  </si>
  <si>
    <t>Caporaux</t>
  </si>
  <si>
    <t>Sous-Officiers</t>
  </si>
  <si>
    <t>Officiers</t>
  </si>
  <si>
    <t>CPL/CCH</t>
  </si>
  <si>
    <t>SGT/SCH/ADJ/ADC</t>
  </si>
  <si>
    <t>MAJ/LTN/CNE/CDT/LCL/COL</t>
  </si>
  <si>
    <t>Interventions</t>
  </si>
  <si>
    <t>Jour (7h à 22h)</t>
  </si>
  <si>
    <t>Dimanche et jour férié</t>
  </si>
  <si>
    <t>Nuit (22h à 7h)</t>
  </si>
  <si>
    <t>Gardes</t>
  </si>
  <si>
    <t>Astreintes</t>
  </si>
  <si>
    <t>Tarif par gardes</t>
  </si>
  <si>
    <t>7h 14h</t>
  </si>
  <si>
    <t>14h 19h</t>
  </si>
  <si>
    <t>19h 7h</t>
  </si>
  <si>
    <t>7h 7h</t>
  </si>
  <si>
    <t>19h 19h</t>
  </si>
  <si>
    <t xml:space="preserve"> </t>
  </si>
  <si>
    <t>7h 19h</t>
  </si>
  <si>
    <t>Tarif par astreinte</t>
  </si>
  <si>
    <t>14h 17h</t>
  </si>
  <si>
    <t>17h 19h</t>
  </si>
  <si>
    <t>Vacations</t>
  </si>
  <si>
    <t>Tranches horaires</t>
  </si>
  <si>
    <t>Taux</t>
  </si>
  <si>
    <t>7h 22h</t>
  </si>
  <si>
    <t>22h 7h</t>
  </si>
  <si>
    <t>7h 22h dimanche et feries</t>
  </si>
  <si>
    <t>total géneral du mois</t>
  </si>
  <si>
    <t>Mise à jour : 06/04/2017</t>
  </si>
  <si>
    <t>Taux des vacations arretés au 1er Avril 2017</t>
  </si>
  <si>
    <t>une recherche (RECHERCHEV) est faite</t>
  </si>
  <si>
    <t>Dans les feuilles des mois (pour l'instant que janvier)</t>
  </si>
  <si>
    <t>dans ce tableau afin de récupérer les valeurs</t>
  </si>
  <si>
    <t>en fonction du grade choisi (voir les cellules A2 et A3 des feuilles des mois)</t>
  </si>
  <si>
    <t>Le grade est entré après le choix fait à l'ouverture dans la boite de message</t>
  </si>
  <si>
    <t>Ici, la position dans le tableau de la feuille "Tableau des Taux" en fonction du grade choisi</t>
  </si>
  <si>
    <t>un formatage particulier est utilisé (;;; 3 point-virgules) pour masquer la valeur (visible dans la barre de formule)</t>
  </si>
  <si>
    <t>Cette ligne de titres doit absolument correspondre à la première colonne tu tableau</t>
  </si>
  <si>
    <t>Sous-Officier</t>
  </si>
</sst>
</file>

<file path=xl/styles.xml><?xml version="1.0" encoding="utf-8"?>
<styleSheet xmlns="http://schemas.openxmlformats.org/spreadsheetml/2006/main">
  <numFmts count="4">
    <numFmt numFmtId="164" formatCode="#,##0.00&quot; &quot;[$€-40C];[Red]&quot;-&quot;#,##0.00&quot; &quot;[$€-40C]"/>
    <numFmt numFmtId="165" formatCode="#,##0.00\ [$€-40C];[Red]#,##0.00\ [$€-40C]"/>
    <numFmt numFmtId="166" formatCode="#,##0.00\ &quot;€&quot;"/>
    <numFmt numFmtId="167" formatCode=";;;"/>
  </numFmts>
  <fonts count="7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3" xfId="0" applyBorder="1"/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14" xfId="0" applyNumberFormat="1" applyBorder="1"/>
    <xf numFmtId="166" fontId="0" fillId="0" borderId="15" xfId="0" applyNumberFormat="1" applyBorder="1"/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2" xfId="0" applyBorder="1"/>
    <xf numFmtId="166" fontId="0" fillId="0" borderId="23" xfId="0" applyNumberFormat="1" applyBorder="1" applyAlignment="1">
      <alignment horizontal="right"/>
    </xf>
    <xf numFmtId="166" fontId="0" fillId="0" borderId="24" xfId="0" applyNumberFormat="1" applyBorder="1" applyAlignment="1">
      <alignment horizontal="right"/>
    </xf>
    <xf numFmtId="0" fontId="0" fillId="0" borderId="25" xfId="0" applyBorder="1"/>
    <xf numFmtId="166" fontId="0" fillId="0" borderId="26" xfId="0" applyNumberFormat="1" applyBorder="1" applyAlignment="1">
      <alignment horizontal="right"/>
    </xf>
    <xf numFmtId="0" fontId="0" fillId="0" borderId="27" xfId="0" applyBorder="1"/>
    <xf numFmtId="166" fontId="0" fillId="0" borderId="28" xfId="0" applyNumberFormat="1" applyBorder="1" applyAlignment="1">
      <alignment horizontal="right"/>
    </xf>
    <xf numFmtId="166" fontId="0" fillId="0" borderId="29" xfId="0" applyNumberFormat="1" applyBorder="1" applyAlignment="1">
      <alignment horizontal="right"/>
    </xf>
    <xf numFmtId="166" fontId="0" fillId="0" borderId="23" xfId="0" applyNumberFormat="1" applyBorder="1"/>
    <xf numFmtId="166" fontId="0" fillId="0" borderId="24" xfId="0" applyNumberFormat="1" applyBorder="1"/>
    <xf numFmtId="166" fontId="0" fillId="0" borderId="26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0" fontId="0" fillId="0" borderId="9" xfId="0" applyBorder="1"/>
    <xf numFmtId="0" fontId="0" fillId="0" borderId="11" xfId="0" applyBorder="1" applyAlignment="1">
      <alignment horizontal="left" vertical="center"/>
    </xf>
    <xf numFmtId="0" fontId="0" fillId="0" borderId="32" xfId="0" applyBorder="1" applyAlignment="1">
      <alignment horizontal="right"/>
    </xf>
    <xf numFmtId="0" fontId="4" fillId="0" borderId="33" xfId="0" applyFont="1" applyBorder="1" applyAlignment="1">
      <alignment horizontal="right"/>
    </xf>
    <xf numFmtId="9" fontId="0" fillId="0" borderId="0" xfId="0" applyNumberForma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9" fontId="0" fillId="0" borderId="32" xfId="0" applyNumberFormat="1" applyBorder="1" applyAlignment="1">
      <alignment horizontal="left" vertical="center"/>
    </xf>
    <xf numFmtId="9" fontId="0" fillId="0" borderId="35" xfId="0" applyNumberFormat="1" applyBorder="1" applyAlignment="1">
      <alignment horizontal="left" vertical="center"/>
    </xf>
    <xf numFmtId="9" fontId="0" fillId="0" borderId="33" xfId="0" applyNumberFormat="1" applyBorder="1" applyAlignment="1">
      <alignment horizontal="left" vertical="center"/>
    </xf>
    <xf numFmtId="166" fontId="0" fillId="0" borderId="32" xfId="0" applyNumberFormat="1" applyBorder="1" applyAlignment="1">
      <alignment horizontal="right"/>
    </xf>
    <xf numFmtId="166" fontId="0" fillId="0" borderId="35" xfId="0" applyNumberFormat="1" applyBorder="1" applyAlignment="1">
      <alignment horizontal="right"/>
    </xf>
    <xf numFmtId="166" fontId="0" fillId="0" borderId="3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9" xfId="0" applyNumberFormat="1" applyBorder="1"/>
    <xf numFmtId="166" fontId="0" fillId="0" borderId="32" xfId="0" applyNumberForma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0" fillId="0" borderId="5" xfId="0" applyNumberFormat="1" applyBorder="1" applyAlignment="1"/>
    <xf numFmtId="167" fontId="0" fillId="0" borderId="6" xfId="0" applyNumberFormat="1" applyBorder="1" applyAlignme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5" xfId="0" applyFont="1" applyBorder="1"/>
    <xf numFmtId="0" fontId="6" fillId="0" borderId="27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30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9" fontId="0" fillId="0" borderId="36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3" xfId="0" applyFont="1" applyBorder="1" applyAlignme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6" fontId="0" fillId="0" borderId="7" xfId="0" applyNumberFormat="1" applyBorder="1" applyAlignment="1" applyProtection="1">
      <alignment horizontal="center"/>
      <protection locked="0"/>
    </xf>
    <xf numFmtId="166" fontId="0" fillId="0" borderId="8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1744980</xdr:colOff>
      <xdr:row>10</xdr:row>
      <xdr:rowOff>121920</xdr:rowOff>
    </xdr:from>
    <xdr:to>
      <xdr:col>7</xdr:col>
      <xdr:colOff>68580</xdr:colOff>
      <xdr:row>17</xdr:row>
      <xdr:rowOff>68580</xdr:rowOff>
    </xdr:to>
    <xdr:sp macro="" textlink="">
      <xdr:nvSpPr>
        <xdr:cNvPr id="2" name="Rectangle 1"/>
        <xdr:cNvSpPr/>
      </xdr:nvSpPr>
      <xdr:spPr>
        <a:xfrm>
          <a:off x="2636520" y="1927860"/>
          <a:ext cx="6256020" cy="11887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68580</xdr:colOff>
      <xdr:row>13</xdr:row>
      <xdr:rowOff>114300</xdr:rowOff>
    </xdr:from>
    <xdr:to>
      <xdr:col>7</xdr:col>
      <xdr:colOff>769620</xdr:colOff>
      <xdr:row>14</xdr:row>
      <xdr:rowOff>7620</xdr:rowOff>
    </xdr:to>
    <xdr:cxnSp macro="">
      <xdr:nvCxnSpPr>
        <xdr:cNvPr id="4" name="Connecteur droit avec flèche 3"/>
        <xdr:cNvCxnSpPr>
          <a:endCxn id="2" idx="3"/>
        </xdr:cNvCxnSpPr>
      </xdr:nvCxnSpPr>
      <xdr:spPr>
        <a:xfrm flipH="1">
          <a:off x="8892540" y="2453640"/>
          <a:ext cx="701040" cy="685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2</xdr:row>
      <xdr:rowOff>121920</xdr:rowOff>
    </xdr:from>
    <xdr:to>
      <xdr:col>1</xdr:col>
      <xdr:colOff>762000</xdr:colOff>
      <xdr:row>5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678180" y="472440"/>
          <a:ext cx="899160" cy="4953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655320</xdr:colOff>
      <xdr:row>3</xdr:row>
      <xdr:rowOff>129540</xdr:rowOff>
    </xdr:from>
    <xdr:to>
      <xdr:col>2</xdr:col>
      <xdr:colOff>45720</xdr:colOff>
      <xdr:row>7</xdr:row>
      <xdr:rowOff>144780</xdr:rowOff>
    </xdr:to>
    <xdr:cxnSp macro="">
      <xdr:nvCxnSpPr>
        <xdr:cNvPr id="6" name="Connecteur droit avec flèche 5"/>
        <xdr:cNvCxnSpPr/>
      </xdr:nvCxnSpPr>
      <xdr:spPr>
        <a:xfrm flipH="1" flipV="1">
          <a:off x="655320" y="655320"/>
          <a:ext cx="1021080" cy="7162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0</xdr:row>
      <xdr:rowOff>76200</xdr:rowOff>
    </xdr:from>
    <xdr:to>
      <xdr:col>10</xdr:col>
      <xdr:colOff>45720</xdr:colOff>
      <xdr:row>0</xdr:row>
      <xdr:rowOff>106680</xdr:rowOff>
    </xdr:to>
    <xdr:cxnSp macro="">
      <xdr:nvCxnSpPr>
        <xdr:cNvPr id="9" name="Connecteur droit avec flèche 8"/>
        <xdr:cNvCxnSpPr/>
      </xdr:nvCxnSpPr>
      <xdr:spPr>
        <a:xfrm flipH="1" flipV="1">
          <a:off x="7353300" y="76200"/>
          <a:ext cx="845820" cy="304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workbookViewId="0">
      <selection activeCell="B28" sqref="B28"/>
    </sheetView>
  </sheetViews>
  <sheetFormatPr baseColWidth="10" defaultRowHeight="13.8"/>
  <cols>
    <col min="1" max="1" width="11.69921875" customWidth="1"/>
    <col min="2" max="2" width="23.59765625" customWidth="1"/>
    <col min="3" max="3" width="16.09765625" customWidth="1"/>
    <col min="4" max="7" width="16.09765625" style="4" customWidth="1"/>
  </cols>
  <sheetData>
    <row r="1" spans="1:12" ht="14.4" thickBot="1">
      <c r="A1" s="70" t="s">
        <v>5</v>
      </c>
      <c r="B1" s="71"/>
      <c r="C1" s="33"/>
      <c r="D1" s="34" t="s">
        <v>6</v>
      </c>
      <c r="E1" s="34" t="s">
        <v>7</v>
      </c>
      <c r="F1" s="34" t="s">
        <v>8</v>
      </c>
      <c r="G1" s="34" t="s">
        <v>9</v>
      </c>
    </row>
    <row r="2" spans="1:12" ht="14.4" thickBot="1">
      <c r="A2" s="72"/>
      <c r="B2" s="73"/>
      <c r="C2" s="17"/>
      <c r="D2" s="35"/>
      <c r="E2" s="35" t="s">
        <v>10</v>
      </c>
      <c r="F2" s="35" t="s">
        <v>11</v>
      </c>
      <c r="G2" s="35" t="s">
        <v>12</v>
      </c>
      <c r="I2" s="64" t="s">
        <v>38</v>
      </c>
      <c r="J2" s="65"/>
      <c r="K2" s="65"/>
      <c r="L2" s="66"/>
    </row>
    <row r="3" spans="1:12" ht="14.4" thickBot="1">
      <c r="A3" s="74" t="s">
        <v>13</v>
      </c>
      <c r="B3" s="37" t="s">
        <v>14</v>
      </c>
      <c r="C3" s="40">
        <v>1</v>
      </c>
      <c r="D3" s="48">
        <v>7.66</v>
      </c>
      <c r="E3" s="48">
        <v>8.2200000000000006</v>
      </c>
      <c r="F3" s="48">
        <v>9.2899999999999991</v>
      </c>
      <c r="G3" s="48">
        <v>11.52</v>
      </c>
      <c r="I3" s="67"/>
      <c r="J3" s="68"/>
      <c r="K3" s="68"/>
      <c r="L3" s="69"/>
    </row>
    <row r="4" spans="1:12">
      <c r="A4" s="75"/>
      <c r="B4" s="38" t="s">
        <v>15</v>
      </c>
      <c r="C4" s="41">
        <v>1.5</v>
      </c>
      <c r="D4" s="44">
        <f>C4*D3</f>
        <v>11.49</v>
      </c>
      <c r="E4" s="44">
        <f>C4*E3</f>
        <v>12.330000000000002</v>
      </c>
      <c r="F4" s="44">
        <f>(C4*F3)</f>
        <v>13.934999999999999</v>
      </c>
      <c r="G4" s="44">
        <f>G3*C4</f>
        <v>17.28</v>
      </c>
    </row>
    <row r="5" spans="1:12" ht="14.4" thickBot="1">
      <c r="A5" s="76"/>
      <c r="B5" s="39" t="s">
        <v>16</v>
      </c>
      <c r="C5" s="42">
        <v>2</v>
      </c>
      <c r="D5" s="45">
        <f>C5*D3</f>
        <v>15.32</v>
      </c>
      <c r="E5" s="45">
        <f>C5*E3</f>
        <v>16.440000000000001</v>
      </c>
      <c r="F5" s="45">
        <f>C5*F3</f>
        <v>18.579999999999998</v>
      </c>
      <c r="G5" s="45">
        <f>C5*G3</f>
        <v>23.04</v>
      </c>
    </row>
    <row r="6" spans="1:12">
      <c r="A6" s="77" t="s">
        <v>17</v>
      </c>
      <c r="B6" s="37" t="s">
        <v>14</v>
      </c>
      <c r="C6" s="36">
        <v>0.75</v>
      </c>
      <c r="D6" s="43">
        <f>C6*D3</f>
        <v>5.7450000000000001</v>
      </c>
      <c r="E6" s="43">
        <f>C6*E3</f>
        <v>6.1650000000000009</v>
      </c>
      <c r="F6" s="43">
        <f>F3*C6</f>
        <v>6.9674999999999994</v>
      </c>
      <c r="G6" s="43">
        <f>G3*C6</f>
        <v>8.64</v>
      </c>
    </row>
    <row r="7" spans="1:12" ht="14.4" thickBot="1">
      <c r="A7" s="78"/>
      <c r="B7" s="38" t="s">
        <v>16</v>
      </c>
      <c r="C7" s="36">
        <v>0.56000000000000005</v>
      </c>
      <c r="D7" s="45">
        <f>C7*D3</f>
        <v>4.2896000000000001</v>
      </c>
      <c r="E7" s="45">
        <f>C7*E3</f>
        <v>4.6032000000000011</v>
      </c>
      <c r="F7" s="45">
        <f>C7*F3</f>
        <v>5.2023999999999999</v>
      </c>
      <c r="G7" s="45">
        <f>C7*G3</f>
        <v>6.4512</v>
      </c>
    </row>
    <row r="8" spans="1:12" ht="14.4" thickBot="1">
      <c r="A8" s="18" t="s">
        <v>18</v>
      </c>
      <c r="B8" s="85">
        <v>0.09</v>
      </c>
      <c r="C8" s="86"/>
      <c r="D8" s="46">
        <f>ROUNDDOWN(B8*D3,2)</f>
        <v>0.68</v>
      </c>
      <c r="E8" s="15">
        <f>B8*E3</f>
        <v>0.73980000000000001</v>
      </c>
      <c r="F8" s="47">
        <f>ROUNDDOWN(B8*F3,2)</f>
        <v>0.83</v>
      </c>
      <c r="G8" s="16">
        <f>ROUNDDOWN(B8*G3,2)</f>
        <v>1.03</v>
      </c>
    </row>
    <row r="9" spans="1:12">
      <c r="D9" s="13"/>
      <c r="E9" s="13"/>
      <c r="F9" s="13"/>
      <c r="G9" s="13"/>
    </row>
    <row r="10" spans="1:12" ht="14.4" thickBot="1">
      <c r="D10" s="13"/>
      <c r="E10" s="13"/>
      <c r="F10" s="13"/>
      <c r="G10" s="13"/>
    </row>
    <row r="11" spans="1:12" ht="14.4" thickBot="1">
      <c r="C11" s="32" t="s">
        <v>19</v>
      </c>
      <c r="D11" s="13"/>
      <c r="E11" s="13"/>
      <c r="F11" s="13"/>
      <c r="G11" s="13"/>
    </row>
    <row r="12" spans="1:12">
      <c r="C12" s="61" t="s">
        <v>20</v>
      </c>
      <c r="D12" s="27">
        <f>7*D6</f>
        <v>40.215000000000003</v>
      </c>
      <c r="E12" s="27">
        <f t="shared" ref="E12:G12" si="0">7*E6</f>
        <v>43.155000000000008</v>
      </c>
      <c r="F12" s="27">
        <f t="shared" si="0"/>
        <v>48.772499999999994</v>
      </c>
      <c r="G12" s="28">
        <f t="shared" si="0"/>
        <v>60.480000000000004</v>
      </c>
    </row>
    <row r="13" spans="1:12">
      <c r="C13" s="62" t="s">
        <v>21</v>
      </c>
      <c r="D13" s="12">
        <f>5*D6</f>
        <v>28.725000000000001</v>
      </c>
      <c r="E13" s="12">
        <f t="shared" ref="E13:G13" si="1">5*E6</f>
        <v>30.825000000000003</v>
      </c>
      <c r="F13" s="12">
        <f t="shared" si="1"/>
        <v>34.837499999999999</v>
      </c>
      <c r="G13" s="29">
        <f t="shared" si="1"/>
        <v>43.2</v>
      </c>
    </row>
    <row r="14" spans="1:12">
      <c r="C14" s="62" t="s">
        <v>26</v>
      </c>
      <c r="D14" s="12">
        <f>12*D6</f>
        <v>68.94</v>
      </c>
      <c r="E14" s="12">
        <f t="shared" ref="E14:G14" si="2">12*E6</f>
        <v>73.980000000000018</v>
      </c>
      <c r="F14" s="12">
        <f t="shared" si="2"/>
        <v>83.609999999999985</v>
      </c>
      <c r="G14" s="29">
        <f t="shared" si="2"/>
        <v>103.68</v>
      </c>
      <c r="I14" s="58" t="s">
        <v>40</v>
      </c>
    </row>
    <row r="15" spans="1:12">
      <c r="C15" s="62" t="s">
        <v>22</v>
      </c>
      <c r="D15" s="12">
        <f>(3*D6)+(9*D7)</f>
        <v>55.8414</v>
      </c>
      <c r="E15" s="12">
        <f t="shared" ref="E15:G15" si="3">(3*E6)+(9*E7)</f>
        <v>59.923800000000014</v>
      </c>
      <c r="F15" s="12">
        <f t="shared" si="3"/>
        <v>67.724099999999993</v>
      </c>
      <c r="G15" s="29">
        <f t="shared" si="3"/>
        <v>83.980800000000002</v>
      </c>
      <c r="I15" s="58" t="s">
        <v>39</v>
      </c>
    </row>
    <row r="16" spans="1:12">
      <c r="C16" s="62" t="s">
        <v>23</v>
      </c>
      <c r="D16" s="12">
        <f>(15*D6)+(9*D7)</f>
        <v>124.78139999999999</v>
      </c>
      <c r="E16" s="12">
        <f t="shared" ref="E16:G16" si="4">(15*E6)+(9*E7)</f>
        <v>133.90380000000002</v>
      </c>
      <c r="F16" s="12">
        <f t="shared" si="4"/>
        <v>151.33409999999998</v>
      </c>
      <c r="G16" s="29">
        <f t="shared" si="4"/>
        <v>187.66080000000002</v>
      </c>
      <c r="I16" s="58" t="s">
        <v>41</v>
      </c>
    </row>
    <row r="17" spans="3:9" ht="14.4" thickBot="1">
      <c r="C17" s="63" t="s">
        <v>24</v>
      </c>
      <c r="D17" s="30">
        <f>(3*D6)+(9*D7)+(12*D6)</f>
        <v>124.78139999999999</v>
      </c>
      <c r="E17" s="30">
        <f t="shared" ref="E17:G17" si="5">(3*E6)+(9*E7)+(12*E6)</f>
        <v>133.90380000000005</v>
      </c>
      <c r="F17" s="30">
        <f t="shared" si="5"/>
        <v>151.33409999999998</v>
      </c>
      <c r="G17" s="31">
        <f t="shared" si="5"/>
        <v>187.66079999999999</v>
      </c>
      <c r="I17" s="58" t="s">
        <v>42</v>
      </c>
    </row>
    <row r="18" spans="3:9" ht="14.4" thickBot="1">
      <c r="D18" s="13"/>
      <c r="E18" s="13"/>
      <c r="F18" s="13"/>
      <c r="G18" s="13"/>
    </row>
    <row r="19" spans="3:9" ht="14.4" thickBot="1">
      <c r="C19" s="32" t="s">
        <v>27</v>
      </c>
      <c r="D19" s="13"/>
      <c r="E19" s="13"/>
      <c r="F19" s="13"/>
      <c r="G19" s="13"/>
    </row>
    <row r="20" spans="3:9">
      <c r="C20" s="19" t="s">
        <v>20</v>
      </c>
      <c r="D20" s="20">
        <f>7*D8</f>
        <v>4.7600000000000007</v>
      </c>
      <c r="E20" s="20">
        <f t="shared" ref="E20:G20" si="6">7*E8</f>
        <v>5.1786000000000003</v>
      </c>
      <c r="F20" s="20">
        <f t="shared" si="6"/>
        <v>5.81</v>
      </c>
      <c r="G20" s="21">
        <f t="shared" si="6"/>
        <v>7.21</v>
      </c>
    </row>
    <row r="21" spans="3:9">
      <c r="C21" s="22" t="s">
        <v>28</v>
      </c>
      <c r="D21" s="14">
        <f>3*D8</f>
        <v>2.04</v>
      </c>
      <c r="E21" s="14">
        <f t="shared" ref="E21:G21" si="7">3*E8</f>
        <v>2.2194000000000003</v>
      </c>
      <c r="F21" s="14">
        <f t="shared" si="7"/>
        <v>2.4899999999999998</v>
      </c>
      <c r="G21" s="23">
        <f t="shared" si="7"/>
        <v>3.09</v>
      </c>
    </row>
    <row r="22" spans="3:9">
      <c r="C22" s="22" t="s">
        <v>29</v>
      </c>
      <c r="D22" s="14">
        <f>2*D8</f>
        <v>1.36</v>
      </c>
      <c r="E22" s="14">
        <f t="shared" ref="E22:G22" si="8">2*E8</f>
        <v>1.4796</v>
      </c>
      <c r="F22" s="14">
        <f t="shared" si="8"/>
        <v>1.66</v>
      </c>
      <c r="G22" s="23">
        <f t="shared" si="8"/>
        <v>2.06</v>
      </c>
    </row>
    <row r="23" spans="3:9" ht="14.4" thickBot="1">
      <c r="C23" s="24" t="s">
        <v>22</v>
      </c>
      <c r="D23" s="25">
        <f>12*D8</f>
        <v>8.16</v>
      </c>
      <c r="E23" s="25">
        <f t="shared" ref="E23:G23" si="9">12*E8</f>
        <v>8.877600000000001</v>
      </c>
      <c r="F23" s="25">
        <f t="shared" si="9"/>
        <v>9.9599999999999991</v>
      </c>
      <c r="G23" s="26">
        <f t="shared" si="9"/>
        <v>12.36</v>
      </c>
    </row>
    <row r="29" spans="3:9">
      <c r="G29" s="4" t="s">
        <v>25</v>
      </c>
    </row>
    <row r="30" spans="3:9" ht="14.4" thickBot="1"/>
    <row r="31" spans="3:9">
      <c r="E31" s="79" t="s">
        <v>37</v>
      </c>
      <c r="F31" s="80"/>
      <c r="G31" s="81"/>
    </row>
    <row r="32" spans="3:9" ht="14.4" thickBot="1">
      <c r="E32" s="82"/>
      <c r="F32" s="83"/>
      <c r="G32" s="84"/>
    </row>
  </sheetData>
  <mergeCells count="6">
    <mergeCell ref="I2:L3"/>
    <mergeCell ref="A1:B2"/>
    <mergeCell ref="A3:A5"/>
    <mergeCell ref="A6:A7"/>
    <mergeCell ref="E31:G32"/>
    <mergeCell ref="B8:C8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ignoredErrors>
    <ignoredError sqref="E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8"/>
  <sheetViews>
    <sheetView workbookViewId="0">
      <selection activeCell="A3" sqref="A3"/>
    </sheetView>
  </sheetViews>
  <sheetFormatPr baseColWidth="10" defaultRowHeight="13.8"/>
  <cols>
    <col min="1" max="11" width="10.69921875" customWidth="1"/>
  </cols>
  <sheetData>
    <row r="1" spans="1:13">
      <c r="A1" s="53" t="s">
        <v>1</v>
      </c>
      <c r="B1" s="91" t="s">
        <v>31</v>
      </c>
      <c r="C1" s="92"/>
      <c r="D1" s="59" t="s">
        <v>20</v>
      </c>
      <c r="E1" s="60" t="s">
        <v>21</v>
      </c>
      <c r="F1" s="60" t="s">
        <v>26</v>
      </c>
      <c r="G1" s="60" t="s">
        <v>22</v>
      </c>
      <c r="H1" s="60" t="s">
        <v>23</v>
      </c>
      <c r="I1" s="60" t="s">
        <v>24</v>
      </c>
      <c r="J1" s="1"/>
      <c r="K1" s="57" t="s">
        <v>46</v>
      </c>
    </row>
    <row r="2" spans="1:13">
      <c r="A2" s="54"/>
      <c r="B2" s="91" t="s">
        <v>32</v>
      </c>
      <c r="C2" s="93"/>
      <c r="D2" s="9">
        <f>VLOOKUP(D1,'Tableau des Taux'!$C$12:$G$17,$A$4,FALSE)</f>
        <v>48.772499999999994</v>
      </c>
      <c r="E2" s="9">
        <f>VLOOKUP(E1,'Tableau des Taux'!$C$12:$G$17,$A$4,FALSE)</f>
        <v>34.837499999999999</v>
      </c>
      <c r="F2" s="9">
        <f>VLOOKUP(F1,'Tableau des Taux'!$C$12:$G$17,$A$4,FALSE)</f>
        <v>83.609999999999985</v>
      </c>
      <c r="G2" s="9">
        <f>VLOOKUP(G1,'Tableau des Taux'!$C$12:$G$17,$A$4,FALSE)</f>
        <v>67.724099999999993</v>
      </c>
      <c r="H2" s="9">
        <f>VLOOKUP(H1,'Tableau des Taux'!$C$12:$G$17,$A$4,FALSE)</f>
        <v>151.33409999999998</v>
      </c>
      <c r="I2" s="9">
        <f>VLOOKUP(I1,'Tableau des Taux'!$C$12:$G$17,$A$4,FALSE)</f>
        <v>151.33409999999998</v>
      </c>
      <c r="J2" s="1"/>
      <c r="K2" s="1"/>
    </row>
    <row r="3" spans="1:13">
      <c r="A3" s="55" t="s">
        <v>47</v>
      </c>
      <c r="B3" s="94" t="s">
        <v>2</v>
      </c>
      <c r="C3" s="92"/>
      <c r="D3" s="49"/>
      <c r="E3" s="50"/>
      <c r="F3" s="50"/>
      <c r="G3" s="50"/>
      <c r="H3" s="50"/>
      <c r="I3" s="50"/>
      <c r="J3" s="2" t="s">
        <v>0</v>
      </c>
      <c r="K3" s="1"/>
    </row>
    <row r="4" spans="1:13">
      <c r="A4" s="56">
        <v>4</v>
      </c>
      <c r="B4" s="94" t="s">
        <v>3</v>
      </c>
      <c r="C4" s="92"/>
      <c r="D4" s="10">
        <f>D2*D3</f>
        <v>0</v>
      </c>
      <c r="E4" s="6">
        <f t="shared" ref="E4:I4" si="0">E2*E3</f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I4" s="6">
        <f t="shared" si="0"/>
        <v>0</v>
      </c>
      <c r="J4" s="7">
        <f>D4+E4+F4+G4+H4+I4</f>
        <v>0</v>
      </c>
      <c r="L4" s="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>
      <c r="A6" s="1"/>
      <c r="B6" s="1"/>
      <c r="C6" s="57" t="s">
        <v>43</v>
      </c>
      <c r="D6" s="1"/>
      <c r="E6" s="1"/>
      <c r="F6" s="1"/>
      <c r="G6" s="1"/>
      <c r="H6" s="1"/>
      <c r="I6" s="1"/>
      <c r="J6" s="1"/>
      <c r="K6" s="1"/>
      <c r="L6" s="94" t="s">
        <v>36</v>
      </c>
      <c r="M6" s="94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94"/>
      <c r="M7" s="94"/>
    </row>
    <row r="8" spans="1:13">
      <c r="A8" s="1"/>
      <c r="B8" s="1"/>
      <c r="C8" s="57" t="s">
        <v>44</v>
      </c>
      <c r="D8" s="1"/>
      <c r="E8" s="1"/>
      <c r="F8" s="1"/>
      <c r="G8" s="1"/>
      <c r="H8" s="1"/>
      <c r="I8" s="1"/>
      <c r="J8" s="1"/>
      <c r="K8" s="1"/>
      <c r="L8" s="102">
        <f>J4+I14+I18</f>
        <v>0</v>
      </c>
      <c r="M8" s="94"/>
    </row>
    <row r="9" spans="1:13">
      <c r="A9" s="1"/>
      <c r="B9" s="1"/>
      <c r="C9" s="57" t="s">
        <v>45</v>
      </c>
      <c r="D9" s="1"/>
      <c r="E9" s="1"/>
      <c r="F9" s="1"/>
      <c r="G9" s="1"/>
      <c r="H9" s="1"/>
      <c r="I9" s="1"/>
      <c r="J9" s="1"/>
      <c r="K9" s="1"/>
      <c r="L9" s="94"/>
      <c r="M9" s="94"/>
    </row>
    <row r="10" spans="1:13">
      <c r="A10" s="1"/>
      <c r="B10" s="1"/>
      <c r="C10" s="1"/>
      <c r="K10" s="1"/>
    </row>
    <row r="11" spans="1:13">
      <c r="A11" s="87" t="s">
        <v>4</v>
      </c>
      <c r="B11" s="98" t="s">
        <v>18</v>
      </c>
      <c r="C11" s="96" t="s">
        <v>31</v>
      </c>
      <c r="D11" s="97"/>
      <c r="E11" s="8" t="s">
        <v>20</v>
      </c>
      <c r="F11" s="8" t="s">
        <v>28</v>
      </c>
      <c r="G11" s="8" t="s">
        <v>29</v>
      </c>
      <c r="H11" s="8" t="s">
        <v>22</v>
      </c>
      <c r="K11" s="1"/>
    </row>
    <row r="12" spans="1:13">
      <c r="A12" s="88"/>
      <c r="B12" s="89"/>
      <c r="C12" s="96" t="s">
        <v>32</v>
      </c>
      <c r="D12" s="97"/>
      <c r="E12" s="52">
        <f>'Tableau des Taux'!F20</f>
        <v>5.81</v>
      </c>
      <c r="F12" s="52">
        <f>'Tableau des Taux'!F21</f>
        <v>2.4899999999999998</v>
      </c>
      <c r="G12" s="52">
        <f>'Tableau des Taux'!F22</f>
        <v>1.66</v>
      </c>
      <c r="H12" s="52">
        <f>'Tableau des Taux'!F23</f>
        <v>9.9599999999999991</v>
      </c>
      <c r="K12" s="1"/>
    </row>
    <row r="13" spans="1:13">
      <c r="A13" s="88"/>
      <c r="B13" s="89"/>
      <c r="C13" s="96" t="s">
        <v>2</v>
      </c>
      <c r="D13" s="97"/>
      <c r="E13" s="51"/>
      <c r="F13" s="51"/>
      <c r="G13" s="51"/>
      <c r="H13" s="51"/>
      <c r="I13" s="5" t="s">
        <v>0</v>
      </c>
      <c r="K13" s="3"/>
    </row>
    <row r="14" spans="1:13">
      <c r="A14" s="89"/>
      <c r="B14" s="90"/>
      <c r="C14" s="96" t="s">
        <v>3</v>
      </c>
      <c r="D14" s="97"/>
      <c r="E14" s="11">
        <f>E12*E13</f>
        <v>0</v>
      </c>
      <c r="F14" s="11">
        <f t="shared" ref="F14:H14" si="1">F12*F13</f>
        <v>0</v>
      </c>
      <c r="G14" s="11">
        <f t="shared" si="1"/>
        <v>0</v>
      </c>
      <c r="H14" s="11">
        <f t="shared" si="1"/>
        <v>0</v>
      </c>
      <c r="I14" s="12">
        <f>E14+F14+G14+H14</f>
        <v>0</v>
      </c>
    </row>
    <row r="15" spans="1:13">
      <c r="A15" s="89"/>
      <c r="B15" s="99" t="s">
        <v>30</v>
      </c>
      <c r="C15" s="95" t="s">
        <v>31</v>
      </c>
      <c r="D15" s="95"/>
      <c r="E15" s="8" t="s">
        <v>33</v>
      </c>
      <c r="F15" s="8" t="s">
        <v>34</v>
      </c>
      <c r="G15" s="95" t="s">
        <v>35</v>
      </c>
      <c r="H15" s="95"/>
    </row>
    <row r="16" spans="1:13">
      <c r="A16" s="89"/>
      <c r="B16" s="89"/>
      <c r="C16" s="95" t="s">
        <v>32</v>
      </c>
      <c r="D16" s="95"/>
      <c r="E16" s="52">
        <f>'Tableau des Taux'!F3</f>
        <v>9.2899999999999991</v>
      </c>
      <c r="F16" s="52">
        <f>'Tableau des Taux'!F5</f>
        <v>18.579999999999998</v>
      </c>
      <c r="G16" s="103">
        <f>'Tableau des Taux'!F4</f>
        <v>13.934999999999999</v>
      </c>
      <c r="H16" s="104"/>
      <c r="K16" s="3"/>
    </row>
    <row r="17" spans="1:17">
      <c r="A17" s="89"/>
      <c r="B17" s="89"/>
      <c r="C17" s="95" t="s">
        <v>2</v>
      </c>
      <c r="D17" s="95"/>
      <c r="E17" s="51"/>
      <c r="F17" s="51"/>
      <c r="G17" s="105"/>
      <c r="H17" s="106"/>
      <c r="I17" s="5" t="s">
        <v>0</v>
      </c>
    </row>
    <row r="18" spans="1:17">
      <c r="A18" s="90"/>
      <c r="B18" s="90"/>
      <c r="C18" s="95" t="s">
        <v>3</v>
      </c>
      <c r="D18" s="95"/>
      <c r="E18" s="11">
        <f>E16*E17</f>
        <v>0</v>
      </c>
      <c r="F18" s="11">
        <f t="shared" ref="F18" si="2">F16*F17</f>
        <v>0</v>
      </c>
      <c r="G18" s="100">
        <f>G16*G17</f>
        <v>0</v>
      </c>
      <c r="H18" s="101"/>
      <c r="I18" s="12">
        <f>E18+F18+G18+H18</f>
        <v>0</v>
      </c>
    </row>
    <row r="26" spans="1:17">
      <c r="K26" s="1"/>
      <c r="L26" s="1"/>
      <c r="M26" s="1"/>
      <c r="N26" s="1"/>
      <c r="O26" s="1"/>
      <c r="P26" s="1"/>
      <c r="Q26" s="1"/>
    </row>
    <row r="28" spans="1:17" ht="14.25" customHeight="1"/>
  </sheetData>
  <mergeCells count="21">
    <mergeCell ref="G18:H18"/>
    <mergeCell ref="L6:M7"/>
    <mergeCell ref="L8:M9"/>
    <mergeCell ref="G15:H15"/>
    <mergeCell ref="C16:D16"/>
    <mergeCell ref="C17:D17"/>
    <mergeCell ref="G16:H16"/>
    <mergeCell ref="G17:H17"/>
    <mergeCell ref="C18:D18"/>
    <mergeCell ref="A11:A18"/>
    <mergeCell ref="B1:C1"/>
    <mergeCell ref="B2:C2"/>
    <mergeCell ref="B3:C3"/>
    <mergeCell ref="B4:C4"/>
    <mergeCell ref="C15:D15"/>
    <mergeCell ref="C12:D12"/>
    <mergeCell ref="C13:D13"/>
    <mergeCell ref="C14:D14"/>
    <mergeCell ref="B11:B14"/>
    <mergeCell ref="B15:B18"/>
    <mergeCell ref="C11:D11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Taux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 Cedric (External)</dc:creator>
  <cp:lastModifiedBy>HP</cp:lastModifiedBy>
  <cp:revision>17</cp:revision>
  <dcterms:created xsi:type="dcterms:W3CDTF">2011-06-27T19:03:46Z</dcterms:created>
  <dcterms:modified xsi:type="dcterms:W3CDTF">2017-12-31T09:21:40Z</dcterms:modified>
</cp:coreProperties>
</file>